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Projects\Dewatering\"/>
    </mc:Choice>
  </mc:AlternateContent>
  <xr:revisionPtr revIDLastSave="0" documentId="13_ncr:1_{508AA69C-1B2B-4FE5-B889-4632B57ED5BC}" xr6:coauthVersionLast="47" xr6:coauthVersionMax="47" xr10:uidLastSave="{00000000-0000-0000-0000-000000000000}"/>
  <bookViews>
    <workbookView xWindow="-120" yWindow="-120" windowWidth="29040" windowHeight="15720" tabRatio="500" activeTab="4" xr2:uid="{00000000-000D-0000-FFFF-FFFF00000000}"/>
  </bookViews>
  <sheets>
    <sheet name="02_18_2025_Standard_Nam" sheetId="3" r:id="rId1"/>
    <sheet name="03_21_2025" sheetId="4" r:id="rId2"/>
    <sheet name="03_18_2025" sheetId="5" r:id="rId3"/>
    <sheet name="05_28_2020" sheetId="1" r:id="rId4"/>
    <sheet name="05_21_2020" sheetId="2" r:id="rId5"/>
  </sheets>
  <externalReferences>
    <externalReference r:id="rId6"/>
  </externalReferences>
  <definedNames>
    <definedName name="_xleta.AVERAGE" hidden="1">#NAME?</definedName>
    <definedName name="_xlnm.Print_Area" localSheetId="4">'05_21_2020'!$U$5:$AK$62</definedName>
    <definedName name="_xlnm.Print_Area" localSheetId="3">'05_28_2020'!$U$5:$AL$62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02" i="5" l="1"/>
  <c r="B102" i="5"/>
  <c r="C100" i="5"/>
  <c r="B99" i="5"/>
  <c r="F100" i="5" s="1"/>
  <c r="B98" i="5"/>
  <c r="F99" i="5" s="1"/>
  <c r="G99" i="5" s="1"/>
  <c r="E97" i="5"/>
  <c r="C97" i="5"/>
  <c r="O92" i="5"/>
  <c r="N92" i="5"/>
  <c r="M92" i="5"/>
  <c r="I92" i="5"/>
  <c r="H92" i="5"/>
  <c r="J92" i="5" s="1"/>
  <c r="O91" i="5"/>
  <c r="N91" i="5"/>
  <c r="M91" i="5"/>
  <c r="J91" i="5"/>
  <c r="I91" i="5"/>
  <c r="H91" i="5"/>
  <c r="I90" i="5"/>
  <c r="H90" i="5"/>
  <c r="J90" i="5" s="1"/>
  <c r="O89" i="5"/>
  <c r="N89" i="5"/>
  <c r="M89" i="5"/>
  <c r="I89" i="5"/>
  <c r="H89" i="5"/>
  <c r="J89" i="5" s="1"/>
  <c r="N88" i="5"/>
  <c r="M88" i="5"/>
  <c r="O88" i="5" s="1"/>
  <c r="J88" i="5"/>
  <c r="I88" i="5"/>
  <c r="H88" i="5"/>
  <c r="O87" i="5"/>
  <c r="N87" i="5"/>
  <c r="M87" i="5"/>
  <c r="I87" i="5"/>
  <c r="J87" i="5" s="1"/>
  <c r="H87" i="5"/>
  <c r="O86" i="5"/>
  <c r="N86" i="5"/>
  <c r="M86" i="5"/>
  <c r="I86" i="5"/>
  <c r="H86" i="5"/>
  <c r="J86" i="5" s="1"/>
  <c r="N85" i="5"/>
  <c r="M85" i="5"/>
  <c r="O85" i="5" s="1"/>
  <c r="I85" i="5"/>
  <c r="H85" i="5"/>
  <c r="J85" i="5" s="1"/>
  <c r="O82" i="5"/>
  <c r="P82" i="5" s="1"/>
  <c r="N82" i="5"/>
  <c r="K82" i="5"/>
  <c r="J82" i="5"/>
  <c r="I82" i="5"/>
  <c r="J81" i="5"/>
  <c r="K81" i="5" s="1"/>
  <c r="I81" i="5"/>
  <c r="O80" i="5"/>
  <c r="P80" i="5" s="1"/>
  <c r="N80" i="5"/>
  <c r="J80" i="5"/>
  <c r="I80" i="5"/>
  <c r="K80" i="5" s="1"/>
  <c r="O79" i="5"/>
  <c r="P79" i="5" s="1"/>
  <c r="N79" i="5"/>
  <c r="J79" i="5"/>
  <c r="I79" i="5"/>
  <c r="K79" i="5" s="1"/>
  <c r="P78" i="5"/>
  <c r="O78" i="5"/>
  <c r="N78" i="5"/>
  <c r="J78" i="5"/>
  <c r="I78" i="5"/>
  <c r="K78" i="5" s="1"/>
  <c r="P77" i="5"/>
  <c r="O77" i="5"/>
  <c r="N77" i="5"/>
  <c r="J77" i="5"/>
  <c r="K77" i="5" s="1"/>
  <c r="I77" i="5"/>
  <c r="O76" i="5"/>
  <c r="P76" i="5" s="1"/>
  <c r="N76" i="5"/>
  <c r="K76" i="5"/>
  <c r="J76" i="5"/>
  <c r="I76" i="5"/>
  <c r="O69" i="5"/>
  <c r="N69" i="5"/>
  <c r="I69" i="5"/>
  <c r="H69" i="5"/>
  <c r="J69" i="5" s="1"/>
  <c r="AV97" i="5" s="1"/>
  <c r="O68" i="5"/>
  <c r="N68" i="5"/>
  <c r="M68" i="5"/>
  <c r="I68" i="5"/>
  <c r="H68" i="5"/>
  <c r="J68" i="5" s="1"/>
  <c r="AT97" i="5" s="1"/>
  <c r="H13" i="5" s="1"/>
  <c r="AI24" i="5" s="1"/>
  <c r="I67" i="5"/>
  <c r="H67" i="5"/>
  <c r="J67" i="5" s="1"/>
  <c r="D102" i="5" s="1"/>
  <c r="N66" i="5"/>
  <c r="M66" i="5"/>
  <c r="O66" i="5" s="1"/>
  <c r="I66" i="5"/>
  <c r="H66" i="5"/>
  <c r="J66" i="5" s="1"/>
  <c r="D101" i="5" s="1"/>
  <c r="O65" i="5"/>
  <c r="N65" i="5"/>
  <c r="M65" i="5"/>
  <c r="I65" i="5"/>
  <c r="J65" i="5" s="1"/>
  <c r="D100" i="5" s="1"/>
  <c r="AF107" i="5" s="1"/>
  <c r="H65" i="5"/>
  <c r="N64" i="5"/>
  <c r="M64" i="5"/>
  <c r="O64" i="5" s="1"/>
  <c r="I64" i="5"/>
  <c r="H64" i="5"/>
  <c r="J64" i="5" s="1"/>
  <c r="D99" i="5" s="1"/>
  <c r="N63" i="5"/>
  <c r="O63" i="5" s="1"/>
  <c r="M63" i="5"/>
  <c r="I63" i="5"/>
  <c r="H63" i="5"/>
  <c r="J63" i="5" s="1"/>
  <c r="O62" i="5"/>
  <c r="N62" i="5"/>
  <c r="M62" i="5"/>
  <c r="I62" i="5"/>
  <c r="H62" i="5"/>
  <c r="J62" i="5" s="1"/>
  <c r="D97" i="5" s="1"/>
  <c r="P57" i="5"/>
  <c r="O57" i="5"/>
  <c r="N57" i="5"/>
  <c r="J57" i="5"/>
  <c r="K57" i="5" s="1"/>
  <c r="AU97" i="5" s="1"/>
  <c r="H14" i="5" s="1"/>
  <c r="AI25" i="5" s="1"/>
  <c r="I57" i="5"/>
  <c r="O56" i="5"/>
  <c r="P56" i="5" s="1"/>
  <c r="N56" i="5"/>
  <c r="K56" i="5"/>
  <c r="E102" i="5" s="1"/>
  <c r="J56" i="5"/>
  <c r="I56" i="5"/>
  <c r="P55" i="5"/>
  <c r="O55" i="5"/>
  <c r="N55" i="5"/>
  <c r="J55" i="5"/>
  <c r="I55" i="5"/>
  <c r="K55" i="5" s="1"/>
  <c r="E101" i="5" s="1"/>
  <c r="P54" i="5"/>
  <c r="O54" i="5"/>
  <c r="N54" i="5"/>
  <c r="K54" i="5"/>
  <c r="E100" i="5" s="1"/>
  <c r="J54" i="5"/>
  <c r="I54" i="5"/>
  <c r="O53" i="5"/>
  <c r="P53" i="5" s="1"/>
  <c r="N53" i="5"/>
  <c r="J53" i="5"/>
  <c r="K53" i="5" s="1"/>
  <c r="E99" i="5" s="1"/>
  <c r="I53" i="5"/>
  <c r="O52" i="5"/>
  <c r="N52" i="5"/>
  <c r="P52" i="5" s="1"/>
  <c r="J52" i="5"/>
  <c r="I52" i="5"/>
  <c r="K52" i="5" s="1"/>
  <c r="E98" i="5" s="1"/>
  <c r="P51" i="5"/>
  <c r="O51" i="5"/>
  <c r="N51" i="5"/>
  <c r="K51" i="5"/>
  <c r="J51" i="5"/>
  <c r="I51" i="5"/>
  <c r="B46" i="5"/>
  <c r="C45" i="5"/>
  <c r="B101" i="5" s="1"/>
  <c r="F102" i="5" s="1"/>
  <c r="G102" i="5" s="1"/>
  <c r="B45" i="5"/>
  <c r="C101" i="5" s="1"/>
  <c r="C44" i="5"/>
  <c r="B100" i="5" s="1"/>
  <c r="F101" i="5" s="1"/>
  <c r="G101" i="5" s="1"/>
  <c r="I102" i="5" s="1"/>
  <c r="B44" i="5"/>
  <c r="C43" i="5"/>
  <c r="B43" i="5"/>
  <c r="C99" i="5" s="1"/>
  <c r="R100" i="5" s="1"/>
  <c r="S100" i="5" s="1"/>
  <c r="C42" i="5"/>
  <c r="B42" i="5"/>
  <c r="C98" i="5" s="1"/>
  <c r="R99" i="5" s="1"/>
  <c r="S99" i="5" s="1"/>
  <c r="U99" i="5" s="1"/>
  <c r="C41" i="5"/>
  <c r="B97" i="5" s="1"/>
  <c r="B41" i="5"/>
  <c r="P38" i="5"/>
  <c r="O38" i="5"/>
  <c r="Q38" i="5" s="1"/>
  <c r="H38" i="5"/>
  <c r="I38" i="5" s="1"/>
  <c r="A102" i="5" s="1"/>
  <c r="C38" i="5"/>
  <c r="E38" i="5" s="1"/>
  <c r="P37" i="5"/>
  <c r="Q37" i="5" s="1"/>
  <c r="O37" i="5"/>
  <c r="H37" i="5"/>
  <c r="I37" i="5" s="1"/>
  <c r="A101" i="5" s="1"/>
  <c r="C37" i="5"/>
  <c r="P36" i="5"/>
  <c r="O36" i="5"/>
  <c r="Q36" i="5" s="1"/>
  <c r="H36" i="5"/>
  <c r="C36" i="5"/>
  <c r="E36" i="5" s="1"/>
  <c r="P35" i="5"/>
  <c r="O35" i="5"/>
  <c r="Q35" i="5" s="1"/>
  <c r="H35" i="5"/>
  <c r="I35" i="5" s="1"/>
  <c r="A99" i="5" s="1"/>
  <c r="E35" i="5"/>
  <c r="C35" i="5"/>
  <c r="P34" i="5"/>
  <c r="Q34" i="5" s="1"/>
  <c r="O34" i="5"/>
  <c r="H34" i="5"/>
  <c r="I34" i="5" s="1"/>
  <c r="A98" i="5" s="1"/>
  <c r="E34" i="5"/>
  <c r="C34" i="5"/>
  <c r="P33" i="5"/>
  <c r="O33" i="5"/>
  <c r="H33" i="5"/>
  <c r="I33" i="5" s="1"/>
  <c r="A97" i="5" s="1"/>
  <c r="C33" i="5"/>
  <c r="Q33" i="5" s="1"/>
  <c r="AI22" i="5"/>
  <c r="B22" i="5"/>
  <c r="B24" i="5" s="1"/>
  <c r="AI21" i="5"/>
  <c r="B19" i="5"/>
  <c r="E37" i="5" s="1"/>
  <c r="D15" i="5"/>
  <c r="H12" i="5" s="1"/>
  <c r="AI23" i="5" s="1"/>
  <c r="X13" i="5"/>
  <c r="D12" i="5"/>
  <c r="J11" i="5"/>
  <c r="I11" i="5"/>
  <c r="H11" i="5"/>
  <c r="D11" i="5"/>
  <c r="D13" i="5" s="1"/>
  <c r="D14" i="5" s="1"/>
  <c r="H10" i="5"/>
  <c r="D10" i="5"/>
  <c r="D9" i="5"/>
  <c r="G8" i="5"/>
  <c r="D8" i="5"/>
  <c r="G103" i="4"/>
  <c r="F103" i="4"/>
  <c r="C103" i="4"/>
  <c r="A103" i="4"/>
  <c r="F102" i="4"/>
  <c r="G102" i="4" s="1"/>
  <c r="I103" i="4" s="1"/>
  <c r="C102" i="4"/>
  <c r="R103" i="4" s="1"/>
  <c r="S103" i="4" s="1"/>
  <c r="U103" i="4" s="1"/>
  <c r="I101" i="4"/>
  <c r="G101" i="4"/>
  <c r="F101" i="4"/>
  <c r="G100" i="4"/>
  <c r="F100" i="4"/>
  <c r="G99" i="4"/>
  <c r="I100" i="4" s="1"/>
  <c r="F99" i="4"/>
  <c r="G98" i="4"/>
  <c r="F98" i="4"/>
  <c r="AT97" i="4"/>
  <c r="H13" i="4" s="1"/>
  <c r="AI24" i="4" s="1"/>
  <c r="AS97" i="4"/>
  <c r="F97" i="4"/>
  <c r="G97" i="4" s="1"/>
  <c r="I98" i="4" s="1"/>
  <c r="E97" i="4"/>
  <c r="O92" i="4"/>
  <c r="N92" i="4"/>
  <c r="M92" i="4"/>
  <c r="I92" i="4"/>
  <c r="H92" i="4"/>
  <c r="J92" i="4" s="1"/>
  <c r="N91" i="4"/>
  <c r="M91" i="4"/>
  <c r="O91" i="4" s="1"/>
  <c r="J91" i="4"/>
  <c r="I91" i="4"/>
  <c r="H91" i="4"/>
  <c r="I90" i="4"/>
  <c r="H90" i="4"/>
  <c r="J90" i="4" s="1"/>
  <c r="O89" i="4"/>
  <c r="N89" i="4"/>
  <c r="M89" i="4"/>
  <c r="I89" i="4"/>
  <c r="H89" i="4"/>
  <c r="J89" i="4" s="1"/>
  <c r="O88" i="4"/>
  <c r="N88" i="4"/>
  <c r="M88" i="4"/>
  <c r="J88" i="4"/>
  <c r="I88" i="4"/>
  <c r="H88" i="4"/>
  <c r="N87" i="4"/>
  <c r="M87" i="4"/>
  <c r="O87" i="4" s="1"/>
  <c r="J87" i="4"/>
  <c r="I87" i="4"/>
  <c r="H87" i="4"/>
  <c r="O86" i="4"/>
  <c r="N86" i="4"/>
  <c r="M86" i="4"/>
  <c r="I86" i="4"/>
  <c r="H86" i="4"/>
  <c r="J86" i="4" s="1"/>
  <c r="O85" i="4"/>
  <c r="N85" i="4"/>
  <c r="M85" i="4"/>
  <c r="J85" i="4"/>
  <c r="I85" i="4"/>
  <c r="H85" i="4"/>
  <c r="O82" i="4"/>
  <c r="P82" i="4" s="1"/>
  <c r="N82" i="4"/>
  <c r="J82" i="4"/>
  <c r="K82" i="4" s="1"/>
  <c r="I82" i="4"/>
  <c r="J81" i="4"/>
  <c r="I81" i="4"/>
  <c r="K81" i="4" s="1"/>
  <c r="O80" i="4"/>
  <c r="P80" i="4" s="1"/>
  <c r="N80" i="4"/>
  <c r="K80" i="4"/>
  <c r="J80" i="4"/>
  <c r="I80" i="4"/>
  <c r="P79" i="4"/>
  <c r="O79" i="4"/>
  <c r="N79" i="4"/>
  <c r="J79" i="4"/>
  <c r="I79" i="4"/>
  <c r="K79" i="4" s="1"/>
  <c r="P78" i="4"/>
  <c r="O78" i="4"/>
  <c r="N78" i="4"/>
  <c r="J78" i="4"/>
  <c r="I78" i="4"/>
  <c r="K78" i="4" s="1"/>
  <c r="P77" i="4"/>
  <c r="O77" i="4"/>
  <c r="N77" i="4"/>
  <c r="J77" i="4"/>
  <c r="I77" i="4"/>
  <c r="K77" i="4" s="1"/>
  <c r="O76" i="4"/>
  <c r="P76" i="4" s="1"/>
  <c r="N76" i="4"/>
  <c r="K76" i="4"/>
  <c r="J76" i="4"/>
  <c r="I76" i="4"/>
  <c r="N70" i="4"/>
  <c r="O70" i="4" s="1"/>
  <c r="M70" i="4"/>
  <c r="I70" i="4"/>
  <c r="H70" i="4"/>
  <c r="J70" i="4" s="1"/>
  <c r="N69" i="4"/>
  <c r="M69" i="4"/>
  <c r="O69" i="4" s="1"/>
  <c r="I69" i="4"/>
  <c r="J69" i="4" s="1"/>
  <c r="H69" i="4"/>
  <c r="N68" i="4"/>
  <c r="M68" i="4"/>
  <c r="O68" i="4" s="1"/>
  <c r="J68" i="4"/>
  <c r="I68" i="4"/>
  <c r="H68" i="4"/>
  <c r="N67" i="4"/>
  <c r="M67" i="4"/>
  <c r="O67" i="4" s="1"/>
  <c r="J67" i="4"/>
  <c r="D102" i="4" s="1"/>
  <c r="I67" i="4"/>
  <c r="H67" i="4"/>
  <c r="N66" i="4"/>
  <c r="O66" i="4" s="1"/>
  <c r="M66" i="4"/>
  <c r="I66" i="4"/>
  <c r="H66" i="4"/>
  <c r="J66" i="4" s="1"/>
  <c r="D101" i="4" s="1"/>
  <c r="O65" i="4"/>
  <c r="N65" i="4"/>
  <c r="M65" i="4"/>
  <c r="J65" i="4"/>
  <c r="D100" i="4" s="1"/>
  <c r="I65" i="4"/>
  <c r="H65" i="4"/>
  <c r="N64" i="4"/>
  <c r="M64" i="4"/>
  <c r="O64" i="4" s="1"/>
  <c r="J64" i="4"/>
  <c r="D99" i="4" s="1"/>
  <c r="I64" i="4"/>
  <c r="H64" i="4"/>
  <c r="O63" i="4"/>
  <c r="N63" i="4"/>
  <c r="M63" i="4"/>
  <c r="I63" i="4"/>
  <c r="H63" i="4"/>
  <c r="J63" i="4" s="1"/>
  <c r="D98" i="4" s="1"/>
  <c r="N62" i="4"/>
  <c r="O62" i="4" s="1"/>
  <c r="M62" i="4"/>
  <c r="I62" i="4"/>
  <c r="H62" i="4"/>
  <c r="J62" i="4" s="1"/>
  <c r="D97" i="4" s="1"/>
  <c r="O58" i="4"/>
  <c r="P58" i="4" s="1"/>
  <c r="N58" i="4"/>
  <c r="K58" i="4"/>
  <c r="J58" i="4"/>
  <c r="I58" i="4"/>
  <c r="P57" i="4"/>
  <c r="O57" i="4"/>
  <c r="N57" i="4"/>
  <c r="J57" i="4"/>
  <c r="I57" i="4"/>
  <c r="K57" i="4" s="1"/>
  <c r="P56" i="4"/>
  <c r="O56" i="4"/>
  <c r="N56" i="4"/>
  <c r="J56" i="4"/>
  <c r="I56" i="4"/>
  <c r="K56" i="4" s="1"/>
  <c r="E102" i="4" s="1"/>
  <c r="O55" i="4"/>
  <c r="N55" i="4"/>
  <c r="P55" i="4" s="1"/>
  <c r="J55" i="4"/>
  <c r="I55" i="4"/>
  <c r="K55" i="4" s="1"/>
  <c r="E101" i="4" s="1"/>
  <c r="O54" i="4"/>
  <c r="P54" i="4" s="1"/>
  <c r="N54" i="4"/>
  <c r="K54" i="4"/>
  <c r="E100" i="4" s="1"/>
  <c r="J54" i="4"/>
  <c r="I54" i="4"/>
  <c r="O53" i="4"/>
  <c r="P53" i="4" s="1"/>
  <c r="N53" i="4"/>
  <c r="J53" i="4"/>
  <c r="I53" i="4"/>
  <c r="K53" i="4" s="1"/>
  <c r="E99" i="4" s="1"/>
  <c r="O52" i="4"/>
  <c r="N52" i="4"/>
  <c r="P52" i="4" s="1"/>
  <c r="J52" i="4"/>
  <c r="K52" i="4" s="1"/>
  <c r="E98" i="4" s="1"/>
  <c r="I52" i="4"/>
  <c r="O51" i="4"/>
  <c r="P51" i="4" s="1"/>
  <c r="N51" i="4"/>
  <c r="K51" i="4"/>
  <c r="J51" i="4"/>
  <c r="I51" i="4"/>
  <c r="B47" i="4"/>
  <c r="B46" i="4"/>
  <c r="B45" i="4"/>
  <c r="C101" i="4" s="1"/>
  <c r="R102" i="4" s="1"/>
  <c r="S102" i="4" s="1"/>
  <c r="B44" i="4"/>
  <c r="C100" i="4" s="1"/>
  <c r="R101" i="4" s="1"/>
  <c r="S101" i="4" s="1"/>
  <c r="U101" i="4" s="1"/>
  <c r="B43" i="4"/>
  <c r="C99" i="4" s="1"/>
  <c r="R100" i="4" s="1"/>
  <c r="S100" i="4" s="1"/>
  <c r="U100" i="4" s="1"/>
  <c r="B42" i="4"/>
  <c r="C98" i="4" s="1"/>
  <c r="R99" i="4" s="1"/>
  <c r="S99" i="4" s="1"/>
  <c r="U99" i="4" s="1"/>
  <c r="C41" i="4"/>
  <c r="B41" i="4"/>
  <c r="C97" i="4" s="1"/>
  <c r="P39" i="4"/>
  <c r="O39" i="4"/>
  <c r="Q39" i="4" s="1"/>
  <c r="I39" i="4"/>
  <c r="H39" i="4"/>
  <c r="E39" i="4"/>
  <c r="P38" i="4"/>
  <c r="O38" i="4"/>
  <c r="Q38" i="4" s="1"/>
  <c r="H38" i="4"/>
  <c r="I38" i="4" s="1"/>
  <c r="A102" i="4" s="1"/>
  <c r="E38" i="4"/>
  <c r="Q37" i="4"/>
  <c r="P37" i="4"/>
  <c r="O37" i="4"/>
  <c r="H37" i="4"/>
  <c r="I37" i="4" s="1"/>
  <c r="A101" i="4" s="1"/>
  <c r="E37" i="4"/>
  <c r="Q36" i="4"/>
  <c r="P36" i="4"/>
  <c r="O36" i="4"/>
  <c r="H36" i="4"/>
  <c r="I36" i="4" s="1"/>
  <c r="A100" i="4" s="1"/>
  <c r="E36" i="4"/>
  <c r="P35" i="4"/>
  <c r="Q35" i="4" s="1"/>
  <c r="O35" i="4"/>
  <c r="H35" i="4"/>
  <c r="I35" i="4" s="1"/>
  <c r="A99" i="4" s="1"/>
  <c r="E35" i="4"/>
  <c r="P34" i="4"/>
  <c r="O34" i="4"/>
  <c r="Q34" i="4" s="1"/>
  <c r="I34" i="4"/>
  <c r="A98" i="4" s="1"/>
  <c r="H34" i="4"/>
  <c r="Q33" i="4"/>
  <c r="P33" i="4"/>
  <c r="O33" i="4"/>
  <c r="H33" i="4"/>
  <c r="I33" i="4" s="1"/>
  <c r="A97" i="4" s="1"/>
  <c r="C33" i="4"/>
  <c r="E33" i="4" s="1"/>
  <c r="B24" i="4"/>
  <c r="B22" i="4"/>
  <c r="B19" i="4"/>
  <c r="E34" i="4" s="1"/>
  <c r="D15" i="4"/>
  <c r="H12" i="4" s="1"/>
  <c r="AI23" i="4" s="1"/>
  <c r="X13" i="4"/>
  <c r="D12" i="4"/>
  <c r="J11" i="4"/>
  <c r="I11" i="4"/>
  <c r="H11" i="4"/>
  <c r="AI22" i="4" s="1"/>
  <c r="D11" i="4"/>
  <c r="D13" i="4" s="1"/>
  <c r="H10" i="4"/>
  <c r="AI21" i="4" s="1"/>
  <c r="D9" i="4"/>
  <c r="D10" i="4" s="1"/>
  <c r="D8" i="4" s="1"/>
  <c r="D14" i="4" s="1"/>
  <c r="G8" i="4"/>
  <c r="F101" i="3"/>
  <c r="G101" i="3" s="1"/>
  <c r="C101" i="3"/>
  <c r="B101" i="3"/>
  <c r="D100" i="3"/>
  <c r="AC101" i="3" s="1"/>
  <c r="AD101" i="3" s="1"/>
  <c r="C100" i="3"/>
  <c r="R101" i="3" s="1"/>
  <c r="S101" i="3" s="1"/>
  <c r="B100" i="3"/>
  <c r="B98" i="3"/>
  <c r="AV97" i="3"/>
  <c r="N92" i="3"/>
  <c r="M92" i="3"/>
  <c r="O92" i="3" s="1"/>
  <c r="J92" i="3"/>
  <c r="I92" i="3"/>
  <c r="H92" i="3"/>
  <c r="O91" i="3"/>
  <c r="N91" i="3"/>
  <c r="M91" i="3"/>
  <c r="I91" i="3"/>
  <c r="H91" i="3"/>
  <c r="J91" i="3" s="1"/>
  <c r="O90" i="3"/>
  <c r="N90" i="3"/>
  <c r="M90" i="3"/>
  <c r="I90" i="3"/>
  <c r="H90" i="3"/>
  <c r="J90" i="3" s="1"/>
  <c r="N89" i="3"/>
  <c r="M89" i="3"/>
  <c r="O89" i="3" s="1"/>
  <c r="J89" i="3"/>
  <c r="I89" i="3"/>
  <c r="H89" i="3"/>
  <c r="O88" i="3"/>
  <c r="N88" i="3"/>
  <c r="M88" i="3"/>
  <c r="I88" i="3"/>
  <c r="H88" i="3"/>
  <c r="J88" i="3" s="1"/>
  <c r="O87" i="3"/>
  <c r="N87" i="3"/>
  <c r="M87" i="3"/>
  <c r="I87" i="3"/>
  <c r="H87" i="3"/>
  <c r="J87" i="3" s="1"/>
  <c r="N86" i="3"/>
  <c r="M86" i="3"/>
  <c r="O86" i="3" s="1"/>
  <c r="I86" i="3"/>
  <c r="J86" i="3" s="1"/>
  <c r="H86" i="3"/>
  <c r="N85" i="3"/>
  <c r="M85" i="3"/>
  <c r="O85" i="3" s="1"/>
  <c r="J85" i="3"/>
  <c r="I85" i="3"/>
  <c r="H85" i="3"/>
  <c r="O82" i="3"/>
  <c r="P82" i="3" s="1"/>
  <c r="N82" i="3"/>
  <c r="J82" i="3"/>
  <c r="I82" i="3"/>
  <c r="K82" i="3" s="1"/>
  <c r="N81" i="3"/>
  <c r="J81" i="3"/>
  <c r="I81" i="3"/>
  <c r="K81" i="3" s="1"/>
  <c r="P80" i="3"/>
  <c r="O80" i="3"/>
  <c r="N80" i="3"/>
  <c r="J80" i="3"/>
  <c r="I80" i="3"/>
  <c r="K80" i="3" s="1"/>
  <c r="P79" i="3"/>
  <c r="O79" i="3"/>
  <c r="N79" i="3"/>
  <c r="J79" i="3"/>
  <c r="I79" i="3"/>
  <c r="K79" i="3" s="1"/>
  <c r="O78" i="3"/>
  <c r="N78" i="3"/>
  <c r="P78" i="3" s="1"/>
  <c r="K78" i="3"/>
  <c r="J78" i="3"/>
  <c r="I78" i="3"/>
  <c r="O77" i="3"/>
  <c r="P77" i="3" s="1"/>
  <c r="N77" i="3"/>
  <c r="J77" i="3"/>
  <c r="I77" i="3"/>
  <c r="K77" i="3" s="1"/>
  <c r="O76" i="3"/>
  <c r="P76" i="3" s="1"/>
  <c r="N76" i="3"/>
  <c r="J76" i="3"/>
  <c r="K76" i="3" s="1"/>
  <c r="I76" i="3"/>
  <c r="N69" i="3"/>
  <c r="M69" i="3"/>
  <c r="O69" i="3" s="1"/>
  <c r="J69" i="3"/>
  <c r="B13" i="3" s="1"/>
  <c r="I69" i="3"/>
  <c r="H69" i="3"/>
  <c r="N68" i="3"/>
  <c r="M68" i="3"/>
  <c r="O68" i="3" s="1"/>
  <c r="J68" i="3"/>
  <c r="AT97" i="3" s="1"/>
  <c r="H13" i="3" s="1"/>
  <c r="AI24" i="3" s="1"/>
  <c r="I68" i="3"/>
  <c r="H68" i="3"/>
  <c r="O67" i="3"/>
  <c r="N67" i="3"/>
  <c r="M67" i="3"/>
  <c r="I67" i="3"/>
  <c r="H67" i="3"/>
  <c r="J67" i="3" s="1"/>
  <c r="O66" i="3"/>
  <c r="N66" i="3"/>
  <c r="M66" i="3"/>
  <c r="J66" i="3"/>
  <c r="D101" i="3" s="1"/>
  <c r="I66" i="3"/>
  <c r="H66" i="3"/>
  <c r="N65" i="3"/>
  <c r="M65" i="3"/>
  <c r="O65" i="3" s="1"/>
  <c r="J65" i="3"/>
  <c r="I65" i="3"/>
  <c r="H65" i="3"/>
  <c r="O64" i="3"/>
  <c r="N64" i="3"/>
  <c r="M64" i="3"/>
  <c r="I64" i="3"/>
  <c r="H64" i="3"/>
  <c r="J64" i="3" s="1"/>
  <c r="D99" i="3" s="1"/>
  <c r="AC100" i="3" s="1"/>
  <c r="AD100" i="3" s="1"/>
  <c r="N63" i="3"/>
  <c r="O63" i="3" s="1"/>
  <c r="M63" i="3"/>
  <c r="I63" i="3"/>
  <c r="H63" i="3"/>
  <c r="J63" i="3" s="1"/>
  <c r="D98" i="3" s="1"/>
  <c r="AC99" i="3" s="1"/>
  <c r="AD99" i="3" s="1"/>
  <c r="N62" i="3"/>
  <c r="M62" i="3"/>
  <c r="O62" i="3" s="1"/>
  <c r="J62" i="3"/>
  <c r="D97" i="3" s="1"/>
  <c r="I62" i="3"/>
  <c r="H62" i="3"/>
  <c r="O57" i="3"/>
  <c r="P57" i="3" s="1"/>
  <c r="N57" i="3"/>
  <c r="J57" i="3"/>
  <c r="I57" i="3"/>
  <c r="K57" i="3" s="1"/>
  <c r="AU97" i="3" s="1"/>
  <c r="H14" i="3" s="1"/>
  <c r="AI25" i="3" s="1"/>
  <c r="O56" i="3"/>
  <c r="N56" i="3"/>
  <c r="J56" i="3"/>
  <c r="I56" i="3"/>
  <c r="K56" i="3" s="1"/>
  <c r="O55" i="3"/>
  <c r="P55" i="3" s="1"/>
  <c r="N55" i="3"/>
  <c r="J55" i="3"/>
  <c r="I55" i="3"/>
  <c r="K55" i="3" s="1"/>
  <c r="E101" i="3" s="1"/>
  <c r="O54" i="3"/>
  <c r="P54" i="3" s="1"/>
  <c r="N54" i="3"/>
  <c r="J54" i="3"/>
  <c r="K54" i="3" s="1"/>
  <c r="E100" i="3" s="1"/>
  <c r="I54" i="3"/>
  <c r="O53" i="3"/>
  <c r="N53" i="3"/>
  <c r="P53" i="3" s="1"/>
  <c r="K53" i="3"/>
  <c r="E99" i="3" s="1"/>
  <c r="J53" i="3"/>
  <c r="I53" i="3"/>
  <c r="O52" i="3"/>
  <c r="N52" i="3"/>
  <c r="J52" i="3"/>
  <c r="I52" i="3"/>
  <c r="K52" i="3" s="1"/>
  <c r="E98" i="3" s="1"/>
  <c r="O51" i="3"/>
  <c r="P51" i="3" s="1"/>
  <c r="N51" i="3"/>
  <c r="K51" i="3"/>
  <c r="E97" i="3" s="1"/>
  <c r="AP97" i="3" s="1"/>
  <c r="J14" i="3" s="1"/>
  <c r="AK25" i="3" s="1"/>
  <c r="J51" i="3"/>
  <c r="I51" i="3"/>
  <c r="C45" i="3"/>
  <c r="B45" i="3"/>
  <c r="C44" i="3"/>
  <c r="B44" i="3"/>
  <c r="C43" i="3"/>
  <c r="B99" i="3" s="1"/>
  <c r="B43" i="3"/>
  <c r="C99" i="3" s="1"/>
  <c r="R100" i="3" s="1"/>
  <c r="S100" i="3" s="1"/>
  <c r="U101" i="3" s="1"/>
  <c r="C42" i="3"/>
  <c r="B42" i="3"/>
  <c r="C98" i="3" s="1"/>
  <c r="C41" i="3"/>
  <c r="B97" i="3" s="1"/>
  <c r="B41" i="3"/>
  <c r="C97" i="3" s="1"/>
  <c r="P37" i="3"/>
  <c r="O37" i="3"/>
  <c r="H37" i="3"/>
  <c r="P36" i="3"/>
  <c r="O36" i="3"/>
  <c r="H36" i="3"/>
  <c r="P35" i="3"/>
  <c r="O35" i="3"/>
  <c r="H35" i="3"/>
  <c r="P34" i="3"/>
  <c r="O34" i="3"/>
  <c r="H34" i="3"/>
  <c r="P33" i="3"/>
  <c r="O33" i="3"/>
  <c r="H33" i="3"/>
  <c r="AI22" i="3"/>
  <c r="B22" i="3"/>
  <c r="B24" i="3" s="1"/>
  <c r="B19" i="3"/>
  <c r="X13" i="3"/>
  <c r="D12" i="3"/>
  <c r="H11" i="3"/>
  <c r="D11" i="3"/>
  <c r="D13" i="3" s="1"/>
  <c r="D10" i="3"/>
  <c r="D8" i="3" s="1"/>
  <c r="D9" i="3"/>
  <c r="G8" i="3"/>
  <c r="P52" i="3" l="1"/>
  <c r="AO97" i="3"/>
  <c r="J13" i="3" s="1"/>
  <c r="AK24" i="3" s="1"/>
  <c r="AC97" i="3"/>
  <c r="AD97" i="3" s="1"/>
  <c r="AC98" i="3"/>
  <c r="AD98" i="3" s="1"/>
  <c r="AF99" i="3" s="1"/>
  <c r="E103" i="4"/>
  <c r="AU97" i="4"/>
  <c r="H14" i="4" s="1"/>
  <c r="AI25" i="4" s="1"/>
  <c r="AF100" i="3"/>
  <c r="AF101" i="3"/>
  <c r="C33" i="3"/>
  <c r="H10" i="3"/>
  <c r="AI21" i="3" s="1"/>
  <c r="D15" i="3"/>
  <c r="R98" i="3"/>
  <c r="S98" i="3" s="1"/>
  <c r="R97" i="3"/>
  <c r="F98" i="3"/>
  <c r="G98" i="3" s="1"/>
  <c r="I99" i="3" s="1"/>
  <c r="F97" i="3"/>
  <c r="G97" i="3" s="1"/>
  <c r="I98" i="3" s="1"/>
  <c r="R99" i="3"/>
  <c r="S99" i="3" s="1"/>
  <c r="U100" i="3" s="1"/>
  <c r="AC107" i="5"/>
  <c r="AC108" i="5" s="1"/>
  <c r="AC106" i="5"/>
  <c r="D14" i="3"/>
  <c r="F99" i="3"/>
  <c r="G99" i="3" s="1"/>
  <c r="I100" i="3" s="1"/>
  <c r="F100" i="3"/>
  <c r="G100" i="3" s="1"/>
  <c r="I101" i="3" s="1"/>
  <c r="R33" i="5"/>
  <c r="R36" i="5"/>
  <c r="R35" i="5"/>
  <c r="R38" i="5"/>
  <c r="R34" i="5"/>
  <c r="R37" i="5"/>
  <c r="R38" i="4"/>
  <c r="F98" i="5"/>
  <c r="G98" i="5" s="1"/>
  <c r="F97" i="5"/>
  <c r="G97" i="5" s="1"/>
  <c r="I98" i="5" s="1"/>
  <c r="D103" i="4"/>
  <c r="AV97" i="4"/>
  <c r="U100" i="5"/>
  <c r="R98" i="4"/>
  <c r="S98" i="4" s="1"/>
  <c r="U98" i="4" s="1"/>
  <c r="R97" i="4"/>
  <c r="AC107" i="4"/>
  <c r="AC106" i="4"/>
  <c r="AE106" i="4" s="1"/>
  <c r="I102" i="4"/>
  <c r="R98" i="5"/>
  <c r="S98" i="5" s="1"/>
  <c r="U98" i="5" s="1"/>
  <c r="I33" i="3"/>
  <c r="A97" i="3" s="1"/>
  <c r="AN97" i="3" s="1"/>
  <c r="J12" i="3" s="1"/>
  <c r="AK23" i="3" s="1"/>
  <c r="R102" i="5"/>
  <c r="S102" i="5" s="1"/>
  <c r="U102" i="5" s="1"/>
  <c r="R101" i="5"/>
  <c r="S101" i="5" s="1"/>
  <c r="U101" i="5" s="1"/>
  <c r="G100" i="5"/>
  <c r="I101" i="5" s="1"/>
  <c r="U102" i="4"/>
  <c r="AF107" i="4"/>
  <c r="I99" i="4"/>
  <c r="L97" i="4" s="1"/>
  <c r="O97" i="4" s="1"/>
  <c r="AS97" i="5"/>
  <c r="R35" i="4"/>
  <c r="R39" i="4"/>
  <c r="R36" i="4"/>
  <c r="R97" i="5"/>
  <c r="R33" i="4"/>
  <c r="R37" i="4"/>
  <c r="I36" i="5"/>
  <c r="A100" i="5" s="1"/>
  <c r="E33" i="5"/>
  <c r="R34" i="4"/>
  <c r="L97" i="3" l="1"/>
  <c r="O97" i="3" s="1"/>
  <c r="K97" i="3"/>
  <c r="N97" i="3" s="1"/>
  <c r="U99" i="3"/>
  <c r="U98" i="3"/>
  <c r="I99" i="5"/>
  <c r="L97" i="5" s="1"/>
  <c r="O97" i="5" s="1"/>
  <c r="I100" i="5"/>
  <c r="AS97" i="3"/>
  <c r="H12" i="3"/>
  <c r="AI23" i="3" s="1"/>
  <c r="Q33" i="3"/>
  <c r="R33" i="3" s="1"/>
  <c r="E33" i="3"/>
  <c r="C34" i="3"/>
  <c r="AE97" i="5"/>
  <c r="AE98" i="5"/>
  <c r="AE103" i="5" s="1"/>
  <c r="AE99" i="5" s="1"/>
  <c r="X97" i="5"/>
  <c r="AA97" i="5" s="1"/>
  <c r="I14" i="5" s="1"/>
  <c r="AJ25" i="5" s="1"/>
  <c r="W97" i="5"/>
  <c r="Z97" i="5" s="1"/>
  <c r="I13" i="5" s="1"/>
  <c r="AJ24" i="5" s="1"/>
  <c r="V97" i="5"/>
  <c r="AE106" i="5"/>
  <c r="AC108" i="4"/>
  <c r="AC100" i="5"/>
  <c r="AD100" i="5" s="1"/>
  <c r="AE97" i="4"/>
  <c r="AE98" i="4"/>
  <c r="AE103" i="4" s="1"/>
  <c r="AE99" i="4" s="1"/>
  <c r="AF97" i="4" s="1"/>
  <c r="X97" i="4"/>
  <c r="AA97" i="4" s="1"/>
  <c r="I14" i="4" s="1"/>
  <c r="AJ25" i="4" s="1"/>
  <c r="W97" i="4"/>
  <c r="Z97" i="4" s="1"/>
  <c r="I13" i="4" s="1"/>
  <c r="AJ24" i="4" s="1"/>
  <c r="V97" i="4"/>
  <c r="AF98" i="3"/>
  <c r="J97" i="4"/>
  <c r="M97" i="4" s="1"/>
  <c r="K97" i="4"/>
  <c r="N97" i="4" s="1"/>
  <c r="Y97" i="4" l="1"/>
  <c r="I12" i="4" s="1"/>
  <c r="AJ23" i="4" s="1"/>
  <c r="AF37" i="4" s="1"/>
  <c r="AC102" i="4"/>
  <c r="AD102" i="4" s="1"/>
  <c r="AC100" i="4"/>
  <c r="AD100" i="4" s="1"/>
  <c r="AC98" i="4"/>
  <c r="AD98" i="4" s="1"/>
  <c r="AC97" i="4"/>
  <c r="AD97" i="4" s="1"/>
  <c r="AC101" i="4"/>
  <c r="AD101" i="4" s="1"/>
  <c r="AC103" i="4"/>
  <c r="AC99" i="4"/>
  <c r="AD99" i="4" s="1"/>
  <c r="AF98" i="4"/>
  <c r="AF99" i="4" s="1"/>
  <c r="AF100" i="4" s="1"/>
  <c r="AF101" i="4" s="1"/>
  <c r="AF102" i="4" s="1"/>
  <c r="AF103" i="4" s="1"/>
  <c r="AI97" i="4"/>
  <c r="AP97" i="4" s="1"/>
  <c r="J14" i="4" s="1"/>
  <c r="AK25" i="4" s="1"/>
  <c r="AC103" i="5"/>
  <c r="Y97" i="5"/>
  <c r="I12" i="5" s="1"/>
  <c r="AJ23" i="5" s="1"/>
  <c r="AC99" i="5"/>
  <c r="AD99" i="5" s="1"/>
  <c r="AC102" i="5"/>
  <c r="AD102" i="5" s="1"/>
  <c r="AC98" i="5"/>
  <c r="AD98" i="5" s="1"/>
  <c r="AC101" i="5"/>
  <c r="AD101" i="5" s="1"/>
  <c r="AC97" i="5"/>
  <c r="AD97" i="5" s="1"/>
  <c r="AF100" i="5"/>
  <c r="AF98" i="5"/>
  <c r="AF97" i="5"/>
  <c r="AF102" i="5"/>
  <c r="AF99" i="5"/>
  <c r="AF101" i="5"/>
  <c r="C35" i="3"/>
  <c r="E34" i="3"/>
  <c r="Q34" i="3"/>
  <c r="R34" i="3" s="1"/>
  <c r="I34" i="3"/>
  <c r="A98" i="3" s="1"/>
  <c r="J97" i="5"/>
  <c r="M97" i="5" s="1"/>
  <c r="K97" i="5"/>
  <c r="N97" i="5" s="1"/>
  <c r="X97" i="3"/>
  <c r="AA97" i="3" s="1"/>
  <c r="I14" i="3" s="1"/>
  <c r="AJ25" i="3" s="1"/>
  <c r="W97" i="3"/>
  <c r="Z97" i="3" s="1"/>
  <c r="I13" i="3" s="1"/>
  <c r="AJ24" i="3" s="1"/>
  <c r="AI97" i="3"/>
  <c r="AH97" i="3"/>
  <c r="AG97" i="3"/>
  <c r="AK97" i="3" s="1"/>
  <c r="AM97" i="3" s="1"/>
  <c r="AH97" i="4" l="1"/>
  <c r="AO97" i="4" s="1"/>
  <c r="J13" i="4" s="1"/>
  <c r="AK24" i="4" s="1"/>
  <c r="C36" i="3"/>
  <c r="E35" i="3"/>
  <c r="I35" i="3"/>
  <c r="A99" i="3" s="1"/>
  <c r="Q35" i="3"/>
  <c r="R35" i="3" s="1"/>
  <c r="AI97" i="5"/>
  <c r="AP97" i="5" s="1"/>
  <c r="J14" i="5" s="1"/>
  <c r="AK25" i="5" s="1"/>
  <c r="AH97" i="5"/>
  <c r="AO97" i="5" s="1"/>
  <c r="J13" i="5" s="1"/>
  <c r="AK24" i="5" s="1"/>
  <c r="AF37" i="5" s="1"/>
  <c r="AG97" i="5"/>
  <c r="AG97" i="4"/>
  <c r="AN97" i="4" l="1"/>
  <c r="J12" i="4" s="1"/>
  <c r="AK23" i="4" s="1"/>
  <c r="AK97" i="4"/>
  <c r="AM97" i="4" s="1"/>
  <c r="AN97" i="5"/>
  <c r="J12" i="5" s="1"/>
  <c r="AK23" i="5" s="1"/>
  <c r="AK97" i="5"/>
  <c r="AM97" i="5" s="1"/>
  <c r="J97" i="3"/>
  <c r="M97" i="3" s="1"/>
  <c r="V97" i="3"/>
  <c r="Y97" i="3" s="1"/>
  <c r="I12" i="3" s="1"/>
  <c r="AJ23" i="3" s="1"/>
  <c r="C37" i="3"/>
  <c r="E36" i="3"/>
  <c r="I36" i="3"/>
  <c r="A100" i="3" s="1"/>
  <c r="Q36" i="3"/>
  <c r="R36" i="3" s="1"/>
  <c r="E37" i="3" l="1"/>
  <c r="I37" i="3"/>
  <c r="A101" i="3" s="1"/>
  <c r="Q37" i="3"/>
  <c r="R37" i="3" s="1"/>
  <c r="N69" i="2" l="1"/>
  <c r="M69" i="2"/>
  <c r="O69" i="2" s="1"/>
  <c r="I69" i="2"/>
  <c r="H69" i="2"/>
  <c r="J69" i="2" s="1"/>
  <c r="N68" i="2"/>
  <c r="M68" i="2"/>
  <c r="O68" i="2" s="1"/>
  <c r="I68" i="2"/>
  <c r="H68" i="2"/>
  <c r="J68" i="2" s="1"/>
  <c r="N67" i="2"/>
  <c r="M67" i="2"/>
  <c r="O67" i="2" s="1"/>
  <c r="I67" i="2"/>
  <c r="H67" i="2"/>
  <c r="N66" i="2"/>
  <c r="M66" i="2"/>
  <c r="O66" i="2" s="1"/>
  <c r="I66" i="2"/>
  <c r="H66" i="2"/>
  <c r="J66" i="2" s="1"/>
  <c r="D76" i="2" s="1"/>
  <c r="N65" i="2"/>
  <c r="M65" i="2"/>
  <c r="I65" i="2"/>
  <c r="H65" i="2"/>
  <c r="J65" i="2" s="1"/>
  <c r="D75" i="2" s="1"/>
  <c r="N64" i="2"/>
  <c r="M64" i="2"/>
  <c r="O64" i="2" s="1"/>
  <c r="I64" i="2"/>
  <c r="H64" i="2"/>
  <c r="J64" i="2" s="1"/>
  <c r="D74" i="2" s="1"/>
  <c r="AC75" i="2" s="1"/>
  <c r="N63" i="2"/>
  <c r="M63" i="2"/>
  <c r="O63" i="2" s="1"/>
  <c r="I63" i="2"/>
  <c r="H63" i="2"/>
  <c r="J63" i="2" s="1"/>
  <c r="D73" i="2" s="1"/>
  <c r="N62" i="2"/>
  <c r="M62" i="2"/>
  <c r="O62" i="2" s="1"/>
  <c r="I62" i="2"/>
  <c r="H62" i="2"/>
  <c r="J62" i="2" s="1"/>
  <c r="D72" i="2" s="1"/>
  <c r="O57" i="2"/>
  <c r="N57" i="2"/>
  <c r="P57" i="2" s="1"/>
  <c r="AU72" i="2" s="1"/>
  <c r="H14" i="2" s="1"/>
  <c r="X61" i="2" s="1"/>
  <c r="J57" i="2"/>
  <c r="I57" i="2"/>
  <c r="O56" i="2"/>
  <c r="N56" i="2"/>
  <c r="J56" i="2"/>
  <c r="I56" i="2"/>
  <c r="O55" i="2"/>
  <c r="N55" i="2"/>
  <c r="P55" i="2" s="1"/>
  <c r="J55" i="2"/>
  <c r="I55" i="2"/>
  <c r="K55" i="2" s="1"/>
  <c r="E76" i="2" s="1"/>
  <c r="O54" i="2"/>
  <c r="N54" i="2"/>
  <c r="J54" i="2"/>
  <c r="I54" i="2"/>
  <c r="K54" i="2" s="1"/>
  <c r="E75" i="2" s="1"/>
  <c r="O53" i="2"/>
  <c r="N53" i="2"/>
  <c r="P53" i="2" s="1"/>
  <c r="J53" i="2"/>
  <c r="I53" i="2"/>
  <c r="K53" i="2" s="1"/>
  <c r="E74" i="2" s="1"/>
  <c r="O52" i="2"/>
  <c r="N52" i="2"/>
  <c r="J52" i="2"/>
  <c r="I52" i="2"/>
  <c r="K52" i="2" s="1"/>
  <c r="E73" i="2" s="1"/>
  <c r="AP72" i="2" s="1"/>
  <c r="J14" i="2" s="1"/>
  <c r="Z61" i="2" s="1"/>
  <c r="O51" i="2"/>
  <c r="N51" i="2"/>
  <c r="P51" i="2" s="1"/>
  <c r="J51" i="2"/>
  <c r="I51" i="2"/>
  <c r="K51" i="2" s="1"/>
  <c r="E72" i="2" s="1"/>
  <c r="C47" i="2"/>
  <c r="B77" i="2" s="1"/>
  <c r="B47" i="2"/>
  <c r="C77" i="2" s="1"/>
  <c r="C46" i="2"/>
  <c r="B76" i="2" s="1"/>
  <c r="B46" i="2"/>
  <c r="C76" i="2" s="1"/>
  <c r="R77" i="2" s="1"/>
  <c r="C45" i="2"/>
  <c r="B75" i="2" s="1"/>
  <c r="B45" i="2"/>
  <c r="C75" i="2" s="1"/>
  <c r="R76" i="2" s="1"/>
  <c r="S77" i="2" s="1"/>
  <c r="C44" i="2"/>
  <c r="B74" i="2" s="1"/>
  <c r="F75" i="2" s="1"/>
  <c r="G76" i="2" s="1"/>
  <c r="B44" i="2"/>
  <c r="C74" i="2" s="1"/>
  <c r="C43" i="2"/>
  <c r="B73" i="2" s="1"/>
  <c r="B43" i="2"/>
  <c r="C73" i="2" s="1"/>
  <c r="C42" i="2"/>
  <c r="B72" i="2" s="1"/>
  <c r="B42" i="2"/>
  <c r="C72" i="2" s="1"/>
  <c r="P38" i="2"/>
  <c r="O38" i="2"/>
  <c r="H38" i="2"/>
  <c r="P37" i="2"/>
  <c r="O37" i="2"/>
  <c r="H37" i="2"/>
  <c r="P36" i="2"/>
  <c r="O36" i="2"/>
  <c r="H36" i="2"/>
  <c r="P35" i="2"/>
  <c r="O35" i="2"/>
  <c r="H35" i="2"/>
  <c r="P34" i="2"/>
  <c r="O34" i="2"/>
  <c r="H34" i="2"/>
  <c r="P33" i="2"/>
  <c r="O33" i="2"/>
  <c r="H33" i="2"/>
  <c r="B22" i="2"/>
  <c r="B24" i="2" s="1"/>
  <c r="B19" i="2"/>
  <c r="E38" i="2" s="1"/>
  <c r="D15" i="2"/>
  <c r="AS72" i="2" s="1"/>
  <c r="H12" i="2" s="1"/>
  <c r="X59" i="2" s="1"/>
  <c r="D12" i="2"/>
  <c r="J11" i="2"/>
  <c r="Z58" i="2" s="1"/>
  <c r="I11" i="2"/>
  <c r="Y58" i="2" s="1"/>
  <c r="H11" i="2"/>
  <c r="X58" i="2" s="1"/>
  <c r="D11" i="2"/>
  <c r="D9" i="2"/>
  <c r="D10" i="2" s="1"/>
  <c r="D8" i="2" s="1"/>
  <c r="C76" i="1"/>
  <c r="B76" i="1"/>
  <c r="C75" i="1"/>
  <c r="B75" i="1"/>
  <c r="F76" i="1" s="1"/>
  <c r="C74" i="1"/>
  <c r="R75" i="1" s="1"/>
  <c r="S76" i="1" s="1"/>
  <c r="B74" i="1"/>
  <c r="F75" i="1" s="1"/>
  <c r="G76" i="1" s="1"/>
  <c r="N69" i="1"/>
  <c r="M69" i="1"/>
  <c r="O69" i="1" s="1"/>
  <c r="I69" i="1"/>
  <c r="H69" i="1"/>
  <c r="J69" i="1" s="1"/>
  <c r="N68" i="1"/>
  <c r="M68" i="1"/>
  <c r="I68" i="1"/>
  <c r="H68" i="1"/>
  <c r="N67" i="1"/>
  <c r="M67" i="1"/>
  <c r="O67" i="1" s="1"/>
  <c r="I67" i="1"/>
  <c r="H67" i="1"/>
  <c r="N66" i="1"/>
  <c r="M66" i="1"/>
  <c r="I66" i="1"/>
  <c r="H66" i="1"/>
  <c r="J66" i="1" s="1"/>
  <c r="D76" i="1" s="1"/>
  <c r="N65" i="1"/>
  <c r="M65" i="1"/>
  <c r="O65" i="1" s="1"/>
  <c r="I65" i="1"/>
  <c r="H65" i="1"/>
  <c r="J65" i="1" s="1"/>
  <c r="D75" i="1" s="1"/>
  <c r="N64" i="1"/>
  <c r="M64" i="1"/>
  <c r="O64" i="1" s="1"/>
  <c r="I64" i="1"/>
  <c r="H64" i="1"/>
  <c r="N63" i="1"/>
  <c r="M63" i="1"/>
  <c r="I63" i="1"/>
  <c r="H63" i="1"/>
  <c r="J63" i="1" s="1"/>
  <c r="D73" i="1" s="1"/>
  <c r="N62" i="1"/>
  <c r="M62" i="1"/>
  <c r="O62" i="1" s="1"/>
  <c r="I62" i="1"/>
  <c r="H62" i="1"/>
  <c r="O57" i="1"/>
  <c r="N57" i="1"/>
  <c r="J57" i="1"/>
  <c r="I57" i="1"/>
  <c r="O56" i="1"/>
  <c r="N56" i="1"/>
  <c r="J56" i="1"/>
  <c r="I56" i="1"/>
  <c r="O55" i="1"/>
  <c r="N55" i="1"/>
  <c r="P55" i="1" s="1"/>
  <c r="J55" i="1"/>
  <c r="I55" i="1"/>
  <c r="O54" i="1"/>
  <c r="N54" i="1"/>
  <c r="J54" i="1"/>
  <c r="I54" i="1"/>
  <c r="O53" i="1"/>
  <c r="N53" i="1"/>
  <c r="P53" i="1" s="1"/>
  <c r="J53" i="1"/>
  <c r="I53" i="1"/>
  <c r="O52" i="1"/>
  <c r="N52" i="1"/>
  <c r="J52" i="1"/>
  <c r="I52" i="1"/>
  <c r="K52" i="1" s="1"/>
  <c r="E73" i="1" s="1"/>
  <c r="O51" i="1"/>
  <c r="N51" i="1"/>
  <c r="P51" i="1" s="1"/>
  <c r="J51" i="1"/>
  <c r="I51" i="1"/>
  <c r="C47" i="1"/>
  <c r="B77" i="1" s="1"/>
  <c r="B47" i="1"/>
  <c r="C77" i="1" s="1"/>
  <c r="C46" i="1"/>
  <c r="B46" i="1"/>
  <c r="C45" i="1"/>
  <c r="B45" i="1"/>
  <c r="C44" i="1"/>
  <c r="B44" i="1"/>
  <c r="C43" i="1"/>
  <c r="B73" i="1" s="1"/>
  <c r="B43" i="1"/>
  <c r="C73" i="1" s="1"/>
  <c r="C42" i="1"/>
  <c r="B72" i="1" s="1"/>
  <c r="B42" i="1"/>
  <c r="C72" i="1" s="1"/>
  <c r="P38" i="1"/>
  <c r="O38" i="1"/>
  <c r="H38" i="1"/>
  <c r="P37" i="1"/>
  <c r="O37" i="1"/>
  <c r="H37" i="1"/>
  <c r="P36" i="1"/>
  <c r="O36" i="1"/>
  <c r="H36" i="1"/>
  <c r="I36" i="1" s="1"/>
  <c r="A75" i="1" s="1"/>
  <c r="AO72" i="1" s="1"/>
  <c r="J12" i="1" s="1"/>
  <c r="Z59" i="1" s="1"/>
  <c r="P35" i="1"/>
  <c r="O35" i="1"/>
  <c r="H35" i="1"/>
  <c r="I35" i="1" s="1"/>
  <c r="A74" i="1" s="1"/>
  <c r="O34" i="1"/>
  <c r="P34" i="1"/>
  <c r="H34" i="1"/>
  <c r="P33" i="1"/>
  <c r="O33" i="1"/>
  <c r="H33" i="1"/>
  <c r="B22" i="1"/>
  <c r="B24" i="1" s="1"/>
  <c r="B19" i="1"/>
  <c r="E36" i="1" s="1"/>
  <c r="D12" i="1"/>
  <c r="J11" i="1"/>
  <c r="Z58" i="1" s="1"/>
  <c r="I11" i="1"/>
  <c r="Y58" i="1" s="1"/>
  <c r="H11" i="1"/>
  <c r="X58" i="1" s="1"/>
  <c r="D11" i="1"/>
  <c r="D9" i="1"/>
  <c r="D10" i="1" s="1"/>
  <c r="D8" i="1" s="1"/>
  <c r="I35" i="2" l="1"/>
  <c r="A74" i="2" s="1"/>
  <c r="I37" i="2"/>
  <c r="A76" i="2" s="1"/>
  <c r="I38" i="2"/>
  <c r="A77" i="2" s="1"/>
  <c r="Q38" i="2"/>
  <c r="O65" i="2"/>
  <c r="D13" i="2"/>
  <c r="I36" i="2"/>
  <c r="A75" i="2" s="1"/>
  <c r="E37" i="2"/>
  <c r="D14" i="2"/>
  <c r="K56" i="2"/>
  <c r="E77" i="2" s="1"/>
  <c r="J67" i="2"/>
  <c r="D77" i="2" s="1"/>
  <c r="AC77" i="2" s="1"/>
  <c r="Q35" i="2"/>
  <c r="R35" i="2" s="1"/>
  <c r="P52" i="2"/>
  <c r="Q37" i="2"/>
  <c r="R74" i="2"/>
  <c r="S75" i="2" s="1"/>
  <c r="Q33" i="2"/>
  <c r="R33" i="2" s="1"/>
  <c r="E34" i="2"/>
  <c r="Q34" i="2"/>
  <c r="R34" i="2" s="1"/>
  <c r="P56" i="2"/>
  <c r="P54" i="2"/>
  <c r="F74" i="2"/>
  <c r="G75" i="2" s="1"/>
  <c r="F76" i="2"/>
  <c r="G77" i="2" s="1"/>
  <c r="I76" i="2" s="1"/>
  <c r="I34" i="2"/>
  <c r="A73" i="2" s="1"/>
  <c r="AN72" i="2" s="1"/>
  <c r="J12" i="2" s="1"/>
  <c r="Z59" i="2" s="1"/>
  <c r="K57" i="2"/>
  <c r="R76" i="1"/>
  <c r="E37" i="1"/>
  <c r="J64" i="1"/>
  <c r="D74" i="1" s="1"/>
  <c r="I37" i="1"/>
  <c r="A76" i="1" s="1"/>
  <c r="O66" i="1"/>
  <c r="K56" i="1"/>
  <c r="E77" i="1" s="1"/>
  <c r="R77" i="1"/>
  <c r="S77" i="1"/>
  <c r="Q38" i="1"/>
  <c r="R38" i="1" s="1"/>
  <c r="R74" i="1"/>
  <c r="S75" i="1" s="1"/>
  <c r="Q35" i="1"/>
  <c r="P57" i="1"/>
  <c r="AV72" i="1" s="1"/>
  <c r="H14" i="1" s="1"/>
  <c r="X61" i="1" s="1"/>
  <c r="J68" i="1"/>
  <c r="O68" i="1"/>
  <c r="J62" i="1"/>
  <c r="D72" i="1" s="1"/>
  <c r="AD72" i="1" s="1"/>
  <c r="AE73" i="1" s="1"/>
  <c r="AU72" i="1"/>
  <c r="H13" i="1"/>
  <c r="X60" i="1" s="1"/>
  <c r="AD74" i="1"/>
  <c r="AE75" i="1" s="1"/>
  <c r="O63" i="1"/>
  <c r="Q37" i="1"/>
  <c r="R37" i="1" s="1"/>
  <c r="I38" i="1"/>
  <c r="A77" i="1" s="1"/>
  <c r="K54" i="1"/>
  <c r="E75" i="1" s="1"/>
  <c r="AQ72" i="1" s="1"/>
  <c r="J14" i="1" s="1"/>
  <c r="Z61" i="1" s="1"/>
  <c r="K51" i="1"/>
  <c r="E72" i="1" s="1"/>
  <c r="P54" i="1"/>
  <c r="K55" i="1"/>
  <c r="E76" i="1" s="1"/>
  <c r="D13" i="1"/>
  <c r="D14" i="1" s="1"/>
  <c r="F77" i="1"/>
  <c r="F74" i="1"/>
  <c r="G75" i="1" s="1"/>
  <c r="I33" i="1"/>
  <c r="A72" i="1" s="1"/>
  <c r="P56" i="1"/>
  <c r="Q33" i="1"/>
  <c r="R33" i="1" s="1"/>
  <c r="I34" i="1"/>
  <c r="A73" i="1" s="1"/>
  <c r="AH72" i="1" s="1"/>
  <c r="K57" i="1"/>
  <c r="J67" i="1"/>
  <c r="D77" i="1" s="1"/>
  <c r="AD77" i="1" s="1"/>
  <c r="P52" i="1"/>
  <c r="Q36" i="1"/>
  <c r="K53" i="1"/>
  <c r="E74" i="1" s="1"/>
  <c r="H10" i="2"/>
  <c r="AV72" i="2"/>
  <c r="U76" i="1"/>
  <c r="AC73" i="2"/>
  <c r="AD74" i="2" s="1"/>
  <c r="AC72" i="2"/>
  <c r="H10" i="1"/>
  <c r="X57" i="1" s="1"/>
  <c r="AW72" i="1"/>
  <c r="R73" i="2"/>
  <c r="S74" i="2" s="1"/>
  <c r="R72" i="2"/>
  <c r="R38" i="2"/>
  <c r="R37" i="2"/>
  <c r="F72" i="2"/>
  <c r="F73" i="2"/>
  <c r="G74" i="2" s="1"/>
  <c r="I75" i="2" s="1"/>
  <c r="Q34" i="1"/>
  <c r="R34" i="1" s="1"/>
  <c r="AD76" i="1"/>
  <c r="AP72" i="1"/>
  <c r="J13" i="1" s="1"/>
  <c r="Z60" i="1" s="1"/>
  <c r="R72" i="1"/>
  <c r="R73" i="1"/>
  <c r="S74" i="1" s="1"/>
  <c r="G77" i="1"/>
  <c r="I77" i="1" s="1"/>
  <c r="AC76" i="2"/>
  <c r="R75" i="2"/>
  <c r="S76" i="2" s="1"/>
  <c r="U77" i="2" s="1"/>
  <c r="AO72" i="2"/>
  <c r="J13" i="2" s="1"/>
  <c r="Z60" i="2" s="1"/>
  <c r="AC74" i="2"/>
  <c r="AD75" i="2" s="1"/>
  <c r="AD76" i="2"/>
  <c r="U77" i="1"/>
  <c r="R36" i="1"/>
  <c r="R35" i="1"/>
  <c r="AD75" i="1"/>
  <c r="AE76" i="1" s="1"/>
  <c r="F73" i="1"/>
  <c r="G74" i="1" s="1"/>
  <c r="F72" i="1"/>
  <c r="H13" i="2"/>
  <c r="X60" i="2" s="1"/>
  <c r="AT72" i="2"/>
  <c r="F77" i="2"/>
  <c r="E33" i="2"/>
  <c r="E35" i="1"/>
  <c r="AD73" i="1"/>
  <c r="AE74" i="1" s="1"/>
  <c r="I33" i="2"/>
  <c r="A72" i="2" s="1"/>
  <c r="E35" i="2"/>
  <c r="Q36" i="2"/>
  <c r="R36" i="2" s="1"/>
  <c r="E34" i="1"/>
  <c r="E36" i="2"/>
  <c r="E38" i="1"/>
  <c r="E33" i="1"/>
  <c r="AG72" i="2" l="1"/>
  <c r="AD77" i="2"/>
  <c r="AF76" i="2" s="1"/>
  <c r="U75" i="2"/>
  <c r="U75" i="1"/>
  <c r="AE72" i="1"/>
  <c r="AG74" i="1"/>
  <c r="AE77" i="1"/>
  <c r="I75" i="1"/>
  <c r="AG77" i="1"/>
  <c r="AG73" i="1"/>
  <c r="AG72" i="1"/>
  <c r="AD73" i="2"/>
  <c r="AF74" i="2" s="1"/>
  <c r="AD72" i="2"/>
  <c r="B13" i="1"/>
  <c r="D15" i="1" s="1"/>
  <c r="AT72" i="1" s="1"/>
  <c r="H12" i="1" s="1"/>
  <c r="X59" i="1" s="1"/>
  <c r="X57" i="2"/>
  <c r="G72" i="2"/>
  <c r="G73" i="2"/>
  <c r="I74" i="2" s="1"/>
  <c r="AG75" i="1"/>
  <c r="S73" i="1"/>
  <c r="U74" i="1" s="1"/>
  <c r="S72" i="1"/>
  <c r="AG76" i="1"/>
  <c r="I76" i="1"/>
  <c r="G72" i="1"/>
  <c r="G73" i="1"/>
  <c r="I74" i="1" s="1"/>
  <c r="I77" i="2"/>
  <c r="AF75" i="2"/>
  <c r="AF77" i="2"/>
  <c r="S72" i="2"/>
  <c r="S73" i="2"/>
  <c r="U74" i="2" s="1"/>
  <c r="U76" i="2"/>
  <c r="U72" i="2" l="1"/>
  <c r="U73" i="2"/>
  <c r="AF73" i="2"/>
  <c r="AF72" i="2"/>
  <c r="I72" i="1"/>
  <c r="I73" i="1"/>
  <c r="U72" i="1"/>
  <c r="U73" i="1"/>
  <c r="I73" i="2"/>
  <c r="I72" i="2"/>
  <c r="AJ72" i="1"/>
  <c r="AL72" i="1" s="1"/>
  <c r="AN72" i="1" s="1"/>
  <c r="AI72" i="1"/>
  <c r="K72" i="1" l="1"/>
  <c r="N72" i="1" s="1"/>
  <c r="J72" i="1"/>
  <c r="M72" i="1" s="1"/>
  <c r="L72" i="1"/>
  <c r="O72" i="1" s="1"/>
  <c r="AI72" i="2"/>
  <c r="AK72" i="2" s="1"/>
  <c r="AM72" i="2" s="1"/>
  <c r="AH72" i="2"/>
  <c r="W72" i="2"/>
  <c r="Z72" i="2" s="1"/>
  <c r="I13" i="2" s="1"/>
  <c r="Y60" i="2" s="1"/>
  <c r="X72" i="2"/>
  <c r="AA72" i="2" s="1"/>
  <c r="I14" i="2" s="1"/>
  <c r="Y61" i="2" s="1"/>
  <c r="V72" i="2"/>
  <c r="Y72" i="2" s="1"/>
  <c r="I12" i="2" s="1"/>
  <c r="Y59" i="2" s="1"/>
  <c r="K72" i="2"/>
  <c r="N72" i="2" s="1"/>
  <c r="J72" i="2"/>
  <c r="M72" i="2" s="1"/>
  <c r="L72" i="2"/>
  <c r="O72" i="2" s="1"/>
  <c r="W72" i="1"/>
  <c r="Z72" i="1" s="1"/>
  <c r="I13" i="1" s="1"/>
  <c r="Y60" i="1" s="1"/>
  <c r="V72" i="1"/>
  <c r="Y72" i="1" s="1"/>
  <c r="I12" i="1" s="1"/>
  <c r="Y59" i="1" s="1"/>
  <c r="X72" i="1"/>
  <c r="AA72" i="1" s="1"/>
  <c r="I14" i="1" s="1"/>
  <c r="Y6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tc={35DC48EE-9D3C-4C64-8544-E5CBBF7DF61F}</author>
    <author>tc={9D8E0F67-152D-40C0-883B-73749856DC6F}</author>
    <author>tc={842DDC76-E6F7-4549-BA5D-6ECD568E8175}</author>
    <author>Parnia Behbahani (CTR)</author>
    <author>tc={2378111D-0D32-44F9-B0BA-F76F076024A6}</author>
    <author>tc={AB13D988-7287-4E67-BB0F-BC4E4F5E77D1}</author>
  </authors>
  <commentList>
    <comment ref="B12" authorId="0" shapeId="0" xr:uid="{35DC48EE-9D3C-4C64-8544-E5CBBF7DF61F}">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9D8E0F67-152D-40C0-883B-73749856DC6F}">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842DDC76-E6F7-4549-BA5D-6ECD568E8175}">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1" authorId="3" shapeId="0" xr:uid="{92357FA5-0A38-42BC-B7AC-8EEC9B4C57E1}">
      <text>
        <r>
          <rPr>
            <sz val="11"/>
            <color theme="1"/>
            <rFont val="Aptos Narrow"/>
            <family val="2"/>
            <scheme val="minor"/>
          </rPr>
          <t>Parnia Behbahani (CTR):
the color of supernatant for fist sample is dark.</t>
        </r>
      </text>
    </comment>
    <comment ref="D50" authorId="4" shapeId="0" xr:uid="{2378111D-0D32-44F9-B0BA-F76F076024A6}">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AB13D988-7287-4E67-BB0F-BC4E4F5E77D1}">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tc={54830D31-DD0D-4563-8746-B624894E80D2}</author>
    <author>tc={206E73B0-9386-447B-8C52-76F1135A40BD}</author>
    <author>tc={C9078BF2-9038-43D6-B293-D948E87DA79B}</author>
    <author>Parnia Behbahani (CTR)</author>
    <author>tc={09884B8A-915B-42E4-9F0F-96FA49FFB4CC}</author>
    <author>tc={12FC0E89-233F-421B-87AE-0C9105CF8D4F}</author>
    <author>Hua G. Chieu (CTR)</author>
  </authors>
  <commentList>
    <comment ref="B12" authorId="0" shapeId="0" xr:uid="{54830D31-DD0D-4563-8746-B624894E80D2}">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206E73B0-9386-447B-8C52-76F1135A40BD}">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C9078BF2-9038-43D6-B293-D948E87DA79B}">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2" authorId="3" shapeId="0" xr:uid="{56639907-075C-4C75-BFEA-3A6F8FD629DB}">
      <text>
        <r>
          <rPr>
            <sz val="11"/>
            <color theme="1"/>
            <rFont val="Aptos Narrow"/>
            <family val="2"/>
            <scheme val="minor"/>
          </rPr>
          <t>Parnia Behbahani (CTR):
the color of supernatant for fist sample is dark.</t>
        </r>
      </text>
    </comment>
    <comment ref="D50" authorId="4" shapeId="0" xr:uid="{09884B8A-915B-42E4-9F0F-96FA49FFB4CC}">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12FC0E89-233F-421B-87AE-0C9105CF8D4F}">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7" authorId="6" shapeId="0" xr:uid="{BB0F85F1-62A8-49FB-BDB8-BBFEE7ABE527}">
      <text>
        <r>
          <rPr>
            <sz val="11"/>
            <color theme="1"/>
            <rFont val="Aptos Narrow"/>
            <family val="2"/>
            <scheme val="minor"/>
          </rPr>
          <t xml:space="preserve">Hua G. Chieu (CTR):
Average of all Cake TS after OPD point. </t>
        </r>
      </text>
    </comment>
    <comment ref="AE98" authorId="6" shapeId="0" xr:uid="{D27256BE-741B-4D13-B7C9-7DE47B20D755}">
      <text>
        <r>
          <rPr>
            <sz val="11"/>
            <color theme="1"/>
            <rFont val="Aptos Narrow"/>
            <family val="2"/>
            <scheme val="minor"/>
          </rPr>
          <t xml:space="preserve">Hua G. Chieu (CTR):
Stdev of all Cake TS after OPD point. </t>
        </r>
      </text>
    </comment>
    <comment ref="AE99" authorId="6" shapeId="0" xr:uid="{75AAC4C6-4E6A-405C-8088-E935E8EAB5D8}">
      <text>
        <r>
          <rPr>
            <sz val="11"/>
            <color theme="1"/>
            <rFont val="Aptos Narrow"/>
            <family val="2"/>
            <scheme val="minor"/>
          </rPr>
          <t xml:space="preserve">Hua G. Chieu (CTR):
If stdev &lt; 10% error, then optimal cake TS = avg - stdev of the cake TS after OPD point
</t>
        </r>
      </text>
    </comment>
    <comment ref="AE103" authorId="6" shapeId="0" xr:uid="{B6F54D08-27B8-4802-959C-8F37B79F511E}">
      <text>
        <r>
          <rPr>
            <sz val="11"/>
            <color theme="1"/>
            <rFont val="Aptos Narrow"/>
            <family val="2"/>
            <scheme val="minor"/>
          </rPr>
          <t xml:space="preserve">Hua G. Chieu (CTR):
% error of stdev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tc={623617F5-F16F-408F-81A0-FC42797D80C8}</author>
    <author>tc={486DE866-C3B9-46C6-B72D-139B3A919AB2}</author>
    <author>tc={51C0F9A3-52F5-4A47-9590-3E3975A767DB}</author>
    <author>Parnia Behbahani (CTR)</author>
    <author>tc={3EA4C2B6-600E-4E4C-BA2A-08FA4BF43468}</author>
    <author>tc={9606A433-6E37-41B9-9B8A-81634C89778C}</author>
    <author>Hua G. Chieu (CTR)</author>
  </authors>
  <commentList>
    <comment ref="B12" authorId="0" shapeId="0" xr:uid="{623617F5-F16F-408F-81A0-FC42797D80C8}">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486DE866-C3B9-46C6-B72D-139B3A919AB2}">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51C0F9A3-52F5-4A47-9590-3E3975A767DB}">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2" authorId="3" shapeId="0" xr:uid="{908D6FB8-EEB5-4EED-8415-BC377659B921}">
      <text>
        <r>
          <rPr>
            <sz val="11"/>
            <color theme="1"/>
            <rFont val="Aptos Narrow"/>
            <family val="2"/>
            <scheme val="minor"/>
          </rPr>
          <t>Parnia Behbahani (CTR):
the color of supernatant for fist sample is dark.</t>
        </r>
      </text>
    </comment>
    <comment ref="D50" authorId="4" shapeId="0" xr:uid="{3EA4C2B6-600E-4E4C-BA2A-08FA4BF43468}">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9606A433-6E37-41B9-9B8A-81634C89778C}">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7" authorId="6" shapeId="0" xr:uid="{7E3D22D3-A7DB-4B70-B4FF-ABBE819A6B3C}">
      <text>
        <r>
          <rPr>
            <sz val="11"/>
            <color theme="1"/>
            <rFont val="Aptos Narrow"/>
            <family val="2"/>
            <scheme val="minor"/>
          </rPr>
          <t xml:space="preserve">Hua G. Chieu (CTR):
Average of all Cake TS after OPD point. </t>
        </r>
      </text>
    </comment>
    <comment ref="AE98" authorId="6" shapeId="0" xr:uid="{1BA26616-D804-4858-9399-65753B57EDDE}">
      <text>
        <r>
          <rPr>
            <sz val="11"/>
            <color theme="1"/>
            <rFont val="Aptos Narrow"/>
            <family val="2"/>
            <scheme val="minor"/>
          </rPr>
          <t xml:space="preserve">Hua G. Chieu (CTR):
Stdev of all Cake TS after OPD point. </t>
        </r>
      </text>
    </comment>
    <comment ref="AE99" authorId="6" shapeId="0" xr:uid="{C480B1CF-97A1-4F10-BD77-6698D77A627D}">
      <text>
        <r>
          <rPr>
            <sz val="11"/>
            <color theme="1"/>
            <rFont val="Aptos Narrow"/>
            <family val="2"/>
            <scheme val="minor"/>
          </rPr>
          <t xml:space="preserve">Hua G. Chieu (CTR):
If stdev &lt; 10% error, then optimal cake TS = avg - stdev of the cake TS after OPD point
</t>
        </r>
      </text>
    </comment>
    <comment ref="AE103" authorId="6" shapeId="0" xr:uid="{DA878593-6C7D-41A0-9044-733FC3246B88}">
      <text>
        <r>
          <rPr>
            <sz val="11"/>
            <color theme="1"/>
            <rFont val="Aptos Narrow"/>
            <family val="2"/>
            <scheme val="minor"/>
          </rPr>
          <t xml:space="preserve">Hua G. Chieu (CTR):
% error of stdev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B32" authorId="0" shapeId="0" xr:uid="{00000000-0006-0000-0000-000001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r>
      </text>
    </comment>
    <comment ref="D32" authorId="0" shapeId="0" xr:uid="{00000000-0006-0000-0000-000002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Sub-sample weight 
</t>
        </r>
      </text>
    </comment>
    <comment ref="D41" authorId="0" shapeId="0" xr:uid="{00000000-0006-0000-0000-000003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Take min 3 readings</t>
        </r>
      </text>
    </comment>
    <comment ref="I41" authorId="0" shapeId="0" xr:uid="{00000000-0006-0000-0000-000006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Take min 3 reading
Extra slots are given for outliers</t>
        </r>
      </text>
    </comment>
    <comment ref="D50" authorId="0" shapeId="0" xr:uid="{00000000-0006-0000-0000-000004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r>
      </text>
    </comment>
    <comment ref="D61" authorId="0" shapeId="0" xr:uid="{00000000-0006-0000-0000-000005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Sample + Tray weight &gt;= 5g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B32" authorId="0" shapeId="0" xr:uid="{00000000-0006-0000-0100-000001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r>
      </text>
    </comment>
    <comment ref="D32" authorId="0" shapeId="0" xr:uid="{00000000-0006-0000-0100-000002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Sub-sample weight 
</t>
        </r>
      </text>
    </comment>
    <comment ref="D41" authorId="0" shapeId="0" xr:uid="{00000000-0006-0000-0100-000003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Take min 3 readings</t>
        </r>
      </text>
    </comment>
    <comment ref="I41" authorId="0" shapeId="0" xr:uid="{00000000-0006-0000-0100-000006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Take min 3 reading
Extra slots are given for outliers</t>
        </r>
      </text>
    </comment>
    <comment ref="D50" authorId="0" shapeId="0" xr:uid="{00000000-0006-0000-0100-000004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r>
      </text>
    </comment>
    <comment ref="D61" authorId="0" shapeId="0" xr:uid="{00000000-0006-0000-0100-000005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Sample + Tray weight &gt;= 5g</t>
        </r>
      </text>
    </comment>
  </commentList>
</comments>
</file>

<file path=xl/sharedStrings.xml><?xml version="1.0" encoding="utf-8"?>
<sst xmlns="http://schemas.openxmlformats.org/spreadsheetml/2006/main" count="1154" uniqueCount="210">
  <si>
    <t>General guidelines:</t>
  </si>
  <si>
    <t xml:space="preserve"> fill in blue cells</t>
  </si>
  <si>
    <t>other cells are calculated</t>
  </si>
  <si>
    <t>Bench Scale Dewatering test Summary - 05/28/2024</t>
  </si>
  <si>
    <t>Plant Data Conversion</t>
  </si>
  <si>
    <t>Summary Table</t>
  </si>
  <si>
    <t>Belt No.</t>
  </si>
  <si>
    <t>A4</t>
  </si>
  <si>
    <t>Poly Loading (lb)</t>
  </si>
  <si>
    <t>batch testing</t>
  </si>
  <si>
    <t>Poly Ratio</t>
  </si>
  <si>
    <t>Floc Poly Flow (gpm)</t>
  </si>
  <si>
    <t>unit</t>
  </si>
  <si>
    <t>Plant</t>
  </si>
  <si>
    <t>OPD</t>
  </si>
  <si>
    <t>EPD</t>
  </si>
  <si>
    <t>Sludge Flow (gpm)</t>
  </si>
  <si>
    <t>Poly Floc Flow (mgd)</t>
  </si>
  <si>
    <t>BFP TS</t>
  </si>
  <si>
    <t>%TS</t>
  </si>
  <si>
    <t xml:space="preserve">Polymer sol. </t>
  </si>
  <si>
    <t>Sludge Flow(mgd)</t>
  </si>
  <si>
    <t>Polymer ratio setting</t>
  </si>
  <si>
    <t>-</t>
  </si>
  <si>
    <t>SBT3 TS % LAB_TSPCT_J04</t>
  </si>
  <si>
    <t>Calculated BFP TS (%)</t>
  </si>
  <si>
    <t>Polymer dose</t>
  </si>
  <si>
    <t>lb/tonTS</t>
  </si>
  <si>
    <t>BFP TS %</t>
  </si>
  <si>
    <t>BFP Sludge Loading (dtpd)</t>
  </si>
  <si>
    <t>Cake TS</t>
  </si>
  <si>
    <t>DIG SLDG FLOW  FROM SBT (gpm)</t>
  </si>
  <si>
    <t>Plant Polydose (Ib/ton) - method 1</t>
  </si>
  <si>
    <t>Filtrate TSS</t>
  </si>
  <si>
    <t>mg TSS/L</t>
  </si>
  <si>
    <t>DIL WTR FLOW TO BFP (gpm)</t>
  </si>
  <si>
    <t>Plant Polydose (Ib/ton) - method 2</t>
  </si>
  <si>
    <t xml:space="preserve">Assumptions and Constants: </t>
  </si>
  <si>
    <t>1 g =</t>
  </si>
  <si>
    <t>lb</t>
  </si>
  <si>
    <t>ton</t>
  </si>
  <si>
    <t>Cup Diameter</t>
  </si>
  <si>
    <t>inches</t>
  </si>
  <si>
    <t xml:space="preserve">Cup Area: </t>
  </si>
  <si>
    <r>
      <rPr>
        <sz val="12"/>
        <color theme="1"/>
        <rFont val="Aptos Narrow"/>
        <family val="2"/>
        <charset val="1"/>
      </rPr>
      <t>m</t>
    </r>
    <r>
      <rPr>
        <vertAlign val="superscript"/>
        <sz val="12"/>
        <color theme="1"/>
        <rFont val="Aptos Narrow"/>
        <family val="2"/>
        <charset val="1"/>
      </rPr>
      <t>2</t>
    </r>
  </si>
  <si>
    <r>
      <rPr>
        <sz val="12"/>
        <color theme="1"/>
        <rFont val="Aptos Narrow"/>
        <family val="2"/>
        <charset val="1"/>
      </rPr>
      <t>Aiming for 0.80 kg of DS per m</t>
    </r>
    <r>
      <rPr>
        <vertAlign val="superscript"/>
        <sz val="12"/>
        <color theme="1"/>
        <rFont val="Aptos Narrow"/>
        <family val="2"/>
        <charset val="1"/>
      </rPr>
      <t>2</t>
    </r>
    <r>
      <rPr>
        <sz val="12"/>
        <color theme="1"/>
        <rFont val="Aptos Narrow"/>
        <family val="2"/>
        <charset val="1"/>
      </rPr>
      <t xml:space="preserve"> of cup area</t>
    </r>
  </si>
  <si>
    <t>Cup Loading</t>
  </si>
  <si>
    <t>grams of DS</t>
  </si>
  <si>
    <t>Assuming</t>
  </si>
  <si>
    <t>TS in sludge</t>
  </si>
  <si>
    <t>Assuming 100% Capture in free drainage</t>
  </si>
  <si>
    <t>Polymer Solution</t>
  </si>
  <si>
    <t>Plains Target DS</t>
  </si>
  <si>
    <t>4 to 7</t>
  </si>
  <si>
    <t>kg DS/m</t>
  </si>
  <si>
    <t>Calculation</t>
  </si>
  <si>
    <t>Sample #</t>
  </si>
  <si>
    <t>Polymer Dose
 (lb polymer/
ton sludge)</t>
  </si>
  <si>
    <t>Actual Belt Filter Press before PD TS (%)</t>
  </si>
  <si>
    <t>Sludge Weight
 (g)</t>
  </si>
  <si>
    <t>Calculation Polymer Added(g)</t>
  </si>
  <si>
    <t>Polymer Before (g)</t>
  </si>
  <si>
    <t>Poymer after
(g)</t>
  </si>
  <si>
    <t>Actual Polymer Added (g)</t>
  </si>
  <si>
    <t>Actual Polymer Added (lb/ton)</t>
  </si>
  <si>
    <t>Sieve 
Weight (g)</t>
  </si>
  <si>
    <t>Bucket Weight (g)</t>
  </si>
  <si>
    <t>Sieve + Wet Solids Weight (g)</t>
  </si>
  <si>
    <t>Bucket + Filtrate (g)</t>
  </si>
  <si>
    <t>Capture Efficiency (%)</t>
  </si>
  <si>
    <t>Filtered Solids (g)</t>
  </si>
  <si>
    <t>Filtrate (g)</t>
  </si>
  <si>
    <t>Estimated TS% of Wet Solids on frabic</t>
  </si>
  <si>
    <t>Target WS in Cup (g)</t>
  </si>
  <si>
    <t>CST Table</t>
  </si>
  <si>
    <t>CST  Sludge (Avrg)</t>
  </si>
  <si>
    <t>CST  Supernatant (Avrg)</t>
  </si>
  <si>
    <t xml:space="preserve">CST Sludge </t>
  </si>
  <si>
    <t>CST Supernatant</t>
  </si>
  <si>
    <t>Summary - 05 - 03 - 2024</t>
  </si>
  <si>
    <t>Trend over time</t>
  </si>
  <si>
    <t>Target table</t>
  </si>
  <si>
    <t>TSS - VSS</t>
  </si>
  <si>
    <t>Filtrate TS</t>
  </si>
  <si>
    <t>Sample ID/#</t>
  </si>
  <si>
    <t>Foil Tray+Filter Weight (g ) #1</t>
  </si>
  <si>
    <t>Foil Tray+Filter Weight (g ) #2</t>
  </si>
  <si>
    <t>Sample Volume (ml) #1</t>
  </si>
  <si>
    <t>Sample Volume (ml) #2</t>
  </si>
  <si>
    <t>After 103 °C #1</t>
  </si>
  <si>
    <t>After 103 °C #2</t>
  </si>
  <si>
    <t>Dilution Factor</t>
  </si>
  <si>
    <t>TSS-1</t>
  </si>
  <si>
    <t>TSS-2</t>
  </si>
  <si>
    <t>TSS (g TSS/L)</t>
  </si>
  <si>
    <t>After 550 °C #1</t>
  </si>
  <si>
    <t>After 550 °C #2</t>
  </si>
  <si>
    <t>VSS-1 (%)</t>
  </si>
  <si>
    <t>VSS-2 (%)</t>
  </si>
  <si>
    <t>VSS (%)</t>
  </si>
  <si>
    <t>Unit</t>
  </si>
  <si>
    <t>%</t>
  </si>
  <si>
    <t>3 - 3.9</t>
  </si>
  <si>
    <t>&lt;= 812</t>
  </si>
  <si>
    <t>Plant Filterate</t>
  </si>
  <si>
    <t>.</t>
  </si>
  <si>
    <t>vol/vol</t>
  </si>
  <si>
    <t>TS - VS</t>
  </si>
  <si>
    <t>Foil Tray  (g) #1</t>
  </si>
  <si>
    <t>Foil Tray (g) #2</t>
  </si>
  <si>
    <t>Tray +Sample (g) #1</t>
  </si>
  <si>
    <t>Tray + Sample (g) #2</t>
  </si>
  <si>
    <t>TS-1 (%)</t>
  </si>
  <si>
    <t>TS-2 (%)</t>
  </si>
  <si>
    <t>TS (%)</t>
  </si>
  <si>
    <t>VS-1 (%)</t>
  </si>
  <si>
    <t>VS-2 (%)</t>
  </si>
  <si>
    <t>VS (%)</t>
  </si>
  <si>
    <t>Plant Cake</t>
  </si>
  <si>
    <t>Sludge</t>
  </si>
  <si>
    <t>CST Supernatant (second)</t>
  </si>
  <si>
    <t>CST Sludge
(second)</t>
  </si>
  <si>
    <t>Lab Cake TS
(%)</t>
  </si>
  <si>
    <t>Lab Filtrate TSS
(mg TSS/L)</t>
  </si>
  <si>
    <t>Ave</t>
  </si>
  <si>
    <t>Diff</t>
  </si>
  <si>
    <t>Tolerance
(%)</t>
  </si>
  <si>
    <t>1 or 2</t>
  </si>
  <si>
    <t>OPD
(lb/ton)</t>
  </si>
  <si>
    <t>OPD Cake TS
(%)</t>
  </si>
  <si>
    <t>OPD Filtrate TSS
(mg TSS/L)</t>
  </si>
  <si>
    <t>Manual check</t>
  </si>
  <si>
    <t>Note:
Based on Supernatant</t>
  </si>
  <si>
    <t>Note:
Based on Sludge</t>
  </si>
  <si>
    <t>EOPD Checked with Cake TS
(lb/ton)</t>
  </si>
  <si>
    <t>EOPD Cake TS
(%)</t>
  </si>
  <si>
    <t>EOPD Filtrate TSS
(mg TSS/L)</t>
  </si>
  <si>
    <t>Target
 Fiftrate TSS
(mg TSS/L)</t>
  </si>
  <si>
    <t>EOPD checked with Filtrate TSS 
(lb/ton)</t>
  </si>
  <si>
    <t>Check filtrate condition</t>
  </si>
  <si>
    <t xml:space="preserve">1 or 2
</t>
  </si>
  <si>
    <t>Manual check (yes/No)</t>
  </si>
  <si>
    <t>Note</t>
  </si>
  <si>
    <t>Grab Plant PD
(lb/Ton)</t>
  </si>
  <si>
    <t>Plant Cake TS
(%)</t>
  </si>
  <si>
    <t>Plant Filtrate
(mg TSS/L)</t>
  </si>
  <si>
    <t>Lab DW Feed TS (%)</t>
  </si>
  <si>
    <t>yes</t>
  </si>
  <si>
    <t>Bench Scale Dewatering test Summary - 05/21/2024</t>
  </si>
  <si>
    <t>A3</t>
  </si>
  <si>
    <t>Bench Scale Dewatering test Summary - 02/07/2025</t>
  </si>
  <si>
    <t>Shampling time</t>
  </si>
  <si>
    <t>Data QAQC Name</t>
  </si>
  <si>
    <t>Data QAQC (yes/No)</t>
  </si>
  <si>
    <t>Comment</t>
  </si>
  <si>
    <t>Notes: first round, we'll do the QA/AC with first 25 tabs</t>
  </si>
  <si>
    <t>A2</t>
  </si>
  <si>
    <t>Parnia</t>
  </si>
  <si>
    <t xml:space="preserve">from the tab 2_21_2025 to 8_20_2024 </t>
  </si>
  <si>
    <t>Hung Chieu</t>
  </si>
  <si>
    <t>Tu Duong</t>
  </si>
  <si>
    <t>Test Details</t>
  </si>
  <si>
    <t>Nam Ngo</t>
  </si>
  <si>
    <t>Haydee</t>
  </si>
  <si>
    <t xml:space="preserve">Sampling time </t>
  </si>
  <si>
    <t xml:space="preserve">Analyzer </t>
  </si>
  <si>
    <t>Hung and Tu</t>
  </si>
  <si>
    <t xml:space="preserve">&lt; 812 </t>
  </si>
  <si>
    <t>Details</t>
  </si>
  <si>
    <r>
      <t>m</t>
    </r>
    <r>
      <rPr>
        <vertAlign val="superscript"/>
        <sz val="12"/>
        <color theme="1"/>
        <rFont val="Aptos Narrow"/>
        <family val="2"/>
        <scheme val="minor"/>
      </rPr>
      <t>2</t>
    </r>
  </si>
  <si>
    <r>
      <t>Aiming for 0.80 kg of DS per m</t>
    </r>
    <r>
      <rPr>
        <vertAlign val="superscript"/>
        <sz val="12"/>
        <color theme="1"/>
        <rFont val="Aptos Narrow"/>
        <family val="2"/>
        <scheme val="minor"/>
      </rPr>
      <t>2</t>
    </r>
    <r>
      <rPr>
        <sz val="12"/>
        <color theme="1"/>
        <rFont val="Aptos Narrow"/>
        <family val="2"/>
        <scheme val="minor"/>
      </rPr>
      <t xml:space="preserve"> of cup area</t>
    </r>
  </si>
  <si>
    <t>Remarks:</t>
  </si>
  <si>
    <t xml:space="preserve">CST  Sludge </t>
  </si>
  <si>
    <t xml:space="preserve"> </t>
  </si>
  <si>
    <t>Additional experiement</t>
  </si>
  <si>
    <t>Foil Tray+Filter Weight (g ) #3</t>
  </si>
  <si>
    <t>Foil Tray  (g) #3</t>
  </si>
  <si>
    <t>Tray +Sample (g) #3</t>
  </si>
  <si>
    <t>After 103 °C #3</t>
  </si>
  <si>
    <t>=</t>
  </si>
  <si>
    <t>EPD Manual Checked with Cake TS
(lb/ton)</t>
  </si>
  <si>
    <t>EPD Manual Cake TS
(%)</t>
  </si>
  <si>
    <t>EPD Manual Filtrate TSS
(mg TSS/L)</t>
  </si>
  <si>
    <t>OPD Manual checked</t>
  </si>
  <si>
    <t>EPD Manual checked</t>
  </si>
  <si>
    <t>`</t>
  </si>
  <si>
    <t>Bench Scale Dewatering test Summary - 03/21/2025</t>
  </si>
  <si>
    <t>B2</t>
  </si>
  <si>
    <t>- Based on the initial a little bit overdosing condition (PD = ~22.28lb/ton)</t>
  </si>
  <si>
    <t>need to decrease the polymer ratio</t>
  </si>
  <si>
    <t>- Based on the graph, the OPD =20.74 &lt; PD</t>
  </si>
  <si>
    <t>Conclusion: Experiment results are consistent with expectations.</t>
  </si>
  <si>
    <t>confirming that reducing polymer improves efficiency.</t>
  </si>
  <si>
    <t>- EPD &lt; OPD &lt; PD</t>
  </si>
  <si>
    <t>- We can achieve cost savings by operating at OPD instead of PD.</t>
  </si>
  <si>
    <t>lb/tons</t>
  </si>
  <si>
    <t>7 Cake</t>
  </si>
  <si>
    <t>7 Filtrate</t>
  </si>
  <si>
    <t>Cake optimal</t>
  </si>
  <si>
    <t>cake optimal (TS)</t>
  </si>
  <si>
    <t>optimal cake</t>
  </si>
  <si>
    <t>EPD determination</t>
  </si>
  <si>
    <t>Haydee's calculations</t>
  </si>
  <si>
    <t>is EPD cake TS &lt; than OPD cake TS or higher?</t>
  </si>
  <si>
    <t>error%</t>
  </si>
  <si>
    <t>(&lt;10% to have valid data for EPD determination)</t>
  </si>
  <si>
    <t>Bench Scale Dewatering test Summary - 02/28/2025</t>
  </si>
  <si>
    <t>- Based on the initial a little bit overdosing condition (PD = ~18.54lb/ton)</t>
  </si>
  <si>
    <t>- Based on the graph, the OPD =16.55 &lt; PD</t>
  </si>
  <si>
    <t>- We can achieve cost savings by operating at EPD instead of 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</si>
</sst>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_);_(@_)"/>
    <numFmt numFmtId="165" formatCode="0.0"/>
    <numFmt numFmtId="166" formatCode="0.000"/>
    <numFmt numFmtId="167" formatCode="0.0000"/>
    <numFmt numFmtId="168" formatCode="#,##0.0000"/>
    <numFmt numFmtId="169" formatCode="h:mm;@"/>
  </numFmts>
  <fonts count="60" x14ac:knownFonts="1">
    <font>
      <sz val="11"/>
      <color theme="1"/>
      <name val="Aptos Narrow"/>
      <family val="2"/>
      <charset val="1"/>
    </font>
    <font>
      <sz val="11"/>
      <color theme="1"/>
      <name val="Aptos Narrow"/>
      <family val="2"/>
      <scheme val="minor"/>
    </font>
    <font>
      <sz val="12"/>
      <color rgb="FF000000"/>
      <name val="Calibri"/>
      <family val="2"/>
      <charset val="1"/>
    </font>
    <font>
      <sz val="12"/>
      <color theme="1"/>
      <name val="Aptos Narrow"/>
      <family val="2"/>
      <charset val="1"/>
    </font>
    <font>
      <i/>
      <sz val="12"/>
      <color theme="1"/>
      <name val="Aptos Narrow"/>
      <family val="2"/>
      <charset val="1"/>
    </font>
    <font>
      <b/>
      <sz val="26"/>
      <color theme="1"/>
      <name val="Aptos Narrow"/>
      <family val="2"/>
      <charset val="1"/>
    </font>
    <font>
      <b/>
      <sz val="12"/>
      <color theme="0"/>
      <name val="Aptos Narrow"/>
      <family val="2"/>
      <charset val="1"/>
    </font>
    <font>
      <sz val="12"/>
      <name val="Calibri"/>
      <family val="2"/>
      <charset val="1"/>
    </font>
    <font>
      <sz val="11"/>
      <color rgb="FF000000"/>
      <name val="Aptos Narrow"/>
      <family val="2"/>
      <charset val="1"/>
    </font>
    <font>
      <sz val="12"/>
      <color theme="4"/>
      <name val="Aptos Narrow"/>
      <family val="2"/>
      <charset val="1"/>
    </font>
    <font>
      <b/>
      <sz val="11"/>
      <color rgb="FF000000"/>
      <name val="Aptos Narrow"/>
      <family val="2"/>
      <charset val="1"/>
    </font>
    <font>
      <sz val="12"/>
      <name val="Aptos Narrow"/>
      <family val="2"/>
      <charset val="1"/>
    </font>
    <font>
      <b/>
      <sz val="18"/>
      <color theme="1"/>
      <name val="Aptos Narrow"/>
      <family val="2"/>
      <charset val="1"/>
    </font>
    <font>
      <b/>
      <sz val="12"/>
      <color theme="1"/>
      <name val="Aptos Narrow"/>
      <family val="2"/>
      <charset val="1"/>
    </font>
    <font>
      <vertAlign val="superscript"/>
      <sz val="12"/>
      <color theme="1"/>
      <name val="Aptos Narrow"/>
      <family val="2"/>
      <charset val="1"/>
    </font>
    <font>
      <b/>
      <sz val="14"/>
      <color theme="1"/>
      <name val="Aptos Narrow"/>
      <family val="2"/>
      <charset val="1"/>
    </font>
    <font>
      <sz val="12"/>
      <name val="Times New Roman"/>
      <family val="1"/>
      <charset val="1"/>
    </font>
    <font>
      <sz val="12"/>
      <color rgb="FF000000"/>
      <name val="Aptos Narrow"/>
      <family val="2"/>
      <charset val="1"/>
    </font>
    <font>
      <sz val="12"/>
      <color rgb="FFFF0000"/>
      <name val="Aptos Narrow"/>
      <family val="2"/>
      <charset val="1"/>
    </font>
    <font>
      <b/>
      <sz val="12"/>
      <color rgb="FFFF0000"/>
      <name val="Times New Roman"/>
      <family val="1"/>
      <charset val="1"/>
    </font>
    <font>
      <b/>
      <sz val="12"/>
      <name val="Aptos Narrow"/>
      <family val="2"/>
      <charset val="1"/>
    </font>
    <font>
      <b/>
      <sz val="12"/>
      <color rgb="FF000000"/>
      <name val="Aptos Narrow"/>
      <family val="2"/>
      <charset val="1"/>
    </font>
    <font>
      <i/>
      <sz val="11"/>
      <color theme="1"/>
      <name val="Aptos Narrow"/>
      <family val="2"/>
      <charset val="1"/>
    </font>
    <font>
      <b/>
      <sz val="12"/>
      <color theme="1"/>
      <name val="Times New Roman"/>
      <family val="1"/>
      <charset val="1"/>
    </font>
    <font>
      <b/>
      <sz val="12"/>
      <color theme="5" tint="-0.249977111117893"/>
      <name val="Aptos Narrow"/>
      <family val="2"/>
      <charset val="1"/>
    </font>
    <font>
      <sz val="10"/>
      <name val="Arial"/>
      <family val="2"/>
    </font>
    <font>
      <sz val="11"/>
      <color theme="1"/>
      <name val="Aptos Narrow"/>
      <family val="2"/>
      <charset val="1"/>
    </font>
    <font>
      <sz val="12"/>
      <color theme="1"/>
      <name val="Aptos Narrow"/>
      <family val="2"/>
      <scheme val="minor"/>
    </font>
    <font>
      <i/>
      <sz val="12"/>
      <color theme="1"/>
      <name val="Aptos Narrow"/>
      <family val="2"/>
      <scheme val="minor"/>
    </font>
    <font>
      <b/>
      <sz val="26"/>
      <color theme="1"/>
      <name val="Aptos Narrow"/>
      <family val="2"/>
      <scheme val="minor"/>
    </font>
    <font>
      <b/>
      <sz val="12"/>
      <color theme="0"/>
      <name val="Aptos Narrow"/>
      <family val="2"/>
      <scheme val="minor"/>
    </font>
    <font>
      <sz val="12"/>
      <color theme="4"/>
      <name val="Aptos Narrow"/>
      <family val="2"/>
      <scheme val="minor"/>
    </font>
    <font>
      <sz val="12"/>
      <name val="Calibri"/>
      <family val="2"/>
    </font>
    <font>
      <sz val="11"/>
      <color rgb="FF000000"/>
      <name val="Aptos Narrow"/>
      <family val="2"/>
    </font>
    <font>
      <b/>
      <sz val="12"/>
      <color theme="1"/>
      <name val="Aptos Narrow"/>
      <family val="2"/>
      <scheme val="minor"/>
    </font>
    <font>
      <b/>
      <sz val="11"/>
      <color rgb="FF000000"/>
      <name val="Aptos Narrow"/>
      <family val="2"/>
    </font>
    <font>
      <b/>
      <sz val="20"/>
      <color theme="0"/>
      <name val="Aptos Narrow"/>
      <family val="2"/>
      <scheme val="minor"/>
    </font>
    <font>
      <sz val="12"/>
      <name val="Aptos Narrow"/>
      <family val="2"/>
      <scheme val="minor"/>
    </font>
    <font>
      <b/>
      <sz val="14"/>
      <color theme="0"/>
      <name val="Aptos Narrow"/>
      <family val="2"/>
      <scheme val="minor"/>
    </font>
    <font>
      <sz val="12"/>
      <color rgb="FFFF0000"/>
      <name val="Aptos Narrow"/>
      <family val="2"/>
      <scheme val="minor"/>
    </font>
    <font>
      <b/>
      <sz val="14"/>
      <color theme="1"/>
      <name val="Aptos Narrow"/>
      <family val="2"/>
      <scheme val="minor"/>
    </font>
    <font>
      <sz val="14"/>
      <color theme="1"/>
      <name val="Aptos Narrow"/>
      <family val="2"/>
      <scheme val="minor"/>
    </font>
    <font>
      <b/>
      <sz val="18"/>
      <color theme="1"/>
      <name val="Aptos Narrow"/>
      <family val="2"/>
      <scheme val="minor"/>
    </font>
    <font>
      <sz val="14"/>
      <color rgb="FF000000"/>
      <name val="Aptos Narrow"/>
      <family val="2"/>
    </font>
    <font>
      <b/>
      <sz val="14"/>
      <color rgb="FF000000"/>
      <name val="Aptos Narrow"/>
      <family val="2"/>
    </font>
    <font>
      <vertAlign val="superscript"/>
      <sz val="12"/>
      <color theme="1"/>
      <name val="Aptos Narrow"/>
      <family val="2"/>
      <scheme val="minor"/>
    </font>
    <font>
      <sz val="12"/>
      <color rgb="FF000000"/>
      <name val="Aptos Narrow"/>
      <family val="2"/>
      <scheme val="minor"/>
    </font>
    <font>
      <sz val="12"/>
      <name val="Times New Roman"/>
      <family val="1"/>
    </font>
    <font>
      <b/>
      <sz val="12"/>
      <color rgb="FF000000"/>
      <name val="Aptos Narrow"/>
      <family val="2"/>
      <scheme val="minor"/>
    </font>
    <font>
      <i/>
      <sz val="11"/>
      <color theme="1"/>
      <name val="Aptos Narrow"/>
      <family val="2"/>
      <scheme val="minor"/>
    </font>
    <font>
      <b/>
      <sz val="12"/>
      <color rgb="FFFF0000"/>
      <name val="Aptos Narrow"/>
      <family val="2"/>
      <scheme val="minor"/>
    </font>
    <font>
      <b/>
      <sz val="12"/>
      <color theme="1"/>
      <name val="Times New Roman"/>
      <family val="1"/>
    </font>
    <font>
      <b/>
      <sz val="12"/>
      <color theme="5" tint="-0.249977111117893"/>
      <name val="Aptos Narrow"/>
      <family val="2"/>
      <scheme val="minor"/>
    </font>
    <font>
      <sz val="9"/>
      <color indexed="81"/>
      <name val="Tahoma"/>
      <charset val="1"/>
    </font>
    <font>
      <sz val="12"/>
      <color rgb="FF000000"/>
      <name val="Aptos Narrow"/>
      <family val="2"/>
    </font>
    <font>
      <sz val="11"/>
      <color rgb="FF242424"/>
      <name val="Aptos Narrow"/>
      <family val="2"/>
    </font>
    <font>
      <sz val="12"/>
      <color rgb="FF242424"/>
      <name val="Aptos Narrow"/>
      <family val="2"/>
    </font>
    <font>
      <b/>
      <sz val="12"/>
      <color rgb="FF000000"/>
      <name val="Aptos Narrow"/>
      <family val="2"/>
    </font>
    <font>
      <sz val="12"/>
      <color rgb="FFFF0000"/>
      <name val="Aptos Narrow"/>
      <family val="2"/>
    </font>
    <font>
      <sz val="12"/>
      <color rgb="FF4EA72E"/>
      <name val="Aptos Narrow"/>
      <family val="2"/>
    </font>
  </fonts>
  <fills count="40">
    <fill>
      <patternFill patternType="none"/>
    </fill>
    <fill>
      <patternFill patternType="gray125"/>
    </fill>
    <fill>
      <patternFill patternType="solid">
        <fgColor theme="2" tint="-9.9978637043366805E-2"/>
        <bgColor rgb="FFD9D9D9"/>
      </patternFill>
    </fill>
    <fill>
      <patternFill patternType="solid">
        <fgColor theme="9" tint="0.39988402966399123"/>
        <bgColor rgb="FF83CBEB"/>
      </patternFill>
    </fill>
    <fill>
      <patternFill patternType="solid">
        <fgColor theme="4" tint="0.59987182226020086"/>
        <bgColor rgb="FF96DCF8"/>
      </patternFill>
    </fill>
    <fill>
      <patternFill patternType="solid">
        <fgColor theme="4"/>
        <bgColor rgb="FF0B76A0"/>
      </patternFill>
    </fill>
    <fill>
      <patternFill patternType="solid">
        <fgColor theme="0"/>
        <bgColor rgb="FFFDEADA"/>
      </patternFill>
    </fill>
    <fill>
      <patternFill patternType="solid">
        <fgColor rgb="FFEC79FF"/>
        <bgColor rgb="FFFF8080"/>
      </patternFill>
    </fill>
    <fill>
      <patternFill patternType="solid">
        <fgColor rgb="FFFDEADA"/>
        <bgColor rgb="FFFBE3D6"/>
      </patternFill>
    </fill>
    <fill>
      <patternFill patternType="solid">
        <fgColor theme="7" tint="0.59987182226020086"/>
        <bgColor rgb="FF83CBEB"/>
      </patternFill>
    </fill>
    <fill>
      <patternFill patternType="solid">
        <fgColor theme="3" tint="0.89989928891872917"/>
        <bgColor rgb="FFD9D9D9"/>
      </patternFill>
    </fill>
    <fill>
      <patternFill patternType="solid">
        <fgColor rgb="FF31FFFA"/>
        <bgColor rgb="FF00FFFF"/>
      </patternFill>
    </fill>
    <fill>
      <patternFill patternType="solid">
        <fgColor rgb="FFFF9831"/>
        <bgColor rgb="FFF2AA84"/>
      </patternFill>
    </fill>
    <fill>
      <patternFill patternType="solid">
        <fgColor theme="5" tint="0.79989013336588644"/>
        <bgColor rgb="FFFDEADA"/>
      </patternFill>
    </fill>
    <fill>
      <patternFill patternType="solid">
        <fgColor theme="5" tint="0.39988402966399123"/>
        <bgColor rgb="FFFF9831"/>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4"/>
        <bgColor indexed="64"/>
      </patternFill>
    </fill>
    <fill>
      <patternFill patternType="solid">
        <fgColor rgb="FF83CCEB"/>
        <bgColor rgb="FF000000"/>
      </patternFill>
    </fill>
    <fill>
      <patternFill patternType="solid">
        <fgColor theme="0"/>
        <bgColor indexed="64"/>
      </patternFill>
    </fill>
    <fill>
      <patternFill patternType="solid">
        <fgColor rgb="FFFFFFFF"/>
        <bgColor rgb="FF000000"/>
      </patternFill>
    </fill>
    <fill>
      <patternFill patternType="solid">
        <fgColor theme="7" tint="0.39997558519241921"/>
        <bgColor rgb="FF000000"/>
      </patternFill>
    </fill>
    <fill>
      <patternFill patternType="solid">
        <fgColor theme="4" tint="0.59999389629810485"/>
        <bgColor rgb="FF000000"/>
      </patternFill>
    </fill>
    <fill>
      <patternFill patternType="solid">
        <fgColor rgb="FFEC79FF"/>
        <bgColor indexed="64"/>
      </patternFill>
    </fill>
    <fill>
      <patternFill patternType="solid">
        <fgColor rgb="FFFDEADA"/>
        <bgColor rgb="FFFDEADA"/>
      </patternFill>
    </fill>
    <fill>
      <patternFill patternType="solid">
        <fgColor theme="9" tint="0.39997558519241921"/>
        <bgColor rgb="FFFDEADA"/>
      </patternFill>
    </fill>
    <fill>
      <patternFill patternType="solid">
        <fgColor theme="7" tint="0.59999389629810485"/>
        <bgColor indexed="64"/>
      </patternFill>
    </fill>
    <fill>
      <patternFill patternType="solid">
        <fgColor rgb="FF94DCF8"/>
        <bgColor rgb="FF000000"/>
      </patternFill>
    </fill>
    <fill>
      <patternFill patternType="solid">
        <fgColor rgb="FF31FFFA"/>
        <bgColor rgb="FF00B0F0"/>
      </patternFill>
    </fill>
    <fill>
      <patternFill patternType="solid">
        <fgColor rgb="FFFF9831"/>
        <bgColor rgb="FF00B0F0"/>
      </patternFill>
    </fill>
    <fill>
      <patternFill patternType="solid">
        <fgColor rgb="FFFFC000"/>
        <bgColor indexed="64"/>
      </patternFill>
    </fill>
    <fill>
      <patternFill patternType="solid">
        <fgColor theme="9" tint="0.39997558519241921"/>
        <bgColor rgb="FF000000"/>
      </patternFill>
    </fill>
    <fill>
      <patternFill patternType="solid">
        <fgColor theme="5" tint="0.79998168889431442"/>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rgb="FFFFFF00"/>
        <bgColor indexed="64"/>
      </patternFill>
    </fill>
    <fill>
      <patternFill patternType="solid">
        <fgColor rgb="FFD0D0D0"/>
        <bgColor rgb="FF000000"/>
      </patternFill>
    </fill>
  </fills>
  <borders count="97">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top style="medium">
        <color auto="1"/>
      </top>
      <bottom/>
      <diagonal/>
    </border>
    <border>
      <left/>
      <right style="thin">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bottom style="medium">
        <color auto="1"/>
      </bottom>
      <diagonal/>
    </border>
    <border>
      <left/>
      <right style="medium">
        <color auto="1"/>
      </right>
      <top/>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right/>
      <top/>
      <bottom style="thin">
        <color auto="1"/>
      </bottom>
      <diagonal/>
    </border>
    <border>
      <left/>
      <right style="medium">
        <color auto="1"/>
      </right>
      <top/>
      <bottom style="thin">
        <color auto="1"/>
      </bottom>
      <diagonal/>
    </border>
    <border>
      <left/>
      <right style="thin">
        <color auto="1"/>
      </right>
      <top/>
      <bottom style="thin">
        <color auto="1"/>
      </bottom>
      <diagonal/>
    </border>
    <border>
      <left style="thin">
        <color auto="1"/>
      </left>
      <right/>
      <top style="medium">
        <color auto="1"/>
      </top>
      <bottom style="thin">
        <color auto="1"/>
      </bottom>
      <diagonal/>
    </border>
    <border>
      <left style="thin">
        <color indexed="64"/>
      </left>
      <right/>
      <top style="thin">
        <color indexed="64"/>
      </top>
      <bottom/>
      <diagonal/>
    </border>
    <border>
      <left/>
      <right/>
      <top style="thin">
        <color indexed="64"/>
      </top>
      <bottom/>
      <diagonal/>
    </border>
    <border>
      <left/>
      <right/>
      <top style="medium">
        <color auto="1"/>
      </top>
      <bottom style="medium">
        <color auto="1"/>
      </bottom>
      <diagonal/>
    </border>
    <border>
      <left style="thin">
        <color rgb="FF000000"/>
      </left>
      <right style="thin">
        <color rgb="FF000000"/>
      </right>
      <top style="thin">
        <color rgb="FF000000"/>
      </top>
      <bottom style="thin">
        <color rgb="FF000000"/>
      </bottom>
      <diagonal/>
    </border>
    <border>
      <left/>
      <right style="medium">
        <color auto="1"/>
      </right>
      <top style="medium">
        <color auto="1"/>
      </top>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auto="1"/>
      </left>
      <right style="thin">
        <color auto="1"/>
      </right>
      <top style="medium">
        <color auto="1"/>
      </top>
      <bottom style="medium">
        <color auto="1"/>
      </bottom>
      <diagonal/>
    </border>
    <border>
      <left style="thin">
        <color indexed="64"/>
      </left>
      <right style="thin">
        <color indexed="64"/>
      </right>
      <top style="medium">
        <color indexed="64"/>
      </top>
      <bottom style="medium">
        <color indexed="64"/>
      </bottom>
      <diagonal/>
    </border>
    <border>
      <left style="thin">
        <color auto="1"/>
      </left>
      <right style="medium">
        <color auto="1"/>
      </right>
      <top style="medium">
        <color auto="1"/>
      </top>
      <bottom style="medium">
        <color auto="1"/>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right/>
      <top style="medium">
        <color auto="1"/>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bottom/>
      <diagonal/>
    </border>
    <border>
      <left style="thin">
        <color rgb="FF000000"/>
      </left>
      <right style="medium">
        <color indexed="64"/>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bottom style="medium">
        <color indexed="64"/>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style="thin">
        <color indexed="64"/>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bottom/>
      <diagonal/>
    </border>
    <border>
      <left style="thin">
        <color rgb="FF000000"/>
      </left>
      <right style="medium">
        <color indexed="64"/>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0">
    <xf numFmtId="0" fontId="0" fillId="0" borderId="0"/>
    <xf numFmtId="164" fontId="26" fillId="0" borderId="0" applyBorder="0" applyProtection="0"/>
    <xf numFmtId="0" fontId="2" fillId="0" borderId="0"/>
    <xf numFmtId="0" fontId="3" fillId="0" borderId="0"/>
    <xf numFmtId="9" fontId="26" fillId="0" borderId="0" applyBorder="0" applyProtection="0"/>
    <xf numFmtId="0" fontId="26" fillId="0" borderId="0" applyBorder="0" applyProtection="0">
      <alignment horizontal="left"/>
    </xf>
    <xf numFmtId="0" fontId="26" fillId="0" borderId="0" applyBorder="0" applyProtection="0"/>
    <xf numFmtId="0" fontId="26" fillId="0" borderId="0" applyBorder="0" applyProtection="0"/>
    <xf numFmtId="0" fontId="26" fillId="0" borderId="0" applyBorder="0" applyProtection="0"/>
    <xf numFmtId="0" fontId="1" fillId="0" borderId="0"/>
  </cellStyleXfs>
  <cellXfs count="591">
    <xf numFmtId="0" fontId="0" fillId="0" borderId="0" xfId="0"/>
    <xf numFmtId="0" fontId="6" fillId="5" borderId="8" xfId="0" applyFont="1" applyFill="1" applyBorder="1" applyAlignment="1">
      <alignment horizontal="center"/>
    </xf>
    <xf numFmtId="0" fontId="3" fillId="2" borderId="0" xfId="0" applyFont="1" applyFill="1"/>
    <xf numFmtId="0" fontId="3" fillId="3" borderId="1" xfId="0" applyFont="1" applyFill="1" applyBorder="1"/>
    <xf numFmtId="0" fontId="3" fillId="3" borderId="0" xfId="0" applyFont="1" applyFill="1"/>
    <xf numFmtId="0" fontId="3" fillId="3" borderId="2" xfId="0" applyFont="1" applyFill="1" applyBorder="1"/>
    <xf numFmtId="0" fontId="3" fillId="3" borderId="3" xfId="0" applyFont="1" applyFill="1" applyBorder="1"/>
    <xf numFmtId="0" fontId="4" fillId="3" borderId="0" xfId="0" applyFont="1" applyFill="1"/>
    <xf numFmtId="0" fontId="6" fillId="5" borderId="6" xfId="0" applyFont="1" applyFill="1" applyBorder="1" applyAlignment="1">
      <alignment horizontal="center"/>
    </xf>
    <xf numFmtId="0" fontId="6" fillId="5" borderId="7" xfId="0" applyFont="1" applyFill="1" applyBorder="1" applyAlignment="1">
      <alignment horizontal="center"/>
    </xf>
    <xf numFmtId="0" fontId="3" fillId="0" borderId="3" xfId="0" applyFont="1" applyBorder="1" applyAlignment="1">
      <alignment horizontal="center"/>
    </xf>
    <xf numFmtId="0" fontId="7" fillId="4" borderId="8" xfId="0" applyFont="1" applyFill="1" applyBorder="1" applyAlignment="1">
      <alignment horizontal="center"/>
    </xf>
    <xf numFmtId="0" fontId="3" fillId="0" borderId="9" xfId="0" applyFont="1" applyBorder="1" applyAlignment="1">
      <alignment horizontal="center" vertical="center" wrapText="1"/>
    </xf>
    <xf numFmtId="165" fontId="3" fillId="6" borderId="10" xfId="0" applyNumberFormat="1" applyFont="1" applyFill="1" applyBorder="1" applyAlignment="1">
      <alignment horizontal="center"/>
    </xf>
    <xf numFmtId="0" fontId="8" fillId="0" borderId="5" xfId="0" applyFont="1" applyBorder="1" applyAlignment="1">
      <alignment vertical="center"/>
    </xf>
    <xf numFmtId="0" fontId="8" fillId="0" borderId="11" xfId="0" applyFont="1" applyBorder="1" applyAlignment="1">
      <alignment vertical="center"/>
    </xf>
    <xf numFmtId="0" fontId="8" fillId="0" borderId="12" xfId="0" applyFont="1" applyBorder="1" applyAlignment="1">
      <alignment horizontal="center" vertical="center"/>
    </xf>
    <xf numFmtId="0" fontId="8" fillId="0" borderId="11" xfId="0" applyFont="1" applyBorder="1" applyAlignment="1">
      <alignment horizontal="center" vertical="center"/>
    </xf>
    <xf numFmtId="0" fontId="3" fillId="6" borderId="13" xfId="0" applyFont="1" applyFill="1" applyBorder="1"/>
    <xf numFmtId="0" fontId="3" fillId="6" borderId="2" xfId="0" applyFont="1" applyFill="1" applyBorder="1"/>
    <xf numFmtId="0" fontId="3" fillId="6" borderId="14" xfId="0" applyFont="1" applyFill="1" applyBorder="1"/>
    <xf numFmtId="0" fontId="9" fillId="0" borderId="15" xfId="0" applyFont="1" applyBorder="1" applyAlignment="1">
      <alignment horizontal="center" vertical="center" wrapText="1"/>
    </xf>
    <xf numFmtId="0" fontId="3" fillId="0" borderId="8" xfId="0" applyFont="1" applyBorder="1" applyAlignment="1">
      <alignment horizontal="center" vertical="center" wrapText="1"/>
    </xf>
    <xf numFmtId="2" fontId="3" fillId="6" borderId="16" xfId="0" applyNumberFormat="1" applyFont="1" applyFill="1" applyBorder="1" applyAlignment="1">
      <alignment horizontal="center"/>
    </xf>
    <xf numFmtId="0" fontId="8" fillId="0" borderId="17" xfId="0" applyFont="1" applyBorder="1" applyAlignment="1">
      <alignment horizontal="center" vertical="center"/>
    </xf>
    <xf numFmtId="0" fontId="10" fillId="0" borderId="18" xfId="0" applyFont="1" applyBorder="1" applyAlignment="1">
      <alignment horizontal="center" vertical="center"/>
    </xf>
    <xf numFmtId="0" fontId="3" fillId="6" borderId="19" xfId="0" applyFont="1" applyFill="1" applyBorder="1"/>
    <xf numFmtId="0" fontId="3" fillId="6" borderId="0" xfId="0" applyFont="1" applyFill="1"/>
    <xf numFmtId="0" fontId="3" fillId="6" borderId="20" xfId="0" applyFont="1" applyFill="1" applyBorder="1"/>
    <xf numFmtId="0" fontId="7" fillId="4" borderId="21" xfId="0" applyFont="1" applyFill="1" applyBorder="1" applyAlignment="1">
      <alignment horizontal="center"/>
    </xf>
    <xf numFmtId="0" fontId="8" fillId="0" borderId="18" xfId="0" applyFont="1" applyBorder="1" applyAlignment="1">
      <alignment horizontal="center" vertical="center"/>
    </xf>
    <xf numFmtId="2" fontId="8" fillId="0" borderId="18" xfId="0" applyNumberFormat="1" applyFont="1" applyBorder="1" applyAlignment="1">
      <alignment horizontal="center" vertical="center"/>
    </xf>
    <xf numFmtId="0" fontId="7" fillId="6" borderId="8" xfId="0" applyFont="1" applyFill="1" applyBorder="1" applyAlignment="1">
      <alignment horizontal="center"/>
    </xf>
    <xf numFmtId="166" fontId="8" fillId="0" borderId="18" xfId="0" applyNumberFormat="1" applyFont="1" applyBorder="1" applyAlignment="1">
      <alignment horizontal="center" vertical="center"/>
    </xf>
    <xf numFmtId="0" fontId="11" fillId="6" borderId="8" xfId="0" applyFont="1" applyFill="1" applyBorder="1" applyAlignment="1">
      <alignment horizontal="center"/>
    </xf>
    <xf numFmtId="167" fontId="3" fillId="6" borderId="16" xfId="0" applyNumberFormat="1" applyFont="1" applyFill="1" applyBorder="1" applyAlignment="1">
      <alignment horizontal="center"/>
    </xf>
    <xf numFmtId="165" fontId="8" fillId="0" borderId="18" xfId="0" applyNumberFormat="1" applyFont="1" applyBorder="1" applyAlignment="1">
      <alignment horizontal="center" vertical="center"/>
    </xf>
    <xf numFmtId="2" fontId="11" fillId="4" borderId="8" xfId="0" applyNumberFormat="1" applyFont="1" applyFill="1" applyBorder="1" applyAlignment="1">
      <alignment horizontal="center"/>
    </xf>
    <xf numFmtId="0" fontId="11" fillId="4" borderId="8" xfId="0" applyFont="1" applyFill="1" applyBorder="1" applyAlignment="1">
      <alignment horizontal="center"/>
    </xf>
    <xf numFmtId="0" fontId="9" fillId="0" borderId="22" xfId="0" applyFont="1" applyBorder="1" applyAlignment="1">
      <alignment horizontal="center" vertical="center" wrapText="1"/>
    </xf>
    <xf numFmtId="0" fontId="11" fillId="4" borderId="4" xfId="0" applyFont="1" applyFill="1" applyBorder="1" applyAlignment="1">
      <alignment horizontal="center"/>
    </xf>
    <xf numFmtId="0" fontId="3" fillId="0" borderId="4" xfId="0" applyFont="1" applyBorder="1" applyAlignment="1">
      <alignment horizontal="center" vertical="center" wrapText="1"/>
    </xf>
    <xf numFmtId="2" fontId="12" fillId="6" borderId="23" xfId="0" applyNumberFormat="1" applyFont="1" applyFill="1" applyBorder="1" applyAlignment="1">
      <alignment horizontal="center"/>
    </xf>
    <xf numFmtId="0" fontId="3" fillId="3" borderId="0" xfId="0" applyFont="1" applyFill="1" applyAlignment="1">
      <alignment horizontal="center"/>
    </xf>
    <xf numFmtId="0" fontId="3" fillId="0" borderId="24"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5" xfId="0" applyFont="1" applyBorder="1" applyAlignment="1">
      <alignment horizontal="center" vertical="center"/>
    </xf>
    <xf numFmtId="0" fontId="3" fillId="0" borderId="8" xfId="0" applyFont="1" applyBorder="1" applyAlignment="1">
      <alignment horizontal="center" vertical="center"/>
    </xf>
    <xf numFmtId="0" fontId="3" fillId="0" borderId="16" xfId="0" applyFont="1" applyBorder="1" applyAlignment="1">
      <alignment horizontal="center" vertical="center"/>
    </xf>
    <xf numFmtId="11" fontId="3" fillId="0" borderId="8" xfId="0" applyNumberFormat="1" applyFont="1" applyBorder="1" applyAlignment="1">
      <alignment horizontal="center" vertical="center"/>
    </xf>
    <xf numFmtId="2" fontId="3" fillId="0" borderId="8" xfId="0" applyNumberFormat="1" applyFont="1" applyBorder="1" applyAlignment="1">
      <alignment horizontal="center" vertical="center"/>
    </xf>
    <xf numFmtId="0" fontId="3" fillId="0" borderId="22" xfId="0" applyFont="1" applyBorder="1" applyAlignment="1">
      <alignment horizontal="center" vertical="center"/>
    </xf>
    <xf numFmtId="2" fontId="3" fillId="0" borderId="4" xfId="0" applyNumberFormat="1" applyFont="1" applyBorder="1" applyAlignment="1">
      <alignment horizontal="center" vertical="center"/>
    </xf>
    <xf numFmtId="0" fontId="3" fillId="0" borderId="23" xfId="0" applyFont="1" applyBorder="1" applyAlignment="1">
      <alignment horizontal="center" vertical="center"/>
    </xf>
    <xf numFmtId="0" fontId="15" fillId="3" borderId="0" xfId="0" applyFont="1" applyFill="1" applyAlignment="1">
      <alignment horizontal="center"/>
    </xf>
    <xf numFmtId="0" fontId="11" fillId="8" borderId="15" xfId="0" applyFont="1" applyFill="1" applyBorder="1" applyAlignment="1">
      <alignment horizontal="center" vertical="center" wrapText="1"/>
    </xf>
    <xf numFmtId="0" fontId="11" fillId="8" borderId="8" xfId="0" applyFont="1" applyFill="1" applyBorder="1" applyAlignment="1">
      <alignment horizontal="center" vertical="center" wrapText="1"/>
    </xf>
    <xf numFmtId="0" fontId="11" fillId="8" borderId="27" xfId="0" applyFont="1" applyFill="1" applyBorder="1" applyAlignment="1">
      <alignment horizontal="center" vertical="center" wrapText="1"/>
    </xf>
    <xf numFmtId="0" fontId="11" fillId="3" borderId="0" xfId="0" applyFont="1" applyFill="1" applyAlignment="1">
      <alignment horizontal="center" vertical="center" wrapText="1"/>
    </xf>
    <xf numFmtId="0" fontId="11" fillId="9" borderId="15" xfId="0" applyFont="1" applyFill="1" applyBorder="1" applyAlignment="1">
      <alignment horizontal="center" vertical="center"/>
    </xf>
    <xf numFmtId="0" fontId="16" fillId="4" borderId="8" xfId="0" applyFont="1" applyFill="1" applyBorder="1" applyAlignment="1">
      <alignment horizontal="center" vertical="center"/>
    </xf>
    <xf numFmtId="2" fontId="3" fillId="0" borderId="9" xfId="0" applyNumberFormat="1" applyFont="1" applyBorder="1" applyAlignment="1">
      <alignment horizontal="center" vertical="center"/>
    </xf>
    <xf numFmtId="2" fontId="16" fillId="4" borderId="8" xfId="0" applyNumberFormat="1" applyFont="1" applyFill="1" applyBorder="1" applyAlignment="1">
      <alignment horizontal="center" vertical="center"/>
    </xf>
    <xf numFmtId="2" fontId="11" fillId="0" borderId="9" xfId="0" applyNumberFormat="1" applyFont="1" applyBorder="1" applyAlignment="1">
      <alignment horizontal="center" vertical="center"/>
    </xf>
    <xf numFmtId="2" fontId="17" fillId="0" borderId="9" xfId="0" applyNumberFormat="1" applyFont="1" applyBorder="1" applyAlignment="1">
      <alignment horizontal="center" vertical="center"/>
    </xf>
    <xf numFmtId="2" fontId="18" fillId="0" borderId="9" xfId="0" applyNumberFormat="1" applyFont="1" applyBorder="1" applyAlignment="1">
      <alignment horizontal="center" vertical="center"/>
    </xf>
    <xf numFmtId="2" fontId="3" fillId="0" borderId="28" xfId="0" applyNumberFormat="1" applyFont="1" applyBorder="1" applyAlignment="1">
      <alignment horizontal="center" vertical="center"/>
    </xf>
    <xf numFmtId="2" fontId="3" fillId="3" borderId="0" xfId="0" applyNumberFormat="1" applyFont="1" applyFill="1" applyAlignment="1">
      <alignment horizontal="center" vertical="center"/>
    </xf>
    <xf numFmtId="2" fontId="11" fillId="0" borderId="8" xfId="0" applyNumberFormat="1" applyFont="1" applyBorder="1" applyAlignment="1">
      <alignment horizontal="center" vertical="center"/>
    </xf>
    <xf numFmtId="0" fontId="19" fillId="4" borderId="8" xfId="0" applyFont="1" applyFill="1" applyBorder="1" applyAlignment="1">
      <alignment horizontal="center" vertical="center"/>
    </xf>
    <xf numFmtId="0" fontId="11" fillId="9" borderId="3" xfId="0" applyFont="1" applyFill="1" applyBorder="1" applyAlignment="1">
      <alignment horizontal="center" vertical="center"/>
    </xf>
    <xf numFmtId="0" fontId="16" fillId="4" borderId="0" xfId="0" applyFont="1" applyFill="1" applyAlignment="1">
      <alignment horizontal="center" vertical="center"/>
    </xf>
    <xf numFmtId="2" fontId="3" fillId="0" borderId="0" xfId="0" applyNumberFormat="1" applyFont="1" applyAlignment="1">
      <alignment horizontal="center" vertical="center"/>
    </xf>
    <xf numFmtId="2" fontId="16" fillId="4" borderId="0" xfId="0" applyNumberFormat="1" applyFont="1" applyFill="1" applyAlignment="1">
      <alignment horizontal="center" vertical="center"/>
    </xf>
    <xf numFmtId="0" fontId="3" fillId="9" borderId="8" xfId="0" applyFont="1" applyFill="1" applyBorder="1" applyAlignment="1">
      <alignment horizontal="center" vertical="center"/>
    </xf>
    <xf numFmtId="2" fontId="3" fillId="6" borderId="8" xfId="0" applyNumberFormat="1" applyFont="1" applyFill="1" applyBorder="1" applyAlignment="1">
      <alignment horizontal="center" vertical="center"/>
    </xf>
    <xf numFmtId="2" fontId="3" fillId="6" borderId="27" xfId="0" applyNumberFormat="1" applyFont="1" applyFill="1" applyBorder="1" applyAlignment="1">
      <alignment horizontal="center" vertical="center"/>
    </xf>
    <xf numFmtId="2" fontId="3" fillId="9" borderId="31" xfId="0" applyNumberFormat="1" applyFont="1" applyFill="1" applyBorder="1" applyAlignment="1">
      <alignment horizontal="center" vertical="center"/>
    </xf>
    <xf numFmtId="2" fontId="3" fillId="9" borderId="32" xfId="0" applyNumberFormat="1" applyFont="1" applyFill="1" applyBorder="1" applyAlignment="1">
      <alignment horizontal="center" vertical="center"/>
    </xf>
    <xf numFmtId="2" fontId="3" fillId="9" borderId="33" xfId="0" applyNumberFormat="1" applyFont="1" applyFill="1" applyBorder="1" applyAlignment="1">
      <alignment horizontal="center" vertical="center"/>
    </xf>
    <xf numFmtId="2" fontId="3" fillId="9" borderId="15" xfId="0" applyNumberFormat="1" applyFont="1" applyFill="1" applyBorder="1" applyAlignment="1">
      <alignment horizontal="center" vertical="center"/>
    </xf>
    <xf numFmtId="2" fontId="3" fillId="9" borderId="8" xfId="0" applyNumberFormat="1" applyFont="1" applyFill="1" applyBorder="1" applyAlignment="1">
      <alignment horizontal="center" vertical="center"/>
    </xf>
    <xf numFmtId="2" fontId="3" fillId="9" borderId="16" xfId="0" applyNumberFormat="1" applyFont="1" applyFill="1" applyBorder="1" applyAlignment="1">
      <alignment horizontal="center" vertical="center"/>
    </xf>
    <xf numFmtId="0" fontId="3" fillId="6" borderId="7" xfId="0" applyFont="1" applyFill="1" applyBorder="1"/>
    <xf numFmtId="0" fontId="3" fillId="6" borderId="34" xfId="0" applyFont="1" applyFill="1" applyBorder="1"/>
    <xf numFmtId="0" fontId="3" fillId="6" borderId="35" xfId="0" applyFont="1" applyFill="1" applyBorder="1"/>
    <xf numFmtId="0" fontId="3" fillId="6" borderId="20" xfId="0" applyFont="1" applyFill="1" applyBorder="1" applyAlignment="1">
      <alignment horizontal="center"/>
    </xf>
    <xf numFmtId="0" fontId="11" fillId="8" borderId="16" xfId="0" applyFont="1" applyFill="1" applyBorder="1" applyAlignment="1">
      <alignment horizontal="center" vertical="center" wrapText="1"/>
    </xf>
    <xf numFmtId="0" fontId="3" fillId="6" borderId="8" xfId="0" applyFont="1" applyFill="1" applyBorder="1" applyAlignment="1">
      <alignment horizontal="center"/>
    </xf>
    <xf numFmtId="0" fontId="11" fillId="0" borderId="15" xfId="0" applyFont="1" applyBorder="1" applyAlignment="1">
      <alignment horizontal="center"/>
    </xf>
    <xf numFmtId="0" fontId="3" fillId="9" borderId="21" xfId="0" applyFont="1" applyFill="1" applyBorder="1" applyAlignment="1">
      <alignment horizontal="center" vertical="center"/>
    </xf>
    <xf numFmtId="168" fontId="17" fillId="9" borderId="8" xfId="0" applyNumberFormat="1" applyFont="1" applyFill="1" applyBorder="1" applyAlignment="1">
      <alignment horizontal="center" vertical="center"/>
    </xf>
    <xf numFmtId="2" fontId="17" fillId="0" borderId="8" xfId="0" applyNumberFormat="1" applyFont="1" applyBorder="1" applyAlignment="1">
      <alignment horizontal="center" vertical="center"/>
    </xf>
    <xf numFmtId="2" fontId="17" fillId="0" borderId="27" xfId="0" applyNumberFormat="1" applyFont="1" applyBorder="1" applyAlignment="1">
      <alignment horizontal="center" vertical="center"/>
    </xf>
    <xf numFmtId="2" fontId="3" fillId="0" borderId="21" xfId="0" applyNumberFormat="1" applyFont="1" applyBorder="1" applyAlignment="1">
      <alignment horizontal="center" vertical="center"/>
    </xf>
    <xf numFmtId="2" fontId="3" fillId="0" borderId="16" xfId="0" applyNumberFormat="1" applyFont="1" applyBorder="1" applyAlignment="1">
      <alignment horizontal="center" vertical="center"/>
    </xf>
    <xf numFmtId="0" fontId="3" fillId="9" borderId="36" xfId="0" applyFont="1" applyFill="1" applyBorder="1" applyAlignment="1">
      <alignment horizontal="center" vertical="center"/>
    </xf>
    <xf numFmtId="0" fontId="3" fillId="9" borderId="37" xfId="0" applyFont="1" applyFill="1" applyBorder="1" applyAlignment="1">
      <alignment horizontal="center" vertical="center"/>
    </xf>
    <xf numFmtId="0" fontId="8" fillId="0" borderId="15" xfId="0" applyFont="1" applyBorder="1" applyAlignment="1">
      <alignment vertical="center"/>
    </xf>
    <xf numFmtId="0" fontId="8" fillId="0" borderId="8" xfId="0" applyFont="1" applyBorder="1" applyAlignment="1">
      <alignment vertical="center"/>
    </xf>
    <xf numFmtId="0" fontId="8" fillId="0" borderId="8" xfId="0" applyFont="1" applyBorder="1" applyAlignment="1">
      <alignment horizontal="center" vertical="center"/>
    </xf>
    <xf numFmtId="0" fontId="8" fillId="0" borderId="16" xfId="0" applyFont="1" applyBorder="1" applyAlignment="1">
      <alignment horizontal="center" vertical="center"/>
    </xf>
    <xf numFmtId="0" fontId="8" fillId="0" borderId="15" xfId="0" applyFont="1" applyBorder="1" applyAlignment="1">
      <alignment horizontal="center" vertical="center"/>
    </xf>
    <xf numFmtId="0" fontId="10" fillId="0" borderId="8" xfId="0" applyFont="1" applyBorder="1" applyAlignment="1">
      <alignment horizontal="center" vertical="center"/>
    </xf>
    <xf numFmtId="0" fontId="10" fillId="0" borderId="16" xfId="0" applyFont="1" applyBorder="1" applyAlignment="1">
      <alignment horizontal="center" vertical="center"/>
    </xf>
    <xf numFmtId="0" fontId="3" fillId="6" borderId="0" xfId="0" applyFont="1" applyFill="1" applyAlignment="1">
      <alignment horizontal="center"/>
    </xf>
    <xf numFmtId="0" fontId="11" fillId="0" borderId="38" xfId="0" applyFont="1" applyBorder="1" applyAlignment="1">
      <alignment horizontal="center"/>
    </xf>
    <xf numFmtId="168" fontId="17" fillId="9" borderId="0" xfId="0" applyNumberFormat="1" applyFont="1" applyFill="1" applyAlignment="1">
      <alignment horizontal="center" vertical="center"/>
    </xf>
    <xf numFmtId="2" fontId="3" fillId="9" borderId="37" xfId="0" applyNumberFormat="1" applyFont="1" applyFill="1" applyBorder="1" applyAlignment="1">
      <alignment horizontal="center" vertical="center"/>
    </xf>
    <xf numFmtId="0" fontId="3" fillId="0" borderId="22" xfId="0" applyFont="1" applyBorder="1" applyAlignment="1">
      <alignment horizontal="center"/>
    </xf>
    <xf numFmtId="0" fontId="3" fillId="0" borderId="4" xfId="0" applyFont="1" applyBorder="1" applyAlignment="1">
      <alignment horizontal="center" vertical="center"/>
    </xf>
    <xf numFmtId="0" fontId="3" fillId="9" borderId="4" xfId="0" applyFont="1" applyFill="1" applyBorder="1" applyAlignment="1">
      <alignment horizontal="center" vertical="center"/>
    </xf>
    <xf numFmtId="2" fontId="3" fillId="9" borderId="4" xfId="0" applyNumberFormat="1" applyFont="1" applyFill="1" applyBorder="1" applyAlignment="1">
      <alignment horizontal="center" vertical="center"/>
    </xf>
    <xf numFmtId="2" fontId="10" fillId="0" borderId="8" xfId="0" applyNumberFormat="1" applyFont="1" applyBorder="1" applyAlignment="1">
      <alignment horizontal="center" vertical="center"/>
    </xf>
    <xf numFmtId="2" fontId="8" fillId="0" borderId="8" xfId="0" applyNumberFormat="1" applyFont="1" applyBorder="1" applyAlignment="1">
      <alignment horizontal="center" vertical="center"/>
    </xf>
    <xf numFmtId="2" fontId="8" fillId="0" borderId="16" xfId="0" applyNumberFormat="1" applyFont="1" applyBorder="1" applyAlignment="1">
      <alignment horizontal="center" vertical="center"/>
    </xf>
    <xf numFmtId="168" fontId="3" fillId="3" borderId="0" xfId="0" applyNumberFormat="1" applyFont="1" applyFill="1"/>
    <xf numFmtId="166" fontId="8" fillId="0" borderId="8" xfId="0" applyNumberFormat="1" applyFont="1" applyBorder="1" applyAlignment="1">
      <alignment horizontal="center" vertical="center"/>
    </xf>
    <xf numFmtId="166" fontId="8" fillId="0" borderId="16" xfId="0" applyNumberFormat="1" applyFont="1" applyBorder="1" applyAlignment="1">
      <alignment horizontal="center" vertical="center"/>
    </xf>
    <xf numFmtId="2" fontId="3" fillId="6" borderId="8" xfId="0" applyNumberFormat="1" applyFont="1" applyFill="1" applyBorder="1" applyAlignment="1">
      <alignment horizontal="center"/>
    </xf>
    <xf numFmtId="165" fontId="8" fillId="0" borderId="8" xfId="0" applyNumberFormat="1" applyFont="1" applyBorder="1" applyAlignment="1">
      <alignment horizontal="center" vertical="center"/>
    </xf>
    <xf numFmtId="165" fontId="8" fillId="0" borderId="16" xfId="0" applyNumberFormat="1" applyFont="1" applyBorder="1" applyAlignment="1">
      <alignment horizontal="center" vertical="center"/>
    </xf>
    <xf numFmtId="0" fontId="8" fillId="0" borderId="22" xfId="0" applyFont="1" applyBorder="1" applyAlignment="1">
      <alignment horizontal="center" vertical="center"/>
    </xf>
    <xf numFmtId="0" fontId="8" fillId="0" borderId="4" xfId="0" applyFont="1" applyBorder="1" applyAlignment="1">
      <alignment horizontal="center" vertical="center"/>
    </xf>
    <xf numFmtId="165" fontId="8" fillId="0" borderId="4" xfId="0" applyNumberFormat="1" applyFont="1" applyBorder="1" applyAlignment="1">
      <alignment horizontal="center" vertical="center"/>
    </xf>
    <xf numFmtId="165" fontId="8" fillId="0" borderId="23" xfId="0" applyNumberFormat="1" applyFont="1" applyBorder="1" applyAlignment="1">
      <alignment horizontal="center" vertical="center"/>
    </xf>
    <xf numFmtId="167" fontId="11" fillId="9" borderId="32" xfId="0" applyNumberFormat="1" applyFont="1" applyFill="1" applyBorder="1" applyAlignment="1">
      <alignment horizontal="center" vertical="center"/>
    </xf>
    <xf numFmtId="167" fontId="11" fillId="9" borderId="21" xfId="0" applyNumberFormat="1" applyFont="1" applyFill="1" applyBorder="1" applyAlignment="1">
      <alignment horizontal="center" vertical="center"/>
    </xf>
    <xf numFmtId="167" fontId="11" fillId="9" borderId="8" xfId="0" applyNumberFormat="1" applyFont="1" applyFill="1" applyBorder="1" applyAlignment="1">
      <alignment horizontal="center" vertical="center"/>
    </xf>
    <xf numFmtId="2" fontId="11" fillId="0" borderId="16" xfId="0" applyNumberFormat="1" applyFont="1" applyBorder="1" applyAlignment="1">
      <alignment horizontal="center" vertical="center"/>
    </xf>
    <xf numFmtId="0" fontId="3" fillId="6" borderId="28" xfId="0" applyFont="1" applyFill="1" applyBorder="1"/>
    <xf numFmtId="0" fontId="3" fillId="6" borderId="39" xfId="0" applyFont="1" applyFill="1" applyBorder="1"/>
    <xf numFmtId="0" fontId="3" fillId="6" borderId="40" xfId="0" applyFont="1" applyFill="1" applyBorder="1"/>
    <xf numFmtId="0" fontId="22" fillId="6" borderId="39" xfId="0" applyFont="1" applyFill="1" applyBorder="1"/>
    <xf numFmtId="0" fontId="3" fillId="6" borderId="41" xfId="0" applyFont="1" applyFill="1" applyBorder="1"/>
    <xf numFmtId="2" fontId="11" fillId="9" borderId="8" xfId="0" applyNumberFormat="1" applyFont="1" applyFill="1" applyBorder="1" applyAlignment="1">
      <alignment horizontal="center" vertical="center"/>
    </xf>
    <xf numFmtId="167" fontId="11" fillId="9" borderId="37" xfId="0" applyNumberFormat="1" applyFont="1" applyFill="1" applyBorder="1" applyAlignment="1">
      <alignment horizontal="center" vertical="center"/>
    </xf>
    <xf numFmtId="167" fontId="11" fillId="9" borderId="36" xfId="0" applyNumberFormat="1" applyFont="1" applyFill="1" applyBorder="1" applyAlignment="1">
      <alignment horizontal="center" vertical="center"/>
    </xf>
    <xf numFmtId="0" fontId="3" fillId="0" borderId="15" xfId="0" applyFont="1" applyBorder="1" applyAlignment="1">
      <alignment horizontal="center"/>
    </xf>
    <xf numFmtId="167" fontId="11" fillId="9" borderId="4" xfId="0" applyNumberFormat="1" applyFont="1" applyFill="1" applyBorder="1" applyAlignment="1">
      <alignment horizontal="center" vertical="center"/>
    </xf>
    <xf numFmtId="2" fontId="11" fillId="9" borderId="4" xfId="0" applyNumberFormat="1" applyFont="1" applyFill="1" applyBorder="1" applyAlignment="1">
      <alignment horizontal="center" vertical="center"/>
    </xf>
    <xf numFmtId="2" fontId="11" fillId="0" borderId="4" xfId="0" applyNumberFormat="1" applyFont="1" applyBorder="1" applyAlignment="1">
      <alignment horizontal="center" vertical="center"/>
    </xf>
    <xf numFmtId="2" fontId="11" fillId="0" borderId="23" xfId="0" applyNumberFormat="1" applyFont="1" applyBorder="1" applyAlignment="1">
      <alignment horizontal="center" vertical="center"/>
    </xf>
    <xf numFmtId="0" fontId="23" fillId="0" borderId="31" xfId="0" applyFont="1" applyBorder="1" applyAlignment="1">
      <alignment horizontal="center" wrapText="1"/>
    </xf>
    <xf numFmtId="0" fontId="23" fillId="0" borderId="32" xfId="0" applyFont="1" applyBorder="1" applyAlignment="1">
      <alignment horizontal="center" wrapText="1"/>
    </xf>
    <xf numFmtId="0" fontId="13" fillId="0" borderId="32" xfId="0" applyFont="1" applyBorder="1" applyAlignment="1">
      <alignment horizontal="center" wrapText="1"/>
    </xf>
    <xf numFmtId="0" fontId="13" fillId="0" borderId="33" xfId="0" applyFont="1" applyBorder="1" applyAlignment="1">
      <alignment horizontal="center" wrapText="1"/>
    </xf>
    <xf numFmtId="0" fontId="13" fillId="0" borderId="31" xfId="0" applyFont="1" applyBorder="1" applyAlignment="1">
      <alignment horizontal="center" wrapText="1"/>
    </xf>
    <xf numFmtId="0" fontId="13" fillId="0" borderId="32" xfId="0" applyFont="1" applyBorder="1" applyAlignment="1">
      <alignment horizontal="center"/>
    </xf>
    <xf numFmtId="165" fontId="3" fillId="2" borderId="8" xfId="0" applyNumberFormat="1" applyFont="1" applyFill="1" applyBorder="1" applyAlignment="1">
      <alignment horizontal="center"/>
    </xf>
    <xf numFmtId="0" fontId="13" fillId="13" borderId="32" xfId="0" applyFont="1" applyFill="1" applyBorder="1" applyAlignment="1">
      <alignment horizontal="center" wrapText="1"/>
    </xf>
    <xf numFmtId="0" fontId="24" fillId="13" borderId="32" xfId="0" applyFont="1" applyFill="1" applyBorder="1" applyAlignment="1">
      <alignment horizontal="center" wrapText="1"/>
    </xf>
    <xf numFmtId="0" fontId="24" fillId="13" borderId="33" xfId="0" applyFont="1" applyFill="1" applyBorder="1" applyAlignment="1">
      <alignment horizontal="center" wrapText="1"/>
    </xf>
    <xf numFmtId="0" fontId="13" fillId="14" borderId="31" xfId="0" applyFont="1" applyFill="1" applyBorder="1" applyAlignment="1">
      <alignment horizontal="center" wrapText="1"/>
    </xf>
    <xf numFmtId="0" fontId="13" fillId="14" borderId="32" xfId="0" applyFont="1" applyFill="1" applyBorder="1" applyAlignment="1">
      <alignment horizontal="center"/>
    </xf>
    <xf numFmtId="0" fontId="13" fillId="14" borderId="32" xfId="0" applyFont="1" applyFill="1" applyBorder="1" applyAlignment="1">
      <alignment horizontal="center" wrapText="1"/>
    </xf>
    <xf numFmtId="0" fontId="24" fillId="14" borderId="32" xfId="0" applyFont="1" applyFill="1" applyBorder="1" applyAlignment="1">
      <alignment horizontal="center" wrapText="1"/>
    </xf>
    <xf numFmtId="0" fontId="24" fillId="14" borderId="42" xfId="0" applyFont="1" applyFill="1" applyBorder="1" applyAlignment="1">
      <alignment horizontal="center" wrapText="1"/>
    </xf>
    <xf numFmtId="0" fontId="24" fillId="14" borderId="33" xfId="0" applyFont="1" applyFill="1" applyBorder="1" applyAlignment="1">
      <alignment horizontal="center" wrapText="1"/>
    </xf>
    <xf numFmtId="0" fontId="24" fillId="0" borderId="32" xfId="0" applyFont="1" applyBorder="1" applyAlignment="1">
      <alignment horizontal="center" wrapText="1"/>
    </xf>
    <xf numFmtId="0" fontId="24" fillId="3" borderId="32" xfId="0" applyFont="1" applyFill="1" applyBorder="1" applyAlignment="1">
      <alignment horizontal="center" wrapText="1"/>
    </xf>
    <xf numFmtId="0" fontId="13" fillId="0" borderId="33" xfId="0" applyFont="1" applyBorder="1" applyAlignment="1">
      <alignment horizontal="center"/>
    </xf>
    <xf numFmtId="0" fontId="13" fillId="2" borderId="0" xfId="0" applyFont="1" applyFill="1" applyAlignment="1">
      <alignment horizontal="center"/>
    </xf>
    <xf numFmtId="165" fontId="3" fillId="2" borderId="15" xfId="0" applyNumberFormat="1" applyFont="1" applyFill="1" applyBorder="1" applyAlignment="1">
      <alignment horizontal="center"/>
    </xf>
    <xf numFmtId="165" fontId="3" fillId="2" borderId="16" xfId="0" applyNumberFormat="1" applyFont="1" applyFill="1" applyBorder="1" applyAlignment="1">
      <alignment horizontal="center"/>
    </xf>
    <xf numFmtId="165" fontId="3" fillId="13" borderId="8" xfId="0" applyNumberFormat="1" applyFont="1" applyFill="1" applyBorder="1" applyAlignment="1">
      <alignment horizontal="center"/>
    </xf>
    <xf numFmtId="165" fontId="3" fillId="13" borderId="16" xfId="0" applyNumberFormat="1" applyFont="1" applyFill="1" applyBorder="1" applyAlignment="1">
      <alignment horizontal="center"/>
    </xf>
    <xf numFmtId="165" fontId="3" fillId="14" borderId="15" xfId="0" applyNumberFormat="1" applyFont="1" applyFill="1" applyBorder="1" applyAlignment="1">
      <alignment horizontal="center"/>
    </xf>
    <xf numFmtId="165" fontId="3" fillId="14" borderId="8" xfId="0" applyNumberFormat="1" applyFont="1" applyFill="1" applyBorder="1" applyAlignment="1">
      <alignment horizontal="center"/>
    </xf>
    <xf numFmtId="165" fontId="3" fillId="14" borderId="27" xfId="0" applyNumberFormat="1" applyFont="1" applyFill="1" applyBorder="1" applyAlignment="1">
      <alignment horizontal="center"/>
    </xf>
    <xf numFmtId="165" fontId="3" fillId="14" borderId="16" xfId="0" applyNumberFormat="1" applyFont="1" applyFill="1" applyBorder="1" applyAlignment="1">
      <alignment horizontal="center"/>
    </xf>
    <xf numFmtId="165" fontId="3" fillId="2" borderId="8" xfId="0" applyNumberFormat="1" applyFont="1" applyFill="1" applyBorder="1" applyAlignment="1">
      <alignment horizontal="center" wrapText="1"/>
    </xf>
    <xf numFmtId="165" fontId="3" fillId="2" borderId="0" xfId="0" applyNumberFormat="1" applyFont="1" applyFill="1" applyAlignment="1">
      <alignment horizontal="center"/>
    </xf>
    <xf numFmtId="165" fontId="3" fillId="13" borderId="0" xfId="0" applyNumberFormat="1" applyFont="1" applyFill="1" applyAlignment="1">
      <alignment horizontal="center"/>
    </xf>
    <xf numFmtId="2" fontId="13" fillId="6" borderId="23" xfId="0" applyNumberFormat="1" applyFont="1" applyFill="1" applyBorder="1" applyAlignment="1">
      <alignment horizontal="center"/>
    </xf>
    <xf numFmtId="0" fontId="20" fillId="10" borderId="32" xfId="0" applyFont="1" applyFill="1" applyBorder="1" applyAlignment="1">
      <alignment horizontal="center" vertical="center"/>
    </xf>
    <xf numFmtId="0" fontId="6" fillId="5" borderId="8" xfId="0" applyFont="1" applyFill="1" applyBorder="1" applyAlignment="1">
      <alignment horizontal="center"/>
    </xf>
    <xf numFmtId="0" fontId="21" fillId="11" borderId="26" xfId="0" applyFont="1" applyFill="1" applyBorder="1" applyAlignment="1">
      <alignment horizontal="center" vertical="center"/>
    </xf>
    <xf numFmtId="0" fontId="6" fillId="5" borderId="30" xfId="0" applyFont="1" applyFill="1" applyBorder="1" applyAlignment="1">
      <alignment horizontal="center"/>
    </xf>
    <xf numFmtId="0" fontId="21" fillId="12" borderId="31" xfId="0" applyFont="1" applyFill="1" applyBorder="1" applyAlignment="1">
      <alignment horizontal="center" vertical="center"/>
    </xf>
    <xf numFmtId="0" fontId="15" fillId="7" borderId="26" xfId="0" applyFont="1" applyFill="1" applyBorder="1" applyAlignment="1">
      <alignment horizontal="center"/>
    </xf>
    <xf numFmtId="0" fontId="15" fillId="7" borderId="29" xfId="0" applyFont="1" applyFill="1" applyBorder="1" applyAlignment="1">
      <alignment horizontal="center"/>
    </xf>
    <xf numFmtId="0" fontId="11" fillId="8" borderId="5" xfId="0" applyFont="1" applyFill="1" applyBorder="1" applyAlignment="1">
      <alignment horizontal="center" vertical="center" wrapText="1"/>
    </xf>
    <xf numFmtId="0" fontId="11" fillId="8" borderId="30" xfId="0" applyFont="1" applyFill="1" applyBorder="1" applyAlignment="1">
      <alignment horizontal="center" vertical="center" wrapText="1"/>
    </xf>
    <xf numFmtId="0" fontId="20" fillId="10" borderId="8" xfId="0" applyFont="1" applyFill="1" applyBorder="1" applyAlignment="1">
      <alignment horizontal="center" vertical="center"/>
    </xf>
    <xf numFmtId="0" fontId="5" fillId="4" borderId="4" xfId="0" applyFont="1" applyFill="1" applyBorder="1" applyAlignment="1">
      <alignment horizontal="center" vertical="center"/>
    </xf>
    <xf numFmtId="0" fontId="6" fillId="5" borderId="5" xfId="0" applyFont="1" applyFill="1" applyBorder="1" applyAlignment="1">
      <alignment horizontal="center"/>
    </xf>
    <xf numFmtId="0" fontId="13" fillId="0" borderId="5" xfId="0" applyFont="1" applyBorder="1" applyAlignment="1">
      <alignment horizontal="center" vertical="center" wrapText="1"/>
    </xf>
    <xf numFmtId="0" fontId="3" fillId="0" borderId="25" xfId="0" applyFont="1" applyBorder="1" applyAlignment="1">
      <alignment horizontal="center" vertical="center"/>
    </xf>
    <xf numFmtId="0" fontId="27" fillId="15" borderId="1" xfId="9" applyFont="1" applyFill="1" applyBorder="1"/>
    <xf numFmtId="0" fontId="27" fillId="15" borderId="0" xfId="9" applyFont="1" applyFill="1"/>
    <xf numFmtId="0" fontId="27" fillId="15" borderId="2" xfId="9" applyFont="1" applyFill="1" applyBorder="1"/>
    <xf numFmtId="0" fontId="27" fillId="16" borderId="0" xfId="9" applyFont="1" applyFill="1"/>
    <xf numFmtId="0" fontId="27" fillId="15" borderId="3" xfId="9" applyFont="1" applyFill="1" applyBorder="1"/>
    <xf numFmtId="0" fontId="28" fillId="15" borderId="0" xfId="9" applyFont="1" applyFill="1"/>
    <xf numFmtId="0" fontId="29" fillId="17" borderId="43" xfId="9" applyFont="1" applyFill="1" applyBorder="1" applyAlignment="1">
      <alignment horizontal="center" vertical="center"/>
    </xf>
    <xf numFmtId="0" fontId="29" fillId="17" borderId="44" xfId="9" applyFont="1" applyFill="1" applyBorder="1" applyAlignment="1">
      <alignment horizontal="center" vertical="center"/>
    </xf>
    <xf numFmtId="0" fontId="29" fillId="17" borderId="36" xfId="9" applyFont="1" applyFill="1" applyBorder="1" applyAlignment="1">
      <alignment horizontal="center" vertical="center"/>
    </xf>
    <xf numFmtId="0" fontId="30" fillId="18" borderId="12" xfId="9" applyFont="1" applyFill="1" applyBorder="1" applyAlignment="1">
      <alignment horizontal="center"/>
    </xf>
    <xf numFmtId="0" fontId="30" fillId="18" borderId="45" xfId="9" applyFont="1" applyFill="1" applyBorder="1" applyAlignment="1">
      <alignment horizontal="center"/>
    </xf>
    <xf numFmtId="0" fontId="30" fillId="18" borderId="11" xfId="9" applyFont="1" applyFill="1" applyBorder="1" applyAlignment="1">
      <alignment horizontal="center"/>
    </xf>
    <xf numFmtId="0" fontId="30" fillId="18" borderId="6" xfId="9" applyFont="1" applyFill="1" applyBorder="1"/>
    <xf numFmtId="0" fontId="30" fillId="18" borderId="7" xfId="9" applyFont="1" applyFill="1" applyBorder="1"/>
    <xf numFmtId="0" fontId="30" fillId="18" borderId="0" xfId="9" applyFont="1" applyFill="1"/>
    <xf numFmtId="0" fontId="29" fillId="17" borderId="19" xfId="9" applyFont="1" applyFill="1" applyBorder="1" applyAlignment="1">
      <alignment horizontal="center" vertical="center"/>
    </xf>
    <xf numFmtId="0" fontId="29" fillId="17" borderId="0" xfId="9" applyFont="1" applyFill="1" applyAlignment="1">
      <alignment horizontal="center" vertical="center"/>
    </xf>
    <xf numFmtId="0" fontId="29" fillId="17" borderId="20" xfId="9" applyFont="1" applyFill="1" applyBorder="1" applyAlignment="1">
      <alignment horizontal="center" vertical="center"/>
    </xf>
    <xf numFmtId="0" fontId="31" fillId="0" borderId="15" xfId="9" applyFont="1" applyBorder="1" applyAlignment="1">
      <alignment horizontal="center" vertical="center" wrapText="1"/>
    </xf>
    <xf numFmtId="19" fontId="32" fillId="19" borderId="46" xfId="9" applyNumberFormat="1" applyFont="1" applyFill="1" applyBorder="1" applyAlignment="1">
      <alignment horizontal="center"/>
    </xf>
    <xf numFmtId="0" fontId="27" fillId="0" borderId="9" xfId="9" applyFont="1" applyBorder="1" applyAlignment="1">
      <alignment horizontal="center" vertical="center" wrapText="1"/>
    </xf>
    <xf numFmtId="165" fontId="27" fillId="20" borderId="10" xfId="9" applyNumberFormat="1" applyFont="1" applyFill="1" applyBorder="1" applyAlignment="1">
      <alignment horizontal="center"/>
    </xf>
    <xf numFmtId="0" fontId="33" fillId="0" borderId="5" xfId="9" applyFont="1" applyBorder="1" applyAlignment="1">
      <alignment vertical="center"/>
    </xf>
    <xf numFmtId="0" fontId="33" fillId="0" borderId="11" xfId="9" applyFont="1" applyBorder="1" applyAlignment="1">
      <alignment vertical="center"/>
    </xf>
    <xf numFmtId="0" fontId="33" fillId="0" borderId="12" xfId="9" applyFont="1" applyBorder="1" applyAlignment="1">
      <alignment horizontal="center" vertical="center"/>
    </xf>
    <xf numFmtId="0" fontId="33" fillId="0" borderId="45" xfId="9" applyFont="1" applyBorder="1" applyAlignment="1">
      <alignment horizontal="center" vertical="center"/>
    </xf>
    <xf numFmtId="0" fontId="34" fillId="20" borderId="8" xfId="9" applyFont="1" applyFill="1" applyBorder="1"/>
    <xf numFmtId="0" fontId="27" fillId="0" borderId="3" xfId="9" applyFont="1" applyBorder="1" applyAlignment="1">
      <alignment horizontal="center"/>
    </xf>
    <xf numFmtId="0" fontId="32" fillId="19" borderId="46" xfId="9" applyFont="1" applyFill="1" applyBorder="1" applyAlignment="1">
      <alignment horizontal="center"/>
    </xf>
    <xf numFmtId="0" fontId="33" fillId="0" borderId="17" xfId="9" applyFont="1" applyBorder="1" applyAlignment="1">
      <alignment horizontal="center" vertical="center"/>
    </xf>
    <xf numFmtId="169" fontId="33" fillId="0" borderId="17" xfId="9" applyNumberFormat="1" applyFont="1" applyBorder="1" applyAlignment="1">
      <alignment horizontal="center" vertical="center"/>
    </xf>
    <xf numFmtId="0" fontId="33" fillId="0" borderId="6" xfId="9" applyFont="1" applyBorder="1" applyAlignment="1">
      <alignment horizontal="center" vertical="center"/>
    </xf>
    <xf numFmtId="0" fontId="27" fillId="20" borderId="8" xfId="9" applyFont="1" applyFill="1" applyBorder="1"/>
    <xf numFmtId="0" fontId="27" fillId="20" borderId="0" xfId="9" applyFont="1" applyFill="1"/>
    <xf numFmtId="0" fontId="27" fillId="0" borderId="8" xfId="9" applyFont="1" applyBorder="1" applyAlignment="1">
      <alignment horizontal="center" vertical="center" wrapText="1"/>
    </xf>
    <xf numFmtId="2" fontId="27" fillId="20" borderId="16" xfId="9" applyNumberFormat="1" applyFont="1" applyFill="1" applyBorder="1" applyAlignment="1">
      <alignment horizontal="center"/>
    </xf>
    <xf numFmtId="0" fontId="35" fillId="0" borderId="17" xfId="9" applyFont="1" applyBorder="1" applyAlignment="1">
      <alignment horizontal="center" vertical="center"/>
    </xf>
    <xf numFmtId="0" fontId="35" fillId="0" borderId="7" xfId="9" applyFont="1" applyBorder="1" applyAlignment="1">
      <alignment horizontal="center" vertical="center"/>
    </xf>
    <xf numFmtId="0" fontId="32" fillId="19" borderId="21" xfId="9" applyFont="1" applyFill="1" applyBorder="1" applyAlignment="1">
      <alignment horizontal="center"/>
    </xf>
    <xf numFmtId="0" fontId="33" fillId="0" borderId="18" xfId="9" applyFont="1" applyBorder="1" applyAlignment="1">
      <alignment horizontal="center" vertical="center"/>
    </xf>
    <xf numFmtId="2" fontId="33" fillId="0" borderId="18" xfId="9" applyNumberFormat="1" applyFont="1" applyBorder="1" applyAlignment="1">
      <alignment horizontal="center" vertical="center"/>
    </xf>
    <xf numFmtId="2" fontId="33" fillId="0" borderId="7" xfId="9" applyNumberFormat="1" applyFont="1" applyBorder="1" applyAlignment="1">
      <alignment horizontal="center" vertical="center"/>
    </xf>
    <xf numFmtId="0" fontId="36" fillId="18" borderId="1" xfId="9" applyFont="1" applyFill="1" applyBorder="1" applyAlignment="1">
      <alignment horizontal="center" vertical="center"/>
    </xf>
    <xf numFmtId="0" fontId="36" fillId="18" borderId="2" xfId="9" applyFont="1" applyFill="1" applyBorder="1" applyAlignment="1">
      <alignment horizontal="center" vertical="center"/>
    </xf>
    <xf numFmtId="0" fontId="36" fillId="18" borderId="47" xfId="9" applyFont="1" applyFill="1" applyBorder="1" applyAlignment="1">
      <alignment horizontal="center" vertical="center"/>
    </xf>
    <xf numFmtId="0" fontId="36" fillId="18" borderId="31" xfId="9" applyFont="1" applyFill="1" applyBorder="1" applyAlignment="1">
      <alignment horizontal="center" vertical="center"/>
    </xf>
    <xf numFmtId="0" fontId="36" fillId="18" borderId="32" xfId="9" applyFont="1" applyFill="1" applyBorder="1" applyAlignment="1">
      <alignment horizontal="center" vertical="center"/>
    </xf>
    <xf numFmtId="0" fontId="36" fillId="18" borderId="33" xfId="9" applyFont="1" applyFill="1" applyBorder="1" applyAlignment="1">
      <alignment horizontal="center" vertical="center"/>
    </xf>
    <xf numFmtId="0" fontId="32" fillId="21" borderId="8" xfId="9" applyFont="1" applyFill="1" applyBorder="1" applyAlignment="1">
      <alignment horizontal="center"/>
    </xf>
    <xf numFmtId="166" fontId="33" fillId="0" borderId="18" xfId="9" applyNumberFormat="1" applyFont="1" applyBorder="1" applyAlignment="1">
      <alignment horizontal="center" vertical="center"/>
    </xf>
    <xf numFmtId="166" fontId="33" fillId="0" borderId="7" xfId="9" applyNumberFormat="1" applyFont="1" applyBorder="1" applyAlignment="1">
      <alignment horizontal="center" vertical="center"/>
    </xf>
    <xf numFmtId="0" fontId="36" fillId="18" borderId="3" xfId="9" applyFont="1" applyFill="1" applyBorder="1" applyAlignment="1">
      <alignment horizontal="center" vertical="center"/>
    </xf>
    <xf numFmtId="0" fontId="36" fillId="18" borderId="0" xfId="9" applyFont="1" applyFill="1" applyAlignment="1">
      <alignment horizontal="center" vertical="center"/>
    </xf>
    <xf numFmtId="0" fontId="36" fillId="18" borderId="35" xfId="9" applyFont="1" applyFill="1" applyBorder="1" applyAlignment="1">
      <alignment horizontal="center" vertical="center"/>
    </xf>
    <xf numFmtId="0" fontId="36" fillId="18" borderId="15" xfId="9" applyFont="1" applyFill="1" applyBorder="1" applyAlignment="1">
      <alignment horizontal="center" vertical="center"/>
    </xf>
    <xf numFmtId="0" fontId="36" fillId="18" borderId="8" xfId="9" applyFont="1" applyFill="1" applyBorder="1" applyAlignment="1">
      <alignment horizontal="center" vertical="center"/>
    </xf>
    <xf numFmtId="0" fontId="36" fillId="18" borderId="16" xfId="9" applyFont="1" applyFill="1" applyBorder="1" applyAlignment="1">
      <alignment horizontal="center" vertical="center"/>
    </xf>
    <xf numFmtId="0" fontId="37" fillId="22" borderId="8" xfId="9" applyFont="1" applyFill="1" applyBorder="1" applyAlignment="1">
      <alignment horizontal="center"/>
    </xf>
    <xf numFmtId="167" fontId="27" fillId="20" borderId="16" xfId="9" applyNumberFormat="1" applyFont="1" applyFill="1" applyBorder="1" applyAlignment="1">
      <alignment horizontal="center"/>
    </xf>
    <xf numFmtId="165" fontId="33" fillId="0" borderId="18" xfId="9" applyNumberFormat="1" applyFont="1" applyBorder="1" applyAlignment="1">
      <alignment horizontal="center" vertical="center"/>
    </xf>
    <xf numFmtId="165" fontId="33" fillId="0" borderId="7" xfId="9" applyNumberFormat="1" applyFont="1" applyBorder="1" applyAlignment="1">
      <alignment horizontal="center" vertical="center"/>
    </xf>
    <xf numFmtId="0" fontId="38" fillId="18" borderId="3" xfId="9" applyFont="1" applyFill="1" applyBorder="1" applyAlignment="1">
      <alignment horizontal="center"/>
    </xf>
    <xf numFmtId="0" fontId="38" fillId="18" borderId="0" xfId="9" applyFont="1" applyFill="1" applyAlignment="1">
      <alignment horizontal="center"/>
    </xf>
    <xf numFmtId="0" fontId="38" fillId="18" borderId="35" xfId="9" applyFont="1" applyFill="1" applyBorder="1" applyAlignment="1">
      <alignment horizontal="center"/>
    </xf>
    <xf numFmtId="0" fontId="38" fillId="18" borderId="22" xfId="9" applyFont="1" applyFill="1" applyBorder="1" applyAlignment="1">
      <alignment horizontal="center"/>
    </xf>
    <xf numFmtId="0" fontId="38" fillId="18" borderId="4" xfId="9" applyFont="1" applyFill="1" applyBorder="1" applyAlignment="1">
      <alignment horizontal="center"/>
    </xf>
    <xf numFmtId="0" fontId="38" fillId="18" borderId="23" xfId="9" applyFont="1" applyFill="1" applyBorder="1" applyAlignment="1">
      <alignment horizontal="center"/>
    </xf>
    <xf numFmtId="2" fontId="39" fillId="23" borderId="8" xfId="9" applyNumberFormat="1" applyFont="1" applyFill="1" applyBorder="1" applyAlignment="1">
      <alignment horizontal="center"/>
    </xf>
    <xf numFmtId="0" fontId="40" fillId="20" borderId="31" xfId="9" applyFont="1" applyFill="1" applyBorder="1" applyAlignment="1">
      <alignment horizontal="center"/>
    </xf>
    <xf numFmtId="0" fontId="40" fillId="20" borderId="42" xfId="9" applyFont="1" applyFill="1" applyBorder="1" applyAlignment="1">
      <alignment horizontal="center"/>
    </xf>
    <xf numFmtId="18" fontId="41" fillId="20" borderId="30" xfId="9" applyNumberFormat="1" applyFont="1" applyFill="1" applyBorder="1" applyAlignment="1">
      <alignment horizontal="center"/>
    </xf>
    <xf numFmtId="0" fontId="40" fillId="20" borderId="24" xfId="9" applyFont="1" applyFill="1" applyBorder="1" applyAlignment="1">
      <alignment horizontal="center"/>
    </xf>
    <xf numFmtId="0" fontId="40" fillId="20" borderId="9" xfId="9" applyFont="1" applyFill="1" applyBorder="1" applyAlignment="1">
      <alignment horizontal="center"/>
    </xf>
    <xf numFmtId="0" fontId="40" fillId="20" borderId="10" xfId="9" applyFont="1" applyFill="1" applyBorder="1" applyAlignment="1">
      <alignment horizontal="center"/>
    </xf>
    <xf numFmtId="0" fontId="37" fillId="19" borderId="8" xfId="9" applyFont="1" applyFill="1" applyBorder="1" applyAlignment="1">
      <alignment horizontal="center"/>
    </xf>
    <xf numFmtId="0" fontId="41" fillId="20" borderId="0" xfId="9" applyFont="1" applyFill="1"/>
    <xf numFmtId="0" fontId="40" fillId="20" borderId="22" xfId="9" applyFont="1" applyFill="1" applyBorder="1" applyAlignment="1">
      <alignment horizontal="center"/>
    </xf>
    <xf numFmtId="0" fontId="40" fillId="20" borderId="48" xfId="9" applyFont="1" applyFill="1" applyBorder="1" applyAlignment="1">
      <alignment horizontal="center"/>
    </xf>
    <xf numFmtId="0" fontId="41" fillId="20" borderId="49" xfId="9" applyFont="1" applyFill="1" applyBorder="1" applyAlignment="1">
      <alignment horizontal="center"/>
    </xf>
    <xf numFmtId="0" fontId="41" fillId="20" borderId="22" xfId="9" applyFont="1" applyFill="1" applyBorder="1" applyAlignment="1">
      <alignment horizontal="center"/>
    </xf>
    <xf numFmtId="0" fontId="41" fillId="20" borderId="4" xfId="9" applyFont="1" applyFill="1" applyBorder="1" applyAlignment="1">
      <alignment horizontal="center"/>
    </xf>
    <xf numFmtId="0" fontId="41" fillId="20" borderId="23" xfId="9" applyFont="1" applyFill="1" applyBorder="1" applyAlignment="1">
      <alignment horizontal="center"/>
    </xf>
    <xf numFmtId="0" fontId="31" fillId="0" borderId="22" xfId="9" applyFont="1" applyBorder="1" applyAlignment="1">
      <alignment horizontal="center" vertical="center" wrapText="1"/>
    </xf>
    <xf numFmtId="0" fontId="37" fillId="19" borderId="4" xfId="9" applyFont="1" applyFill="1" applyBorder="1" applyAlignment="1">
      <alignment horizontal="center"/>
    </xf>
    <xf numFmtId="0" fontId="27" fillId="0" borderId="4" xfId="9" applyFont="1" applyBorder="1" applyAlignment="1">
      <alignment horizontal="center" vertical="center" wrapText="1"/>
    </xf>
    <xf numFmtId="2" fontId="42" fillId="20" borderId="23" xfId="9" applyNumberFormat="1" applyFont="1" applyFill="1" applyBorder="1" applyAlignment="1">
      <alignment horizontal="center"/>
    </xf>
    <xf numFmtId="0" fontId="27" fillId="15" borderId="0" xfId="9" applyFont="1" applyFill="1" applyAlignment="1">
      <alignment horizontal="center"/>
    </xf>
    <xf numFmtId="0" fontId="34" fillId="0" borderId="50" xfId="9" applyFont="1" applyBorder="1" applyAlignment="1">
      <alignment horizontal="center" vertical="center" wrapText="1"/>
    </xf>
    <xf numFmtId="0" fontId="34" fillId="0" borderId="51" xfId="9" applyFont="1" applyBorder="1" applyAlignment="1">
      <alignment horizontal="center" vertical="center" wrapText="1"/>
    </xf>
    <xf numFmtId="0" fontId="34" fillId="0" borderId="52" xfId="9" applyFont="1" applyBorder="1" applyAlignment="1">
      <alignment horizontal="center" vertical="center" wrapText="1"/>
    </xf>
    <xf numFmtId="0" fontId="36" fillId="18" borderId="7" xfId="9" applyFont="1" applyFill="1" applyBorder="1" applyAlignment="1">
      <alignment horizontal="center" vertical="center"/>
    </xf>
    <xf numFmtId="0" fontId="27" fillId="0" borderId="24" xfId="9" applyFont="1" applyBorder="1" applyAlignment="1">
      <alignment horizontal="center" vertical="center" wrapText="1"/>
    </xf>
    <xf numFmtId="0" fontId="27" fillId="0" borderId="10" xfId="9" applyFont="1" applyBorder="1" applyAlignment="1">
      <alignment horizontal="center" vertical="center" wrapText="1"/>
    </xf>
    <xf numFmtId="0" fontId="27" fillId="20" borderId="1" xfId="9" applyFont="1" applyFill="1" applyBorder="1" applyAlignment="1">
      <alignment horizontal="center" vertical="center"/>
    </xf>
    <xf numFmtId="0" fontId="27" fillId="20" borderId="14" xfId="9" applyFont="1" applyFill="1" applyBorder="1" applyAlignment="1">
      <alignment horizontal="center" vertical="center"/>
    </xf>
    <xf numFmtId="0" fontId="43" fillId="20" borderId="53" xfId="9" applyFont="1" applyFill="1" applyBorder="1" applyAlignment="1">
      <alignment vertical="center"/>
    </xf>
    <xf numFmtId="0" fontId="43" fillId="20" borderId="32" xfId="9" applyFont="1" applyFill="1" applyBorder="1" applyAlignment="1">
      <alignment vertical="center"/>
    </xf>
    <xf numFmtId="0" fontId="43" fillId="20" borderId="32" xfId="9" applyFont="1" applyFill="1" applyBorder="1" applyAlignment="1">
      <alignment horizontal="center" vertical="center"/>
    </xf>
    <xf numFmtId="0" fontId="43" fillId="20" borderId="33" xfId="9" applyFont="1" applyFill="1" applyBorder="1" applyAlignment="1">
      <alignment horizontal="center" vertical="center"/>
    </xf>
    <xf numFmtId="0" fontId="27" fillId="0" borderId="15" xfId="9" applyFont="1" applyBorder="1" applyAlignment="1">
      <alignment horizontal="center" vertical="center"/>
    </xf>
    <xf numFmtId="0" fontId="27" fillId="0" borderId="8" xfId="9" applyFont="1" applyBorder="1" applyAlignment="1">
      <alignment horizontal="center" vertical="center"/>
    </xf>
    <xf numFmtId="0" fontId="27" fillId="0" borderId="16" xfId="9" applyFont="1" applyBorder="1" applyAlignment="1">
      <alignment horizontal="center" vertical="center"/>
    </xf>
    <xf numFmtId="0" fontId="27" fillId="20" borderId="3" xfId="9" applyFont="1" applyFill="1" applyBorder="1" applyAlignment="1">
      <alignment horizontal="center" vertical="center"/>
    </xf>
    <xf numFmtId="0" fontId="27" fillId="20" borderId="20" xfId="9" applyFont="1" applyFill="1" applyBorder="1" applyAlignment="1">
      <alignment horizontal="center" vertical="center"/>
    </xf>
    <xf numFmtId="0" fontId="44" fillId="20" borderId="21" xfId="9" applyFont="1" applyFill="1" applyBorder="1" applyAlignment="1">
      <alignment horizontal="center" vertical="center"/>
    </xf>
    <xf numFmtId="0" fontId="44" fillId="20" borderId="8" xfId="9" applyFont="1" applyFill="1" applyBorder="1" applyAlignment="1">
      <alignment horizontal="center" vertical="center"/>
    </xf>
    <xf numFmtId="0" fontId="44" fillId="20" borderId="16" xfId="9" applyFont="1" applyFill="1" applyBorder="1" applyAlignment="1">
      <alignment horizontal="center" vertical="center"/>
    </xf>
    <xf numFmtId="0" fontId="27" fillId="20" borderId="54" xfId="9" applyFont="1" applyFill="1" applyBorder="1" applyAlignment="1">
      <alignment horizontal="center" vertical="center"/>
    </xf>
    <xf numFmtId="0" fontId="27" fillId="20" borderId="41" xfId="9" applyFont="1" applyFill="1" applyBorder="1" applyAlignment="1">
      <alignment horizontal="center" vertical="center"/>
    </xf>
    <xf numFmtId="0" fontId="43" fillId="20" borderId="24" xfId="9" applyFont="1" applyFill="1" applyBorder="1" applyAlignment="1">
      <alignment horizontal="center" vertical="center"/>
    </xf>
    <xf numFmtId="0" fontId="43" fillId="20" borderId="9" xfId="9" applyFont="1" applyFill="1" applyBorder="1" applyAlignment="1">
      <alignment horizontal="center" vertical="center"/>
    </xf>
    <xf numFmtId="0" fontId="43" fillId="20" borderId="8" xfId="9" applyFont="1" applyFill="1" applyBorder="1" applyAlignment="1">
      <alignment horizontal="center" vertical="center"/>
    </xf>
    <xf numFmtId="2" fontId="44" fillId="0" borderId="8" xfId="9" applyNumberFormat="1" applyFont="1" applyBorder="1" applyAlignment="1">
      <alignment horizontal="center" vertical="center"/>
    </xf>
    <xf numFmtId="2" fontId="43" fillId="0" borderId="8" xfId="9" applyNumberFormat="1" applyFont="1" applyBorder="1" applyAlignment="1">
      <alignment horizontal="center" vertical="center"/>
    </xf>
    <xf numFmtId="2" fontId="43" fillId="0" borderId="16" xfId="9" applyNumberFormat="1" applyFont="1" applyBorder="1" applyAlignment="1">
      <alignment horizontal="center" vertical="center"/>
    </xf>
    <xf numFmtId="11" fontId="27" fillId="0" borderId="8" xfId="9" applyNumberFormat="1" applyFont="1" applyBorder="1" applyAlignment="1">
      <alignment horizontal="center" vertical="center"/>
    </xf>
    <xf numFmtId="0" fontId="43" fillId="20" borderId="15" xfId="9" applyFont="1" applyFill="1" applyBorder="1" applyAlignment="1">
      <alignment horizontal="center" vertical="center"/>
    </xf>
    <xf numFmtId="0" fontId="43" fillId="20" borderId="8" xfId="9" applyFont="1" applyFill="1" applyBorder="1" applyAlignment="1">
      <alignment horizontal="center" vertical="center"/>
    </xf>
    <xf numFmtId="166" fontId="43" fillId="0" borderId="8" xfId="9" applyNumberFormat="1" applyFont="1" applyBorder="1" applyAlignment="1">
      <alignment horizontal="center" vertical="center"/>
    </xf>
    <xf numFmtId="166" fontId="43" fillId="0" borderId="16" xfId="9" applyNumberFormat="1" applyFont="1" applyBorder="1" applyAlignment="1">
      <alignment horizontal="center" vertical="center"/>
    </xf>
    <xf numFmtId="0" fontId="27" fillId="0" borderId="15" xfId="9" applyFont="1" applyBorder="1" applyAlignment="1">
      <alignment horizontal="center" vertical="center"/>
    </xf>
    <xf numFmtId="0" fontId="27" fillId="0" borderId="8" xfId="9" applyFont="1" applyBorder="1" applyAlignment="1">
      <alignment horizontal="center" vertical="center"/>
    </xf>
    <xf numFmtId="0" fontId="27" fillId="0" borderId="16" xfId="9" applyFont="1" applyBorder="1" applyAlignment="1">
      <alignment horizontal="center" vertical="center"/>
    </xf>
    <xf numFmtId="2" fontId="41" fillId="0" borderId="8" xfId="9" applyNumberFormat="1" applyFont="1" applyBorder="1" applyAlignment="1">
      <alignment horizontal="center"/>
    </xf>
    <xf numFmtId="2" fontId="41" fillId="0" borderId="16" xfId="9" applyNumberFormat="1" applyFont="1" applyBorder="1" applyAlignment="1">
      <alignment horizontal="center"/>
    </xf>
    <xf numFmtId="2" fontId="27" fillId="0" borderId="8" xfId="9" applyNumberFormat="1" applyFont="1" applyBorder="1" applyAlignment="1">
      <alignment horizontal="center" vertical="center"/>
    </xf>
    <xf numFmtId="165" fontId="43" fillId="0" borderId="8" xfId="9" applyNumberFormat="1" applyFont="1" applyBorder="1" applyAlignment="1">
      <alignment horizontal="center" vertical="center"/>
    </xf>
    <xf numFmtId="165" fontId="43" fillId="0" borderId="16" xfId="9" applyNumberFormat="1" applyFont="1" applyBorder="1" applyAlignment="1">
      <alignment horizontal="center" vertical="center"/>
    </xf>
    <xf numFmtId="0" fontId="43" fillId="20" borderId="22" xfId="9" applyFont="1" applyFill="1" applyBorder="1" applyAlignment="1">
      <alignment horizontal="center" vertical="center"/>
    </xf>
    <xf numFmtId="0" fontId="43" fillId="20" borderId="4" xfId="9" applyFont="1" applyFill="1" applyBorder="1" applyAlignment="1">
      <alignment horizontal="center" vertical="center"/>
    </xf>
    <xf numFmtId="0" fontId="43" fillId="20" borderId="4" xfId="9" applyFont="1" applyFill="1" applyBorder="1" applyAlignment="1">
      <alignment horizontal="center" vertical="center"/>
    </xf>
    <xf numFmtId="165" fontId="43" fillId="0" borderId="4" xfId="9" applyNumberFormat="1" applyFont="1" applyBorder="1" applyAlignment="1">
      <alignment horizontal="center" vertical="center"/>
    </xf>
    <xf numFmtId="165" fontId="43" fillId="0" borderId="23" xfId="9" applyNumberFormat="1" applyFont="1" applyBorder="1" applyAlignment="1">
      <alignment horizontal="center" vertical="center"/>
    </xf>
    <xf numFmtId="0" fontId="27" fillId="0" borderId="22" xfId="9" applyFont="1" applyBorder="1" applyAlignment="1">
      <alignment horizontal="center" vertical="center"/>
    </xf>
    <xf numFmtId="2" fontId="27" fillId="0" borderId="4" xfId="9" applyNumberFormat="1" applyFont="1" applyBorder="1" applyAlignment="1">
      <alignment horizontal="center" vertical="center"/>
    </xf>
    <xf numFmtId="0" fontId="27" fillId="0" borderId="23" xfId="9" applyFont="1" applyBorder="1" applyAlignment="1">
      <alignment horizontal="center" vertical="center"/>
    </xf>
    <xf numFmtId="0" fontId="34" fillId="20" borderId="0" xfId="9" applyFont="1" applyFill="1"/>
    <xf numFmtId="0" fontId="27" fillId="20" borderId="0" xfId="9" quotePrefix="1" applyFont="1" applyFill="1"/>
    <xf numFmtId="0" fontId="40" fillId="24" borderId="26" xfId="9" applyFont="1" applyFill="1" applyBorder="1" applyAlignment="1">
      <alignment horizontal="center"/>
    </xf>
    <xf numFmtId="0" fontId="40" fillId="24" borderId="55" xfId="9" applyFont="1" applyFill="1" applyBorder="1" applyAlignment="1">
      <alignment horizontal="center"/>
    </xf>
    <xf numFmtId="0" fontId="40" fillId="15" borderId="0" xfId="9" applyFont="1" applyFill="1" applyAlignment="1">
      <alignment horizontal="center"/>
    </xf>
    <xf numFmtId="0" fontId="1" fillId="0" borderId="0" xfId="9"/>
    <xf numFmtId="0" fontId="37" fillId="25" borderId="15" xfId="9" applyFont="1" applyFill="1" applyBorder="1" applyAlignment="1">
      <alignment horizontal="center" vertical="center" wrapText="1"/>
    </xf>
    <xf numFmtId="0" fontId="37" fillId="25" borderId="8" xfId="9" applyFont="1" applyFill="1" applyBorder="1" applyAlignment="1">
      <alignment horizontal="center" vertical="center" wrapText="1"/>
    </xf>
    <xf numFmtId="0" fontId="37" fillId="25" borderId="37" xfId="9" applyFont="1" applyFill="1" applyBorder="1" applyAlignment="1">
      <alignment horizontal="center" vertical="center" wrapText="1"/>
    </xf>
    <xf numFmtId="0" fontId="37" fillId="25" borderId="27" xfId="9" applyFont="1" applyFill="1" applyBorder="1" applyAlignment="1">
      <alignment horizontal="center" vertical="center" wrapText="1"/>
    </xf>
    <xf numFmtId="0" fontId="37" fillId="26" borderId="0" xfId="9" applyFont="1" applyFill="1" applyAlignment="1">
      <alignment horizontal="center" vertical="center" wrapText="1"/>
    </xf>
    <xf numFmtId="0" fontId="37" fillId="27" borderId="46" xfId="9" applyFont="1" applyFill="1" applyBorder="1" applyAlignment="1">
      <alignment horizontal="center" vertical="center"/>
    </xf>
    <xf numFmtId="0" fontId="46" fillId="28" borderId="46" xfId="9" applyFont="1" applyFill="1" applyBorder="1" applyAlignment="1">
      <alignment horizontal="center" vertical="center"/>
    </xf>
    <xf numFmtId="2" fontId="47" fillId="20" borderId="56" xfId="9" applyNumberFormat="1" applyFont="1" applyFill="1" applyBorder="1" applyAlignment="1">
      <alignment horizontal="center" vertical="center"/>
    </xf>
    <xf numFmtId="0" fontId="47" fillId="19" borderId="46" xfId="9" applyFont="1" applyFill="1" applyBorder="1" applyAlignment="1">
      <alignment horizontal="center" vertical="center"/>
    </xf>
    <xf numFmtId="2" fontId="27" fillId="0" borderId="9" xfId="9" applyNumberFormat="1" applyFont="1" applyBorder="1" applyAlignment="1">
      <alignment horizontal="center" vertical="center"/>
    </xf>
    <xf numFmtId="0" fontId="47" fillId="19" borderId="0" xfId="9" applyFont="1" applyFill="1" applyAlignment="1">
      <alignment horizontal="center" vertical="center"/>
    </xf>
    <xf numFmtId="2" fontId="37" fillId="0" borderId="9" xfId="9" applyNumberFormat="1" applyFont="1" applyBorder="1" applyAlignment="1">
      <alignment horizontal="center" vertical="center"/>
    </xf>
    <xf numFmtId="2" fontId="46" fillId="0" borderId="9" xfId="9" applyNumberFormat="1" applyFont="1" applyBorder="1" applyAlignment="1">
      <alignment horizontal="center" vertical="center"/>
    </xf>
    <xf numFmtId="0" fontId="47" fillId="19" borderId="57" xfId="9" applyFont="1" applyFill="1" applyBorder="1" applyAlignment="1">
      <alignment horizontal="center" vertical="center"/>
    </xf>
    <xf numFmtId="2" fontId="27" fillId="0" borderId="41" xfId="9" applyNumberFormat="1" applyFont="1" applyBorder="1" applyAlignment="1">
      <alignment horizontal="center" vertical="center"/>
    </xf>
    <xf numFmtId="2" fontId="39" fillId="0" borderId="9" xfId="9" applyNumberFormat="1" applyFont="1" applyBorder="1" applyAlignment="1">
      <alignment horizontal="center" vertical="center"/>
    </xf>
    <xf numFmtId="2" fontId="27" fillId="0" borderId="28" xfId="9" applyNumberFormat="1" applyFont="1" applyBorder="1" applyAlignment="1">
      <alignment horizontal="center" vertical="center"/>
    </xf>
    <xf numFmtId="2" fontId="27" fillId="15" borderId="0" xfId="9" applyNumberFormat="1" applyFont="1" applyFill="1" applyAlignment="1">
      <alignment horizontal="center" vertical="center"/>
    </xf>
    <xf numFmtId="0" fontId="27" fillId="20" borderId="0" xfId="9" quotePrefix="1" applyFont="1" applyFill="1" applyAlignment="1">
      <alignment vertical="top"/>
    </xf>
    <xf numFmtId="0" fontId="27" fillId="28" borderId="46" xfId="9" applyFont="1" applyFill="1" applyBorder="1" applyAlignment="1">
      <alignment horizontal="center" vertical="center"/>
    </xf>
    <xf numFmtId="2" fontId="27" fillId="20" borderId="0" xfId="9" applyNumberFormat="1" applyFont="1" applyFill="1"/>
    <xf numFmtId="0" fontId="37" fillId="25" borderId="43" xfId="9" applyFont="1" applyFill="1" applyBorder="1" applyAlignment="1">
      <alignment horizontal="center" vertical="center" wrapText="1"/>
    </xf>
    <xf numFmtId="0" fontId="37" fillId="25" borderId="1" xfId="9" applyFont="1" applyFill="1" applyBorder="1" applyAlignment="1">
      <alignment horizontal="center" vertical="center" wrapText="1"/>
    </xf>
    <xf numFmtId="0" fontId="37" fillId="25" borderId="2" xfId="9" applyFont="1" applyFill="1" applyBorder="1" applyAlignment="1">
      <alignment horizontal="center" vertical="center" wrapText="1"/>
    </xf>
    <xf numFmtId="0" fontId="37" fillId="25" borderId="47" xfId="9" applyFont="1" applyFill="1" applyBorder="1" applyAlignment="1">
      <alignment horizontal="center" vertical="center" wrapText="1"/>
    </xf>
    <xf numFmtId="0" fontId="37" fillId="25" borderId="58" xfId="9" applyFont="1" applyFill="1" applyBorder="1" applyAlignment="1">
      <alignment horizontal="center" vertical="center" wrapText="1"/>
    </xf>
    <xf numFmtId="0" fontId="37" fillId="25" borderId="59" xfId="9" applyFont="1" applyFill="1" applyBorder="1" applyAlignment="1">
      <alignment horizontal="center" vertical="center" wrapText="1"/>
    </xf>
    <xf numFmtId="0" fontId="37" fillId="25" borderId="60" xfId="9" applyFont="1" applyFill="1" applyBorder="1" applyAlignment="1">
      <alignment horizontal="center" vertical="center" wrapText="1"/>
    </xf>
    <xf numFmtId="0" fontId="27" fillId="20" borderId="0" xfId="9" applyFont="1" applyFill="1" applyAlignment="1">
      <alignment horizontal="center"/>
    </xf>
    <xf numFmtId="0" fontId="27" fillId="27" borderId="8" xfId="9" applyFont="1" applyFill="1" applyBorder="1" applyAlignment="1">
      <alignment horizontal="center" vertical="center"/>
    </xf>
    <xf numFmtId="2" fontId="27" fillId="20" borderId="8" xfId="9" applyNumberFormat="1" applyFont="1" applyFill="1" applyBorder="1" applyAlignment="1">
      <alignment horizontal="center" vertical="center"/>
    </xf>
    <xf numFmtId="0" fontId="46" fillId="28" borderId="8" xfId="9" applyFont="1" applyFill="1" applyBorder="1" applyAlignment="1">
      <alignment horizontal="center" vertical="center"/>
    </xf>
    <xf numFmtId="2" fontId="27" fillId="27" borderId="8" xfId="9" applyNumberFormat="1" applyFont="1" applyFill="1" applyBorder="1" applyAlignment="1">
      <alignment horizontal="center" vertical="center"/>
    </xf>
    <xf numFmtId="0" fontId="48" fillId="29" borderId="54" xfId="9" applyFont="1" applyFill="1" applyBorder="1" applyAlignment="1">
      <alignment horizontal="center" vertical="center"/>
    </xf>
    <xf numFmtId="0" fontId="48" fillId="29" borderId="39" xfId="9" applyFont="1" applyFill="1" applyBorder="1" applyAlignment="1">
      <alignment horizontal="center" vertical="center"/>
    </xf>
    <xf numFmtId="0" fontId="48" fillId="29" borderId="55" xfId="9" applyFont="1" applyFill="1" applyBorder="1" applyAlignment="1">
      <alignment horizontal="center" vertical="center"/>
    </xf>
    <xf numFmtId="0" fontId="37" fillId="25" borderId="38" xfId="9" applyFont="1" applyFill="1" applyBorder="1" applyAlignment="1">
      <alignment horizontal="center" vertical="center" wrapText="1"/>
    </xf>
    <xf numFmtId="0" fontId="37" fillId="25" borderId="61" xfId="9" applyFont="1" applyFill="1" applyBorder="1" applyAlignment="1">
      <alignment horizontal="center" vertical="center" wrapText="1"/>
    </xf>
    <xf numFmtId="0" fontId="37" fillId="0" borderId="15" xfId="9" applyFont="1" applyBorder="1" applyAlignment="1">
      <alignment horizontal="center"/>
    </xf>
    <xf numFmtId="167" fontId="37" fillId="27" borderId="62" xfId="9" applyNumberFormat="1" applyFont="1" applyFill="1" applyBorder="1" applyAlignment="1">
      <alignment horizontal="center" vertical="center"/>
    </xf>
    <xf numFmtId="0" fontId="27" fillId="0" borderId="46" xfId="9" applyFont="1" applyBorder="1" applyAlignment="1">
      <alignment horizontal="center" vertical="center"/>
    </xf>
    <xf numFmtId="168" fontId="46" fillId="27" borderId="46" xfId="9" applyNumberFormat="1" applyFont="1" applyFill="1" applyBorder="1" applyAlignment="1">
      <alignment horizontal="center" vertical="center"/>
    </xf>
    <xf numFmtId="2" fontId="46" fillId="0" borderId="46" xfId="9" applyNumberFormat="1" applyFont="1" applyBorder="1" applyAlignment="1">
      <alignment horizontal="center" vertical="center"/>
    </xf>
    <xf numFmtId="2" fontId="46" fillId="0" borderId="57" xfId="9" applyNumberFormat="1" applyFont="1" applyBorder="1" applyAlignment="1">
      <alignment horizontal="center" vertical="center"/>
    </xf>
    <xf numFmtId="167" fontId="27" fillId="27" borderId="8" xfId="9" applyNumberFormat="1" applyFont="1" applyFill="1" applyBorder="1" applyAlignment="1">
      <alignment horizontal="center" vertical="center"/>
    </xf>
    <xf numFmtId="2" fontId="27" fillId="0" borderId="56" xfId="9" applyNumberFormat="1" applyFont="1" applyBorder="1" applyAlignment="1">
      <alignment horizontal="center" vertical="center"/>
    </xf>
    <xf numFmtId="2" fontId="27" fillId="0" borderId="46" xfId="9" applyNumberFormat="1" applyFont="1" applyBorder="1" applyAlignment="1">
      <alignment horizontal="center" vertical="center"/>
    </xf>
    <xf numFmtId="2" fontId="27" fillId="0" borderId="63" xfId="9" applyNumberFormat="1" applyFont="1" applyBorder="1" applyAlignment="1">
      <alignment horizontal="center" vertical="center"/>
    </xf>
    <xf numFmtId="167" fontId="37" fillId="27" borderId="64" xfId="9" applyNumberFormat="1" applyFont="1" applyFill="1" applyBorder="1" applyAlignment="1">
      <alignment horizontal="center" vertical="center"/>
    </xf>
    <xf numFmtId="167" fontId="37" fillId="27" borderId="46" xfId="9" applyNumberFormat="1" applyFont="1" applyFill="1" applyBorder="1" applyAlignment="1">
      <alignment horizontal="center" vertical="center"/>
    </xf>
    <xf numFmtId="167" fontId="37" fillId="27" borderId="65" xfId="9" applyNumberFormat="1" applyFont="1" applyFill="1" applyBorder="1" applyAlignment="1">
      <alignment horizontal="center" vertical="center"/>
    </xf>
    <xf numFmtId="0" fontId="37" fillId="0" borderId="38" xfId="9" applyFont="1" applyBorder="1" applyAlignment="1">
      <alignment horizontal="center"/>
    </xf>
    <xf numFmtId="0" fontId="27" fillId="0" borderId="22" xfId="9" applyFont="1" applyBorder="1" applyAlignment="1">
      <alignment horizontal="center"/>
    </xf>
    <xf numFmtId="168" fontId="46" fillId="27" borderId="0" xfId="9" applyNumberFormat="1" applyFont="1" applyFill="1" applyAlignment="1">
      <alignment horizontal="center" vertical="center"/>
    </xf>
    <xf numFmtId="167" fontId="27" fillId="27" borderId="37" xfId="9" applyNumberFormat="1" applyFont="1" applyFill="1" applyBorder="1" applyAlignment="1">
      <alignment horizontal="center" vertical="center"/>
    </xf>
    <xf numFmtId="168" fontId="27" fillId="15" borderId="0" xfId="9" applyNumberFormat="1" applyFont="1" applyFill="1"/>
    <xf numFmtId="0" fontId="48" fillId="30" borderId="26" xfId="9" applyFont="1" applyFill="1" applyBorder="1" applyAlignment="1">
      <alignment horizontal="center" vertical="center"/>
    </xf>
    <xf numFmtId="0" fontId="48" fillId="30" borderId="55" xfId="9" applyFont="1" applyFill="1" applyBorder="1" applyAlignment="1">
      <alignment horizontal="center" vertical="center"/>
    </xf>
    <xf numFmtId="0" fontId="48" fillId="30" borderId="53" xfId="9" applyFont="1" applyFill="1" applyBorder="1" applyAlignment="1">
      <alignment horizontal="center" vertical="center"/>
    </xf>
    <xf numFmtId="2" fontId="37" fillId="0" borderId="8" xfId="9" applyNumberFormat="1" applyFont="1" applyBorder="1" applyAlignment="1">
      <alignment horizontal="center" vertical="center"/>
    </xf>
    <xf numFmtId="2" fontId="37" fillId="0" borderId="46" xfId="9" applyNumberFormat="1" applyFont="1" applyBorder="1" applyAlignment="1">
      <alignment horizontal="center" vertical="center"/>
    </xf>
    <xf numFmtId="2" fontId="37" fillId="0" borderId="63" xfId="9" applyNumberFormat="1" applyFont="1" applyBorder="1" applyAlignment="1">
      <alignment horizontal="center" vertical="center"/>
    </xf>
    <xf numFmtId="0" fontId="49" fillId="15" borderId="0" xfId="9" applyFont="1" applyFill="1"/>
    <xf numFmtId="167" fontId="37" fillId="27" borderId="56" xfId="9" applyNumberFormat="1" applyFont="1" applyFill="1" applyBorder="1" applyAlignment="1">
      <alignment horizontal="center" vertical="center"/>
    </xf>
    <xf numFmtId="0" fontId="27" fillId="0" borderId="15" xfId="9" applyFont="1" applyBorder="1" applyAlignment="1">
      <alignment horizontal="center"/>
    </xf>
    <xf numFmtId="2" fontId="37" fillId="27" borderId="8" xfId="9" applyNumberFormat="1" applyFont="1" applyFill="1" applyBorder="1" applyAlignment="1">
      <alignment horizontal="center" vertical="center"/>
    </xf>
    <xf numFmtId="167" fontId="37" fillId="27" borderId="66" xfId="9" applyNumberFormat="1" applyFont="1" applyFill="1" applyBorder="1" applyAlignment="1">
      <alignment horizontal="center" vertical="center"/>
    </xf>
    <xf numFmtId="2" fontId="37" fillId="27" borderId="4" xfId="9" applyNumberFormat="1" applyFont="1" applyFill="1" applyBorder="1" applyAlignment="1">
      <alignment horizontal="center" vertical="center"/>
    </xf>
    <xf numFmtId="2" fontId="37" fillId="0" borderId="4" xfId="9" applyNumberFormat="1" applyFont="1" applyBorder="1" applyAlignment="1">
      <alignment horizontal="center" vertical="center"/>
    </xf>
    <xf numFmtId="2" fontId="37" fillId="0" borderId="66" xfId="9" applyNumberFormat="1" applyFont="1" applyBorder="1" applyAlignment="1">
      <alignment horizontal="center" vertical="center"/>
    </xf>
    <xf numFmtId="2" fontId="37" fillId="0" borderId="67" xfId="9" applyNumberFormat="1" applyFont="1" applyBorder="1" applyAlignment="1">
      <alignment horizontal="center" vertical="center"/>
    </xf>
    <xf numFmtId="0" fontId="50" fillId="31" borderId="0" xfId="9" applyFont="1" applyFill="1"/>
    <xf numFmtId="0" fontId="27" fillId="31" borderId="0" xfId="9" applyFont="1" applyFill="1"/>
    <xf numFmtId="0" fontId="48" fillId="29" borderId="26" xfId="9" applyFont="1" applyFill="1" applyBorder="1" applyAlignment="1">
      <alignment horizontal="center" vertical="center"/>
    </xf>
    <xf numFmtId="0" fontId="37" fillId="25" borderId="16" xfId="9" applyFont="1" applyFill="1" applyBorder="1" applyAlignment="1">
      <alignment horizontal="center" vertical="center" wrapText="1"/>
    </xf>
    <xf numFmtId="0" fontId="46" fillId="28" borderId="65" xfId="9" applyFont="1" applyFill="1" applyBorder="1" applyAlignment="1">
      <alignment horizontal="center" vertical="center"/>
    </xf>
    <xf numFmtId="0" fontId="27" fillId="27" borderId="62" xfId="9" applyFont="1" applyFill="1" applyBorder="1" applyAlignment="1">
      <alignment horizontal="center" vertical="center"/>
    </xf>
    <xf numFmtId="168" fontId="27" fillId="27" borderId="56" xfId="9" applyNumberFormat="1" applyFont="1" applyFill="1" applyBorder="1" applyAlignment="1">
      <alignment horizontal="center" vertical="center"/>
    </xf>
    <xf numFmtId="0" fontId="27" fillId="27" borderId="56" xfId="9" applyFont="1" applyFill="1" applyBorder="1" applyAlignment="1">
      <alignment horizontal="center" vertical="center"/>
    </xf>
    <xf numFmtId="0" fontId="27" fillId="27" borderId="65" xfId="9" applyFont="1" applyFill="1" applyBorder="1" applyAlignment="1">
      <alignment horizontal="center" vertical="center"/>
    </xf>
    <xf numFmtId="0" fontId="27" fillId="27" borderId="46" xfId="9" applyFont="1" applyFill="1" applyBorder="1" applyAlignment="1">
      <alignment horizontal="center" vertical="center"/>
    </xf>
    <xf numFmtId="0" fontId="48" fillId="30" borderId="26" xfId="9" applyFont="1" applyFill="1" applyBorder="1" applyAlignment="1">
      <alignment horizontal="center" vertical="center"/>
    </xf>
    <xf numFmtId="0" fontId="48" fillId="30" borderId="55" xfId="9" applyFont="1" applyFill="1" applyBorder="1" applyAlignment="1">
      <alignment horizontal="center" vertical="center"/>
    </xf>
    <xf numFmtId="0" fontId="48" fillId="30" borderId="53" xfId="9" applyFont="1" applyFill="1" applyBorder="1" applyAlignment="1">
      <alignment horizontal="center" vertical="center"/>
    </xf>
    <xf numFmtId="167" fontId="37" fillId="27" borderId="8" xfId="9" applyNumberFormat="1" applyFont="1" applyFill="1" applyBorder="1" applyAlignment="1">
      <alignment horizontal="center" vertical="center"/>
    </xf>
    <xf numFmtId="167" fontId="37" fillId="27" borderId="68" xfId="9" applyNumberFormat="1" applyFont="1" applyFill="1" applyBorder="1" applyAlignment="1">
      <alignment horizontal="center" vertical="center"/>
    </xf>
    <xf numFmtId="0" fontId="27" fillId="0" borderId="38" xfId="9" applyFont="1" applyBorder="1" applyAlignment="1">
      <alignment horizontal="center"/>
    </xf>
    <xf numFmtId="2" fontId="27" fillId="0" borderId="37" xfId="9" applyNumberFormat="1" applyFont="1" applyBorder="1" applyAlignment="1">
      <alignment horizontal="center" vertical="center"/>
    </xf>
    <xf numFmtId="2" fontId="37" fillId="0" borderId="37" xfId="9" applyNumberFormat="1" applyFont="1" applyBorder="1" applyAlignment="1">
      <alignment horizontal="center" vertical="center"/>
    </xf>
    <xf numFmtId="2" fontId="37" fillId="27" borderId="37" xfId="9" applyNumberFormat="1" applyFont="1" applyFill="1" applyBorder="1" applyAlignment="1">
      <alignment horizontal="center" vertical="center"/>
    </xf>
    <xf numFmtId="2" fontId="37" fillId="0" borderId="62" xfId="9" applyNumberFormat="1" applyFont="1" applyBorder="1" applyAlignment="1">
      <alignment horizontal="center" vertical="center"/>
    </xf>
    <xf numFmtId="2" fontId="37" fillId="0" borderId="69" xfId="9" applyNumberFormat="1" applyFont="1" applyBorder="1" applyAlignment="1">
      <alignment horizontal="center" vertical="center"/>
    </xf>
    <xf numFmtId="0" fontId="37" fillId="15" borderId="0" xfId="9" applyFont="1" applyFill="1" applyAlignment="1">
      <alignment horizontal="center" vertical="center"/>
    </xf>
    <xf numFmtId="0" fontId="27" fillId="15" borderId="0" xfId="9" applyFont="1" applyFill="1" applyAlignment="1">
      <alignment horizontal="center" vertical="center"/>
    </xf>
    <xf numFmtId="2" fontId="47" fillId="15" borderId="0" xfId="9" applyNumberFormat="1" applyFont="1" applyFill="1" applyAlignment="1">
      <alignment horizontal="center" vertical="center"/>
    </xf>
    <xf numFmtId="2" fontId="47" fillId="32" borderId="0" xfId="9" applyNumberFormat="1" applyFont="1" applyFill="1" applyAlignment="1">
      <alignment horizontal="center" vertical="center"/>
    </xf>
    <xf numFmtId="2" fontId="37" fillId="15" borderId="0" xfId="9" applyNumberFormat="1" applyFont="1" applyFill="1" applyAlignment="1">
      <alignment horizontal="center" vertical="center"/>
    </xf>
    <xf numFmtId="2" fontId="46" fillId="15" borderId="0" xfId="9" applyNumberFormat="1" applyFont="1" applyFill="1" applyAlignment="1">
      <alignment horizontal="center" vertical="center"/>
    </xf>
    <xf numFmtId="0" fontId="47" fillId="15" borderId="0" xfId="9" applyFont="1" applyFill="1" applyAlignment="1">
      <alignment horizontal="center" vertical="center"/>
    </xf>
    <xf numFmtId="2" fontId="39" fillId="15" borderId="0" xfId="9" applyNumberFormat="1" applyFont="1" applyFill="1" applyAlignment="1">
      <alignment horizontal="center" vertical="center"/>
    </xf>
    <xf numFmtId="0" fontId="27" fillId="15" borderId="0" xfId="9" applyFont="1" applyFill="1" applyAlignment="1">
      <alignment vertical="center"/>
    </xf>
    <xf numFmtId="0" fontId="51" fillId="0" borderId="31" xfId="9" applyFont="1" applyBorder="1" applyAlignment="1">
      <alignment horizontal="center" wrapText="1"/>
    </xf>
    <xf numFmtId="0" fontId="51" fillId="0" borderId="32" xfId="9" applyFont="1" applyBorder="1" applyAlignment="1">
      <alignment horizontal="center" wrapText="1"/>
    </xf>
    <xf numFmtId="0" fontId="34" fillId="0" borderId="32" xfId="9" applyFont="1" applyBorder="1" applyAlignment="1">
      <alignment horizontal="center" wrapText="1"/>
    </xf>
    <xf numFmtId="0" fontId="34" fillId="0" borderId="33" xfId="9" applyFont="1" applyBorder="1" applyAlignment="1">
      <alignment horizontal="center" wrapText="1"/>
    </xf>
    <xf numFmtId="0" fontId="34" fillId="0" borderId="31" xfId="9" applyFont="1" applyBorder="1" applyAlignment="1">
      <alignment horizontal="center" wrapText="1"/>
    </xf>
    <xf numFmtId="0" fontId="34" fillId="0" borderId="32" xfId="9" applyFont="1" applyBorder="1" applyAlignment="1">
      <alignment horizontal="center"/>
    </xf>
    <xf numFmtId="165" fontId="27" fillId="33" borderId="8" xfId="9" applyNumberFormat="1" applyFont="1" applyFill="1" applyBorder="1" applyAlignment="1">
      <alignment horizontal="center"/>
    </xf>
    <xf numFmtId="0" fontId="34" fillId="33" borderId="32" xfId="9" applyFont="1" applyFill="1" applyBorder="1" applyAlignment="1">
      <alignment horizontal="center" wrapText="1"/>
    </xf>
    <xf numFmtId="0" fontId="52" fillId="33" borderId="32" xfId="9" applyFont="1" applyFill="1" applyBorder="1" applyAlignment="1">
      <alignment horizontal="center" wrapText="1"/>
    </xf>
    <xf numFmtId="0" fontId="52" fillId="33" borderId="33" xfId="9" applyFont="1" applyFill="1" applyBorder="1" applyAlignment="1">
      <alignment horizontal="center" wrapText="1"/>
    </xf>
    <xf numFmtId="0" fontId="34" fillId="34" borderId="31" xfId="9" applyFont="1" applyFill="1" applyBorder="1" applyAlignment="1">
      <alignment horizontal="center" wrapText="1"/>
    </xf>
    <xf numFmtId="0" fontId="34" fillId="34" borderId="32" xfId="9" applyFont="1" applyFill="1" applyBorder="1" applyAlignment="1">
      <alignment horizontal="center"/>
    </xf>
    <xf numFmtId="0" fontId="52" fillId="34" borderId="32" xfId="9" applyFont="1" applyFill="1" applyBorder="1" applyAlignment="1">
      <alignment horizontal="center" wrapText="1"/>
    </xf>
    <xf numFmtId="0" fontId="52" fillId="34" borderId="33" xfId="9" applyFont="1" applyFill="1" applyBorder="1" applyAlignment="1">
      <alignment horizontal="center" wrapText="1"/>
    </xf>
    <xf numFmtId="0" fontId="52" fillId="0" borderId="32" xfId="9" applyFont="1" applyBorder="1" applyAlignment="1">
      <alignment horizontal="center" wrapText="1"/>
    </xf>
    <xf numFmtId="0" fontId="52" fillId="20" borderId="32" xfId="9" applyFont="1" applyFill="1" applyBorder="1" applyAlignment="1">
      <alignment horizontal="center" wrapText="1"/>
    </xf>
    <xf numFmtId="0" fontId="34" fillId="0" borderId="33" xfId="9" applyFont="1" applyBorder="1" applyAlignment="1">
      <alignment horizontal="center"/>
    </xf>
    <xf numFmtId="0" fontId="34" fillId="35" borderId="32" xfId="9" applyFont="1" applyFill="1" applyBorder="1" applyAlignment="1">
      <alignment horizontal="center" wrapText="1"/>
    </xf>
    <xf numFmtId="0" fontId="34" fillId="16" borderId="0" xfId="9" applyFont="1" applyFill="1" applyAlignment="1">
      <alignment horizontal="center"/>
    </xf>
    <xf numFmtId="2" fontId="27" fillId="16" borderId="15" xfId="9" applyNumberFormat="1" applyFont="1" applyFill="1" applyBorder="1" applyAlignment="1">
      <alignment horizontal="center"/>
    </xf>
    <xf numFmtId="165" fontId="27" fillId="16" borderId="8" xfId="9" applyNumberFormat="1" applyFont="1" applyFill="1" applyBorder="1" applyAlignment="1">
      <alignment horizontal="center"/>
    </xf>
    <xf numFmtId="165" fontId="27" fillId="16" borderId="16" xfId="9" applyNumberFormat="1" applyFont="1" applyFill="1" applyBorder="1" applyAlignment="1">
      <alignment horizontal="center"/>
    </xf>
    <xf numFmtId="165" fontId="27" fillId="16" borderId="15" xfId="9" applyNumberFormat="1" applyFont="1" applyFill="1" applyBorder="1" applyAlignment="1">
      <alignment horizontal="center"/>
    </xf>
    <xf numFmtId="165" fontId="27" fillId="33" borderId="0" xfId="9" applyNumberFormat="1" applyFont="1" applyFill="1" applyAlignment="1">
      <alignment horizontal="center"/>
    </xf>
    <xf numFmtId="1" fontId="27" fillId="33" borderId="8" xfId="9" applyNumberFormat="1" applyFont="1" applyFill="1" applyBorder="1" applyAlignment="1">
      <alignment horizontal="center"/>
    </xf>
    <xf numFmtId="165" fontId="27" fillId="33" borderId="27" xfId="9" applyNumberFormat="1" applyFont="1" applyFill="1" applyBorder="1" applyAlignment="1">
      <alignment horizontal="center"/>
    </xf>
    <xf numFmtId="165" fontId="27" fillId="34" borderId="70" xfId="9" applyNumberFormat="1" applyFont="1" applyFill="1" applyBorder="1" applyAlignment="1">
      <alignment horizontal="center"/>
    </xf>
    <xf numFmtId="165" fontId="27" fillId="34" borderId="46" xfId="9" applyNumberFormat="1" applyFont="1" applyFill="1" applyBorder="1" applyAlignment="1">
      <alignment horizontal="center"/>
    </xf>
    <xf numFmtId="0" fontId="34" fillId="34" borderId="46" xfId="9" applyFont="1" applyFill="1" applyBorder="1" applyAlignment="1">
      <alignment horizontal="center" wrapText="1"/>
    </xf>
    <xf numFmtId="165" fontId="27" fillId="34" borderId="0" xfId="9" applyNumberFormat="1" applyFont="1" applyFill="1" applyAlignment="1">
      <alignment horizontal="center"/>
    </xf>
    <xf numFmtId="165" fontId="39" fillId="34" borderId="57" xfId="9" applyNumberFormat="1" applyFont="1" applyFill="1" applyBorder="1" applyAlignment="1">
      <alignment horizontal="center"/>
    </xf>
    <xf numFmtId="165" fontId="27" fillId="16" borderId="70" xfId="9" applyNumberFormat="1" applyFont="1" applyFill="1" applyBorder="1" applyAlignment="1">
      <alignment horizontal="center"/>
    </xf>
    <xf numFmtId="165" fontId="27" fillId="16" borderId="46" xfId="9" applyNumberFormat="1" applyFont="1" applyFill="1" applyBorder="1" applyAlignment="1">
      <alignment horizontal="center"/>
    </xf>
    <xf numFmtId="165" fontId="27" fillId="20" borderId="46" xfId="9" applyNumberFormat="1" applyFont="1" applyFill="1" applyBorder="1" applyAlignment="1">
      <alignment horizontal="center"/>
    </xf>
    <xf numFmtId="165" fontId="27" fillId="16" borderId="46" xfId="9" applyNumberFormat="1" applyFont="1" applyFill="1" applyBorder="1" applyAlignment="1">
      <alignment horizontal="center" wrapText="1"/>
    </xf>
    <xf numFmtId="165" fontId="27" fillId="36" borderId="46" xfId="9" applyNumberFormat="1" applyFont="1" applyFill="1" applyBorder="1" applyAlignment="1">
      <alignment horizontal="center"/>
    </xf>
    <xf numFmtId="165" fontId="39" fillId="16" borderId="46" xfId="9" applyNumberFormat="1" applyFont="1" applyFill="1" applyBorder="1" applyAlignment="1">
      <alignment horizontal="center"/>
    </xf>
    <xf numFmtId="165" fontId="27" fillId="16" borderId="71" xfId="9" applyNumberFormat="1" applyFont="1" applyFill="1" applyBorder="1" applyAlignment="1">
      <alignment horizontal="center"/>
    </xf>
    <xf numFmtId="165" fontId="27" fillId="16" borderId="56" xfId="9" applyNumberFormat="1" applyFont="1" applyFill="1" applyBorder="1" applyAlignment="1">
      <alignment horizontal="center"/>
    </xf>
    <xf numFmtId="165" fontId="27" fillId="16" borderId="57" xfId="9" applyNumberFormat="1" applyFont="1" applyFill="1" applyBorder="1" applyAlignment="1">
      <alignment horizontal="center"/>
    </xf>
    <xf numFmtId="165" fontId="1" fillId="0" borderId="72" xfId="9" applyNumberFormat="1" applyBorder="1"/>
    <xf numFmtId="165" fontId="1" fillId="0" borderId="73" xfId="9" applyNumberFormat="1" applyBorder="1"/>
    <xf numFmtId="165" fontId="27" fillId="16" borderId="0" xfId="9" applyNumberFormat="1" applyFont="1" applyFill="1" applyAlignment="1">
      <alignment horizontal="center"/>
    </xf>
    <xf numFmtId="165" fontId="27" fillId="34" borderId="8" xfId="9" applyNumberFormat="1" applyFont="1" applyFill="1" applyBorder="1" applyAlignment="1">
      <alignment horizontal="center"/>
    </xf>
    <xf numFmtId="165" fontId="27" fillId="34" borderId="57" xfId="9" applyNumberFormat="1" applyFont="1" applyFill="1" applyBorder="1" applyAlignment="1">
      <alignment horizontal="center"/>
    </xf>
    <xf numFmtId="165" fontId="1" fillId="0" borderId="70" xfId="9" applyNumberFormat="1" applyBorder="1"/>
    <xf numFmtId="165" fontId="1" fillId="0" borderId="71" xfId="9" applyNumberFormat="1" applyBorder="1"/>
    <xf numFmtId="0" fontId="40" fillId="20" borderId="26" xfId="9" applyFont="1" applyFill="1" applyBorder="1" applyAlignment="1">
      <alignment horizontal="center"/>
    </xf>
    <xf numFmtId="0" fontId="40" fillId="20" borderId="74" xfId="9" applyFont="1" applyFill="1" applyBorder="1" applyAlignment="1">
      <alignment horizontal="center"/>
    </xf>
    <xf numFmtId="0" fontId="43" fillId="20" borderId="75" xfId="9" applyFont="1" applyFill="1" applyBorder="1" applyAlignment="1">
      <alignment horizontal="center" vertical="center"/>
    </xf>
    <xf numFmtId="0" fontId="43" fillId="20" borderId="74" xfId="9" applyFont="1" applyFill="1" applyBorder="1" applyAlignment="1">
      <alignment horizontal="center" vertical="center"/>
    </xf>
    <xf numFmtId="0" fontId="34" fillId="37" borderId="0" xfId="9" applyFont="1" applyFill="1"/>
    <xf numFmtId="0" fontId="27" fillId="37" borderId="0" xfId="9" applyFont="1" applyFill="1"/>
    <xf numFmtId="0" fontId="54" fillId="37" borderId="0" xfId="9" quotePrefix="1" applyFont="1" applyFill="1"/>
    <xf numFmtId="0" fontId="55" fillId="37" borderId="0" xfId="9" applyFont="1" applyFill="1"/>
    <xf numFmtId="0" fontId="55" fillId="37" borderId="0" xfId="9" quotePrefix="1" applyFont="1" applyFill="1"/>
    <xf numFmtId="0" fontId="1" fillId="37" borderId="0" xfId="9" applyFill="1"/>
    <xf numFmtId="0" fontId="56" fillId="37" borderId="0" xfId="9" applyFont="1" applyFill="1"/>
    <xf numFmtId="0" fontId="46" fillId="38" borderId="46" xfId="9" applyFont="1" applyFill="1" applyBorder="1" applyAlignment="1">
      <alignment horizontal="center" vertical="center"/>
    </xf>
    <xf numFmtId="0" fontId="47" fillId="38" borderId="46" xfId="9" applyFont="1" applyFill="1" applyBorder="1" applyAlignment="1">
      <alignment horizontal="center" vertical="center"/>
    </xf>
    <xf numFmtId="2" fontId="27" fillId="38" borderId="9" xfId="9" applyNumberFormat="1" applyFont="1" applyFill="1" applyBorder="1" applyAlignment="1">
      <alignment horizontal="center" vertical="center"/>
    </xf>
    <xf numFmtId="0" fontId="47" fillId="38" borderId="0" xfId="9" applyFont="1" applyFill="1" applyAlignment="1">
      <alignment horizontal="center" vertical="center"/>
    </xf>
    <xf numFmtId="2" fontId="37" fillId="38" borderId="9" xfId="9" applyNumberFormat="1" applyFont="1" applyFill="1" applyBorder="1" applyAlignment="1">
      <alignment horizontal="center" vertical="center"/>
    </xf>
    <xf numFmtId="2" fontId="46" fillId="38" borderId="9" xfId="9" applyNumberFormat="1" applyFont="1" applyFill="1" applyBorder="1" applyAlignment="1">
      <alignment horizontal="center" vertical="center"/>
    </xf>
    <xf numFmtId="0" fontId="47" fillId="38" borderId="57" xfId="9" applyFont="1" applyFill="1" applyBorder="1" applyAlignment="1">
      <alignment horizontal="center" vertical="center"/>
    </xf>
    <xf numFmtId="2" fontId="27" fillId="38" borderId="41" xfId="9" applyNumberFormat="1" applyFont="1" applyFill="1" applyBorder="1" applyAlignment="1">
      <alignment horizontal="center" vertical="center"/>
    </xf>
    <xf numFmtId="2" fontId="39" fillId="38" borderId="9" xfId="9" applyNumberFormat="1" applyFont="1" applyFill="1" applyBorder="1" applyAlignment="1">
      <alignment horizontal="center" vertical="center"/>
    </xf>
    <xf numFmtId="2" fontId="27" fillId="38" borderId="28" xfId="9" applyNumberFormat="1" applyFont="1" applyFill="1" applyBorder="1" applyAlignment="1">
      <alignment horizontal="center" vertical="center"/>
    </xf>
    <xf numFmtId="0" fontId="27" fillId="37" borderId="0" xfId="9" quotePrefix="1" applyFont="1" applyFill="1"/>
    <xf numFmtId="2" fontId="37" fillId="0" borderId="41" xfId="9" applyNumberFormat="1" applyFont="1" applyBorder="1" applyAlignment="1">
      <alignment horizontal="center" vertical="center"/>
    </xf>
    <xf numFmtId="2" fontId="27" fillId="37" borderId="0" xfId="9" applyNumberFormat="1" applyFont="1" applyFill="1"/>
    <xf numFmtId="0" fontId="47" fillId="19" borderId="76" xfId="9" applyFont="1" applyFill="1" applyBorder="1" applyAlignment="1">
      <alignment horizontal="center" vertical="center"/>
    </xf>
    <xf numFmtId="2" fontId="27" fillId="20" borderId="8" xfId="9" applyNumberFormat="1" applyFont="1" applyFill="1" applyBorder="1" applyAlignment="1">
      <alignment horizontal="center" vertical="center" wrapText="1"/>
    </xf>
    <xf numFmtId="0" fontId="37" fillId="0" borderId="75" xfId="9" applyFont="1" applyBorder="1" applyAlignment="1">
      <alignment horizontal="center"/>
    </xf>
    <xf numFmtId="0" fontId="27" fillId="17" borderId="46" xfId="9" applyFont="1" applyFill="1" applyBorder="1" applyAlignment="1">
      <alignment horizontal="center" vertical="center" readingOrder="1"/>
    </xf>
    <xf numFmtId="0" fontId="27" fillId="0" borderId="56" xfId="9" applyFont="1" applyBorder="1" applyAlignment="1">
      <alignment horizontal="center" vertical="center"/>
    </xf>
    <xf numFmtId="0" fontId="27" fillId="0" borderId="57" xfId="9" applyFont="1" applyBorder="1" applyAlignment="1">
      <alignment horizontal="center" vertical="center"/>
    </xf>
    <xf numFmtId="0" fontId="37" fillId="38" borderId="75" xfId="9" applyFont="1" applyFill="1" applyBorder="1" applyAlignment="1">
      <alignment horizontal="center"/>
    </xf>
    <xf numFmtId="0" fontId="46" fillId="38" borderId="65" xfId="9" applyFont="1" applyFill="1" applyBorder="1" applyAlignment="1">
      <alignment horizontal="center" vertical="center"/>
    </xf>
    <xf numFmtId="0" fontId="27" fillId="38" borderId="46" xfId="9" applyFont="1" applyFill="1" applyBorder="1" applyAlignment="1">
      <alignment horizontal="center" vertical="center" readingOrder="1"/>
    </xf>
    <xf numFmtId="0" fontId="27" fillId="38" borderId="56" xfId="9" applyFont="1" applyFill="1" applyBorder="1" applyAlignment="1">
      <alignment horizontal="center" vertical="center"/>
    </xf>
    <xf numFmtId="0" fontId="27" fillId="38" borderId="57" xfId="9" applyFont="1" applyFill="1" applyBorder="1" applyAlignment="1">
      <alignment horizontal="center" vertical="center"/>
    </xf>
    <xf numFmtId="2" fontId="46" fillId="38" borderId="46" xfId="9" applyNumberFormat="1" applyFont="1" applyFill="1" applyBorder="1" applyAlignment="1">
      <alignment horizontal="center" vertical="center"/>
    </xf>
    <xf numFmtId="2" fontId="46" fillId="38" borderId="57" xfId="9" applyNumberFormat="1" applyFont="1" applyFill="1" applyBorder="1" applyAlignment="1">
      <alignment horizontal="center" vertical="center"/>
    </xf>
    <xf numFmtId="0" fontId="46" fillId="38" borderId="8" xfId="9" applyFont="1" applyFill="1" applyBorder="1" applyAlignment="1">
      <alignment horizontal="center" vertical="center"/>
    </xf>
    <xf numFmtId="167" fontId="27" fillId="38" borderId="8" xfId="9" applyNumberFormat="1" applyFont="1" applyFill="1" applyBorder="1" applyAlignment="1">
      <alignment horizontal="center" vertical="center"/>
    </xf>
    <xf numFmtId="2" fontId="27" fillId="38" borderId="56" xfId="9" applyNumberFormat="1" applyFont="1" applyFill="1" applyBorder="1" applyAlignment="1">
      <alignment horizontal="center" vertical="center"/>
    </xf>
    <xf numFmtId="2" fontId="27" fillId="38" borderId="46" xfId="9" applyNumberFormat="1" applyFont="1" applyFill="1" applyBorder="1" applyAlignment="1">
      <alignment horizontal="center" vertical="center"/>
    </xf>
    <xf numFmtId="2" fontId="27" fillId="38" borderId="63" xfId="9" applyNumberFormat="1" applyFont="1" applyFill="1" applyBorder="1" applyAlignment="1">
      <alignment horizontal="center" vertical="center"/>
    </xf>
    <xf numFmtId="0" fontId="46" fillId="17" borderId="65" xfId="9" applyFont="1" applyFill="1" applyBorder="1" applyAlignment="1">
      <alignment horizontal="center" vertical="center"/>
    </xf>
    <xf numFmtId="0" fontId="27" fillId="0" borderId="74" xfId="9" applyFont="1" applyBorder="1" applyAlignment="1">
      <alignment horizontal="center"/>
    </xf>
    <xf numFmtId="0" fontId="37" fillId="38" borderId="15" xfId="9" applyFont="1" applyFill="1" applyBorder="1" applyAlignment="1">
      <alignment horizontal="center"/>
    </xf>
    <xf numFmtId="167" fontId="37" fillId="38" borderId="27" xfId="9" applyNumberFormat="1" applyFont="1" applyFill="1" applyBorder="1" applyAlignment="1">
      <alignment horizontal="center" vertical="center"/>
    </xf>
    <xf numFmtId="167" fontId="37" fillId="38" borderId="46" xfId="9" applyNumberFormat="1" applyFont="1" applyFill="1" applyBorder="1" applyAlignment="1">
      <alignment horizontal="center" vertical="center"/>
    </xf>
    <xf numFmtId="167" fontId="37" fillId="27" borderId="37" xfId="9" applyNumberFormat="1" applyFont="1" applyFill="1" applyBorder="1" applyAlignment="1">
      <alignment horizontal="center" vertical="center"/>
    </xf>
    <xf numFmtId="167" fontId="37" fillId="27" borderId="27" xfId="9" applyNumberFormat="1" applyFont="1" applyFill="1" applyBorder="1" applyAlignment="1">
      <alignment horizontal="center" vertical="center"/>
    </xf>
    <xf numFmtId="0" fontId="27" fillId="0" borderId="75" xfId="9" applyFont="1" applyBorder="1" applyAlignment="1">
      <alignment horizontal="center"/>
    </xf>
    <xf numFmtId="167" fontId="37" fillId="27" borderId="57" xfId="9" applyNumberFormat="1" applyFont="1" applyFill="1" applyBorder="1" applyAlignment="1">
      <alignment horizontal="center" vertical="center"/>
    </xf>
    <xf numFmtId="167" fontId="37" fillId="27" borderId="77" xfId="9" applyNumberFormat="1" applyFont="1" applyFill="1" applyBorder="1" applyAlignment="1">
      <alignment horizontal="center" vertical="center"/>
    </xf>
    <xf numFmtId="2" fontId="27" fillId="0" borderId="21" xfId="9" applyNumberFormat="1" applyFont="1" applyBorder="1" applyAlignment="1">
      <alignment horizontal="center" vertical="center"/>
    </xf>
    <xf numFmtId="0" fontId="37" fillId="0" borderId="78" xfId="9" applyFont="1" applyBorder="1" applyAlignment="1">
      <alignment horizontal="center"/>
    </xf>
    <xf numFmtId="167" fontId="37" fillId="27" borderId="79" xfId="9" applyNumberFormat="1" applyFont="1" applyFill="1" applyBorder="1" applyAlignment="1">
      <alignment horizontal="center" vertical="center"/>
    </xf>
    <xf numFmtId="167" fontId="37" fillId="27" borderId="80" xfId="9" applyNumberFormat="1" applyFont="1" applyFill="1" applyBorder="1" applyAlignment="1">
      <alignment horizontal="center" vertical="center"/>
    </xf>
    <xf numFmtId="167" fontId="37" fillId="27" borderId="81" xfId="9" applyNumberFormat="1" applyFont="1" applyFill="1" applyBorder="1" applyAlignment="1">
      <alignment horizontal="center" vertical="center"/>
    </xf>
    <xf numFmtId="2" fontId="27" fillId="0" borderId="79" xfId="9" applyNumberFormat="1" applyFont="1" applyBorder="1" applyAlignment="1">
      <alignment horizontal="center" vertical="center"/>
    </xf>
    <xf numFmtId="2" fontId="37" fillId="0" borderId="79" xfId="9" applyNumberFormat="1" applyFont="1" applyBorder="1" applyAlignment="1">
      <alignment horizontal="center" vertical="center"/>
    </xf>
    <xf numFmtId="167" fontId="27" fillId="27" borderId="79" xfId="9" applyNumberFormat="1" applyFont="1" applyFill="1" applyBorder="1" applyAlignment="1">
      <alignment horizontal="center" vertical="center"/>
    </xf>
    <xf numFmtId="2" fontId="37" fillId="0" borderId="64" xfId="9" applyNumberFormat="1" applyFont="1" applyBorder="1" applyAlignment="1">
      <alignment horizontal="center" vertical="center"/>
    </xf>
    <xf numFmtId="2" fontId="37" fillId="0" borderId="73" xfId="9" applyNumberFormat="1" applyFont="1" applyBorder="1" applyAlignment="1">
      <alignment horizontal="center" vertical="center"/>
    </xf>
    <xf numFmtId="0" fontId="37" fillId="0" borderId="82" xfId="9" applyFont="1" applyBorder="1" applyAlignment="1">
      <alignment horizontal="center"/>
    </xf>
    <xf numFmtId="2" fontId="37" fillId="0" borderId="71" xfId="9" applyNumberFormat="1" applyFont="1" applyBorder="1" applyAlignment="1">
      <alignment horizontal="center" vertical="center"/>
    </xf>
    <xf numFmtId="0" fontId="27" fillId="0" borderId="82" xfId="9" applyFont="1" applyBorder="1" applyAlignment="1">
      <alignment horizontal="center"/>
    </xf>
    <xf numFmtId="0" fontId="27" fillId="0" borderId="83" xfId="9" applyFont="1" applyBorder="1" applyAlignment="1">
      <alignment horizontal="center"/>
    </xf>
    <xf numFmtId="167" fontId="37" fillId="27" borderId="84" xfId="9" applyNumberFormat="1" applyFont="1" applyFill="1" applyBorder="1" applyAlignment="1">
      <alignment horizontal="center" vertical="center"/>
    </xf>
    <xf numFmtId="2" fontId="27" fillId="0" borderId="85" xfId="9" applyNumberFormat="1" applyFont="1" applyBorder="1" applyAlignment="1">
      <alignment horizontal="center" vertical="center"/>
    </xf>
    <xf numFmtId="2" fontId="37" fillId="0" borderId="85" xfId="9" applyNumberFormat="1" applyFont="1" applyBorder="1" applyAlignment="1">
      <alignment horizontal="center" vertical="center"/>
    </xf>
    <xf numFmtId="2" fontId="37" fillId="27" borderId="85" xfId="9" applyNumberFormat="1" applyFont="1" applyFill="1" applyBorder="1" applyAlignment="1">
      <alignment horizontal="center" vertical="center"/>
    </xf>
    <xf numFmtId="2" fontId="37" fillId="0" borderId="84" xfId="9" applyNumberFormat="1" applyFont="1" applyBorder="1" applyAlignment="1">
      <alignment horizontal="center" vertical="center"/>
    </xf>
    <xf numFmtId="2" fontId="37" fillId="0" borderId="86" xfId="9" applyNumberFormat="1" applyFont="1" applyBorder="1" applyAlignment="1">
      <alignment horizontal="center" vertical="center"/>
    </xf>
    <xf numFmtId="0" fontId="37" fillId="0" borderId="24" xfId="9" applyFont="1" applyBorder="1" applyAlignment="1">
      <alignment horizontal="center"/>
    </xf>
    <xf numFmtId="167" fontId="37" fillId="27" borderId="9" xfId="9" applyNumberFormat="1" applyFont="1" applyFill="1" applyBorder="1" applyAlignment="1">
      <alignment horizontal="center" vertical="center"/>
    </xf>
    <xf numFmtId="167" fontId="37" fillId="27" borderId="87" xfId="9" applyNumberFormat="1" applyFont="1" applyFill="1" applyBorder="1" applyAlignment="1">
      <alignment horizontal="center" vertical="center"/>
    </xf>
    <xf numFmtId="167" fontId="27" fillId="27" borderId="9" xfId="9" applyNumberFormat="1" applyFont="1" applyFill="1" applyBorder="1" applyAlignment="1">
      <alignment horizontal="center" vertical="center"/>
    </xf>
    <xf numFmtId="2" fontId="37" fillId="0" borderId="76" xfId="9" applyNumberFormat="1" applyFont="1" applyBorder="1" applyAlignment="1">
      <alignment horizontal="center" vertical="center"/>
    </xf>
    <xf numFmtId="2" fontId="37" fillId="0" borderId="88" xfId="9" applyNumberFormat="1" applyFont="1" applyBorder="1" applyAlignment="1">
      <alignment horizontal="center" vertical="center"/>
    </xf>
    <xf numFmtId="0" fontId="57" fillId="0" borderId="31" xfId="9" applyFont="1" applyBorder="1" applyAlignment="1">
      <alignment wrapText="1"/>
    </xf>
    <xf numFmtId="0" fontId="57" fillId="0" borderId="32" xfId="9" applyFont="1" applyBorder="1" applyAlignment="1">
      <alignment wrapText="1"/>
    </xf>
    <xf numFmtId="2" fontId="27" fillId="16" borderId="8" xfId="9" applyNumberFormat="1" applyFont="1" applyFill="1" applyBorder="1" applyAlignment="1">
      <alignment horizontal="center"/>
    </xf>
    <xf numFmtId="0" fontId="54" fillId="39" borderId="70" xfId="9" applyFont="1" applyFill="1" applyBorder="1" applyAlignment="1">
      <alignment wrapText="1"/>
    </xf>
    <xf numFmtId="0" fontId="54" fillId="39" borderId="46" xfId="9" applyFont="1" applyFill="1" applyBorder="1" applyAlignment="1">
      <alignment wrapText="1"/>
    </xf>
    <xf numFmtId="0" fontId="54" fillId="39" borderId="46" xfId="9" applyFont="1" applyFill="1" applyBorder="1"/>
    <xf numFmtId="0" fontId="54" fillId="39" borderId="8" xfId="9" applyFont="1" applyFill="1" applyBorder="1" applyAlignment="1">
      <alignment wrapText="1"/>
    </xf>
    <xf numFmtId="0" fontId="58" fillId="39" borderId="46" xfId="9" applyFont="1" applyFill="1" applyBorder="1"/>
    <xf numFmtId="0" fontId="59" fillId="39" borderId="8" xfId="9" applyFont="1" applyFill="1" applyBorder="1"/>
    <xf numFmtId="0" fontId="54" fillId="39" borderId="0" xfId="9" applyFont="1" applyFill="1" applyAlignment="1">
      <alignment wrapText="1"/>
    </xf>
    <xf numFmtId="0" fontId="54" fillId="39" borderId="0" xfId="9" applyFont="1" applyFill="1"/>
    <xf numFmtId="0" fontId="27" fillId="16" borderId="89" xfId="9" applyFont="1" applyFill="1" applyBorder="1"/>
    <xf numFmtId="0" fontId="54" fillId="39" borderId="90" xfId="9" applyFont="1" applyFill="1" applyBorder="1"/>
    <xf numFmtId="0" fontId="54" fillId="39" borderId="90" xfId="9" applyFont="1" applyFill="1" applyBorder="1" applyAlignment="1">
      <alignment wrapText="1"/>
    </xf>
    <xf numFmtId="0" fontId="54" fillId="39" borderId="91" xfId="9" applyFont="1" applyFill="1" applyBorder="1"/>
    <xf numFmtId="0" fontId="27" fillId="16" borderId="0" xfId="9" applyFont="1" applyFill="1" applyAlignment="1">
      <alignment wrapText="1"/>
    </xf>
    <xf numFmtId="0" fontId="27" fillId="16" borderId="92" xfId="9" applyFont="1" applyFill="1" applyBorder="1"/>
    <xf numFmtId="165" fontId="54" fillId="39" borderId="0" xfId="9" applyNumberFormat="1" applyFont="1" applyFill="1" applyAlignment="1">
      <alignment wrapText="1"/>
    </xf>
    <xf numFmtId="165" fontId="54" fillId="39" borderId="93" xfId="9" applyNumberFormat="1" applyFont="1" applyFill="1" applyBorder="1"/>
    <xf numFmtId="0" fontId="54" fillId="39" borderId="93" xfId="9" applyFont="1" applyFill="1" applyBorder="1"/>
    <xf numFmtId="0" fontId="54" fillId="39" borderId="94" xfId="9" applyFont="1" applyFill="1" applyBorder="1"/>
    <xf numFmtId="0" fontId="54" fillId="39" borderId="95" xfId="9" applyFont="1" applyFill="1" applyBorder="1" applyAlignment="1">
      <alignment wrapText="1"/>
    </xf>
    <xf numFmtId="0" fontId="54" fillId="39" borderId="95" xfId="9" applyFont="1" applyFill="1" applyBorder="1"/>
    <xf numFmtId="0" fontId="54" fillId="39" borderId="96" xfId="9" applyFont="1" applyFill="1" applyBorder="1"/>
    <xf numFmtId="2" fontId="39" fillId="16" borderId="8" xfId="9" applyNumberFormat="1" applyFont="1" applyFill="1" applyBorder="1" applyAlignment="1">
      <alignment horizontal="center"/>
    </xf>
    <xf numFmtId="2" fontId="11" fillId="0" borderId="0" xfId="0" applyNumberFormat="1" applyFont="1" applyBorder="1" applyAlignment="1">
      <alignment horizontal="center" vertical="center"/>
    </xf>
    <xf numFmtId="2" fontId="17" fillId="0" borderId="0" xfId="0" applyNumberFormat="1" applyFont="1" applyBorder="1" applyAlignment="1">
      <alignment horizontal="center" vertical="center"/>
    </xf>
    <xf numFmtId="0" fontId="16" fillId="4" borderId="0" xfId="0" applyFont="1" applyFill="1" applyBorder="1" applyAlignment="1">
      <alignment horizontal="center" vertical="center"/>
    </xf>
    <xf numFmtId="2" fontId="3" fillId="0" borderId="0" xfId="0" applyNumberFormat="1" applyFont="1" applyBorder="1" applyAlignment="1">
      <alignment horizontal="center" vertical="center"/>
    </xf>
    <xf numFmtId="2" fontId="18" fillId="0" borderId="0" xfId="0" applyNumberFormat="1" applyFont="1" applyBorder="1" applyAlignment="1">
      <alignment horizontal="center" vertical="center"/>
    </xf>
    <xf numFmtId="0" fontId="3" fillId="9" borderId="39" xfId="0" applyFont="1" applyFill="1" applyBorder="1" applyAlignment="1">
      <alignment horizontal="center" vertical="center"/>
    </xf>
    <xf numFmtId="2" fontId="3" fillId="6" borderId="39" xfId="0" applyNumberFormat="1" applyFont="1" applyFill="1" applyBorder="1" applyAlignment="1">
      <alignment horizontal="center" vertical="center"/>
    </xf>
    <xf numFmtId="2" fontId="3" fillId="9" borderId="54" xfId="0" applyNumberFormat="1" applyFont="1" applyFill="1" applyBorder="1" applyAlignment="1">
      <alignment horizontal="center" vertical="center"/>
    </xf>
    <xf numFmtId="2" fontId="3" fillId="9" borderId="39" xfId="0" applyNumberFormat="1" applyFont="1" applyFill="1" applyBorder="1" applyAlignment="1">
      <alignment horizontal="center" vertical="center"/>
    </xf>
  </cellXfs>
  <cellStyles count="10">
    <cellStyle name="Comma 2" xfId="1" xr:uid="{00000000-0005-0000-0000-000006000000}"/>
    <cellStyle name="Normal" xfId="0" builtinId="0"/>
    <cellStyle name="Normal 2" xfId="2" xr:uid="{00000000-0005-0000-0000-000007000000}"/>
    <cellStyle name="Normal 3" xfId="3" xr:uid="{00000000-0005-0000-0000-000008000000}"/>
    <cellStyle name="Normal 4" xfId="9" xr:uid="{2BD69690-3B18-40DA-A673-5AC89B5F6D4E}"/>
    <cellStyle name="Percent 2" xfId="4" xr:uid="{00000000-0005-0000-0000-00000B000000}"/>
    <cellStyle name="Pivot Table Category" xfId="5" xr:uid="{00000000-0005-0000-0000-00000C000000}"/>
    <cellStyle name="Pivot Table Corner" xfId="6" xr:uid="{00000000-0005-0000-0000-00000D000000}"/>
    <cellStyle name="Pivot Table Field" xfId="7" xr:uid="{00000000-0005-0000-0000-00000E000000}"/>
    <cellStyle name="Pivot Table Value" xfId="8" xr:uid="{00000000-0005-0000-0000-00000F000000}"/>
  </cellStyles>
  <dxfs count="3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31FFFA"/>
      <rgbColor rgb="FF9C0006"/>
      <rgbColor rgb="FF006100"/>
      <rgbColor rgb="FF000080"/>
      <rgbColor rgb="FF808000"/>
      <rgbColor rgb="FF800080"/>
      <rgbColor rgb="FF0B76A0"/>
      <rgbColor rgb="FFBFBFBF"/>
      <rgbColor rgb="FF8B8B8B"/>
      <rgbColor rgb="FF83CBEB"/>
      <rgbColor rgb="FF993366"/>
      <rgbColor rgb="FFFDEADA"/>
      <rgbColor rgb="FFDCEAF7"/>
      <rgbColor rgb="FF660066"/>
      <rgbColor rgb="FFFF8080"/>
      <rgbColor rgb="FF0066CC"/>
      <rgbColor rgb="FFD1D1D1"/>
      <rgbColor rgb="FF000080"/>
      <rgbColor rgb="FFFF00FF"/>
      <rgbColor rgb="FFFFFF00"/>
      <rgbColor rgb="FF00FFFF"/>
      <rgbColor rgb="FF800080"/>
      <rgbColor rgb="FF800000"/>
      <rgbColor rgb="FF156082"/>
      <rgbColor rgb="FF0000FF"/>
      <rgbColor rgb="FF00CCFF"/>
      <rgbColor rgb="FFD9D9D9"/>
      <rgbColor rgb="FFC6EFCE"/>
      <rgbColor rgb="FFFBE3D6"/>
      <rgbColor rgb="FF96DCF8"/>
      <rgbColor rgb="FFF2AA84"/>
      <rgbColor rgb="FFEC79FF"/>
      <rgbColor rgb="FFFFC7CE"/>
      <rgbColor rgb="FF3366FF"/>
      <rgbColor rgb="FF33CCCC"/>
      <rgbColor rgb="FF8ED973"/>
      <rgbColor rgb="FFFFCC00"/>
      <rgbColor rgb="FFFF9831"/>
      <rgbColor rgb="FFE97132"/>
      <rgbColor rgb="FF595959"/>
      <rgbColor rgb="FF969696"/>
      <rgbColor rgb="FF003366"/>
      <rgbColor rgb="FF196B24"/>
      <rgbColor rgb="FF003300"/>
      <rgbColor rgb="FF333300"/>
      <rgbColor rgb="FFC04F15"/>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000000"/>
                </a:solidFill>
                <a:latin typeface="Aptos Narrow"/>
              </a:defRPr>
            </a:pPr>
            <a:r>
              <a:rPr lang="en-US" sz="1800" b="1" strike="noStrike" spc="-1">
                <a:solidFill>
                  <a:srgbClr val="000000"/>
                </a:solidFill>
                <a:latin typeface="Aptos Narrow"/>
              </a:rPr>
              <a:t>Bench Scale DW - 05_28_2024</a:t>
            </a:r>
          </a:p>
        </c:rich>
      </c:tx>
      <c:overlay val="0"/>
      <c:spPr>
        <a:noFill/>
        <a:ln w="0">
          <a:noFill/>
        </a:ln>
      </c:spPr>
    </c:title>
    <c:autoTitleDeleted val="0"/>
    <c:plotArea>
      <c:layout>
        <c:manualLayout>
          <c:layoutTarget val="inner"/>
          <c:xMode val="edge"/>
          <c:yMode val="edge"/>
          <c:x val="7.9725182842060704E-2"/>
          <c:y val="0.11848066589400499"/>
          <c:w val="0.835835029113695"/>
          <c:h val="0.72131492993362101"/>
        </c:manualLayout>
      </c:layout>
      <c:scatterChart>
        <c:scatterStyle val="lineMarker"/>
        <c:varyColors val="0"/>
        <c:ser>
          <c:idx val="0"/>
          <c:order val="0"/>
          <c:tx>
            <c:strRef>
              <c:f>'05_28_2020'!$K$50:$K$50</c:f>
              <c:strCache>
                <c:ptCount val="1"/>
                <c:pt idx="0">
                  <c:v>TSS (g TSS/L)</c:v>
                </c:pt>
              </c:strCache>
            </c:strRef>
          </c:tx>
          <c:spPr>
            <a:ln w="28440" cap="rnd">
              <a:solidFill>
                <a:srgbClr val="0B76A0"/>
              </a:solidFill>
              <a:round/>
            </a:ln>
          </c:spPr>
          <c:marker>
            <c:symbol val="circle"/>
            <c:size val="5"/>
            <c:spPr>
              <a:solidFill>
                <a:srgbClr val="0B76A0"/>
              </a:solidFill>
            </c:spPr>
          </c:marker>
          <c:dLbls>
            <c:spPr>
              <a:noFill/>
              <a:ln>
                <a:noFill/>
              </a:ln>
              <a:effectLst/>
            </c:spPr>
            <c:txPr>
              <a:bodyPr wrap="square"/>
              <a:lstStyle/>
              <a:p>
                <a:pPr>
                  <a:defRPr sz="1000" b="0" strike="noStrike" spc="-1">
                    <a:solidFill>
                      <a:srgbClr val="000000"/>
                    </a:solidFill>
                    <a:latin typeface="Aptos Narrow"/>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'05_28_2020'!$I$33:$I$38</c:f>
              <c:numCache>
                <c:formatCode>0.00</c:formatCode>
                <c:ptCount val="6"/>
                <c:pt idx="0">
                  <c:v>17.01308560441484</c:v>
                </c:pt>
                <c:pt idx="1">
                  <c:v>18.736554961438362</c:v>
                </c:pt>
                <c:pt idx="2">
                  <c:v>21.415013228658076</c:v>
                </c:pt>
                <c:pt idx="3">
                  <c:v>23.899659713224764</c:v>
                </c:pt>
                <c:pt idx="4">
                  <c:v>26.603128665134808</c:v>
                </c:pt>
                <c:pt idx="5">
                  <c:v>29.139709765458161</c:v>
                </c:pt>
              </c:numCache>
            </c:numRef>
          </c:xVal>
          <c:yVal>
            <c:numRef>
              <c:f>'05_28_2020'!$K$51:$K$56</c:f>
              <c:numCache>
                <c:formatCode>0.00</c:formatCode>
                <c:ptCount val="6"/>
                <c:pt idx="0">
                  <c:v>1.1900000000000022</c:v>
                </c:pt>
                <c:pt idx="1">
                  <c:v>1.1450000000000071</c:v>
                </c:pt>
                <c:pt idx="2">
                  <c:v>0.98499999999999144</c:v>
                </c:pt>
                <c:pt idx="3">
                  <c:v>0.70500000000001117</c:v>
                </c:pt>
                <c:pt idx="4">
                  <c:v>0.80999999999999961</c:v>
                </c:pt>
                <c:pt idx="5">
                  <c:v>0.4249999999999976</c:v>
                </c:pt>
              </c:numCache>
            </c:numRef>
          </c:yVal>
          <c:smooth val="0"/>
          <c:extLst>
            <c:ext xmlns:c16="http://schemas.microsoft.com/office/drawing/2014/chart" uri="{C3380CC4-5D6E-409C-BE32-E72D297353CC}">
              <c16:uniqueId val="{00000000-80F1-4B99-9E46-B40A84B6F090}"/>
            </c:ext>
          </c:extLst>
        </c:ser>
        <c:dLbls>
          <c:showLegendKey val="0"/>
          <c:showVal val="0"/>
          <c:showCatName val="0"/>
          <c:showSerName val="0"/>
          <c:showPercent val="0"/>
          <c:showBubbleSize val="0"/>
        </c:dLbls>
        <c:axId val="78684606"/>
        <c:axId val="29710119"/>
      </c:scatterChart>
      <c:scatterChart>
        <c:scatterStyle val="lineMarker"/>
        <c:varyColors val="0"/>
        <c:ser>
          <c:idx val="1"/>
          <c:order val="1"/>
          <c:tx>
            <c:strRef>
              <c:f>'05_28_2020'!$J$61:$J$61</c:f>
              <c:strCache>
                <c:ptCount val="1"/>
                <c:pt idx="0">
                  <c:v>TS (%)</c:v>
                </c:pt>
              </c:strCache>
            </c:strRef>
          </c:tx>
          <c:spPr>
            <a:ln w="28440" cap="rnd">
              <a:solidFill>
                <a:srgbClr val="E97132"/>
              </a:solidFill>
              <a:round/>
            </a:ln>
          </c:spPr>
          <c:marker>
            <c:symbol val="circle"/>
            <c:size val="5"/>
            <c:spPr>
              <a:solidFill>
                <a:srgbClr val="E97132"/>
              </a:solidFill>
            </c:spPr>
          </c:marker>
          <c:dLbls>
            <c:spPr>
              <a:noFill/>
              <a:ln>
                <a:noFill/>
              </a:ln>
              <a:effectLst/>
            </c:spPr>
            <c:txPr>
              <a:bodyPr wrap="square"/>
              <a:lstStyle/>
              <a:p>
                <a:pPr>
                  <a:defRPr sz="1000" b="0" strike="noStrike" spc="-1">
                    <a:solidFill>
                      <a:srgbClr val="000000"/>
                    </a:solidFill>
                    <a:latin typeface="Aptos Narrow"/>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'05_28_2020'!$I$33:$I$38</c:f>
              <c:numCache>
                <c:formatCode>0.00</c:formatCode>
                <c:ptCount val="6"/>
                <c:pt idx="0">
                  <c:v>17.01308560441484</c:v>
                </c:pt>
                <c:pt idx="1">
                  <c:v>18.736554961438362</c:v>
                </c:pt>
                <c:pt idx="2">
                  <c:v>21.415013228658076</c:v>
                </c:pt>
                <c:pt idx="3">
                  <c:v>23.899659713224764</c:v>
                </c:pt>
                <c:pt idx="4">
                  <c:v>26.603128665134808</c:v>
                </c:pt>
                <c:pt idx="5">
                  <c:v>29.139709765458161</c:v>
                </c:pt>
              </c:numCache>
            </c:numRef>
          </c:xVal>
          <c:yVal>
            <c:numRef>
              <c:f>'05_28_2020'!$J$62:$J$67</c:f>
              <c:numCache>
                <c:formatCode>0.00</c:formatCode>
                <c:ptCount val="6"/>
                <c:pt idx="0">
                  <c:v>29.598898678557379</c:v>
                </c:pt>
                <c:pt idx="1">
                  <c:v>28.355577540132838</c:v>
                </c:pt>
                <c:pt idx="2">
                  <c:v>28.688697895766396</c:v>
                </c:pt>
                <c:pt idx="3">
                  <c:v>29.747240591983005</c:v>
                </c:pt>
                <c:pt idx="4">
                  <c:v>26.087428899711739</c:v>
                </c:pt>
                <c:pt idx="5">
                  <c:v>29.540313345138038</c:v>
                </c:pt>
              </c:numCache>
            </c:numRef>
          </c:yVal>
          <c:smooth val="0"/>
          <c:extLst>
            <c:ext xmlns:c16="http://schemas.microsoft.com/office/drawing/2014/chart" uri="{C3380CC4-5D6E-409C-BE32-E72D297353CC}">
              <c16:uniqueId val="{00000001-80F1-4B99-9E46-B40A84B6F090}"/>
            </c:ext>
          </c:extLst>
        </c:ser>
        <c:ser>
          <c:idx val="2"/>
          <c:order val="2"/>
          <c:tx>
            <c:strRef>
              <c:f>'05_28_2020'!$B$41:$B$41</c:f>
              <c:strCache>
                <c:ptCount val="1"/>
                <c:pt idx="0">
                  <c:v>CST  Sludge (Avrg)</c:v>
                </c:pt>
              </c:strCache>
            </c:strRef>
          </c:tx>
          <c:spPr>
            <a:ln w="19080" cap="rnd">
              <a:solidFill>
                <a:srgbClr val="196B24"/>
              </a:solidFill>
              <a:round/>
            </a:ln>
          </c:spPr>
          <c:marker>
            <c:symbol val="circle"/>
            <c:size val="5"/>
            <c:spPr>
              <a:solidFill>
                <a:srgbClr val="196B24"/>
              </a:solidFill>
            </c:spPr>
          </c:marker>
          <c:dLbls>
            <c:spPr>
              <a:noFill/>
              <a:ln>
                <a:noFill/>
              </a:ln>
              <a:effectLst/>
            </c:spPr>
            <c:txPr>
              <a:bodyPr wrap="square"/>
              <a:lstStyle/>
              <a:p>
                <a:pPr>
                  <a:defRPr sz="1000" b="0" strike="noStrike" spc="-1">
                    <a:solidFill>
                      <a:srgbClr val="000000"/>
                    </a:solidFill>
                    <a:latin typeface="Aptos Narrow"/>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'05_28_2020'!$I$33:$I$38</c:f>
              <c:numCache>
                <c:formatCode>0.00</c:formatCode>
                <c:ptCount val="6"/>
                <c:pt idx="0">
                  <c:v>17.01308560441484</c:v>
                </c:pt>
                <c:pt idx="1">
                  <c:v>18.736554961438362</c:v>
                </c:pt>
                <c:pt idx="2">
                  <c:v>21.415013228658076</c:v>
                </c:pt>
                <c:pt idx="3">
                  <c:v>23.899659713224764</c:v>
                </c:pt>
                <c:pt idx="4">
                  <c:v>26.603128665134808</c:v>
                </c:pt>
                <c:pt idx="5">
                  <c:v>29.139709765458161</c:v>
                </c:pt>
              </c:numCache>
            </c:numRef>
          </c:xVal>
          <c:yVal>
            <c:numRef>
              <c:f>'05_28_2020'!$B$42:$B$47</c:f>
              <c:numCache>
                <c:formatCode>0.00</c:formatCode>
                <c:ptCount val="6"/>
                <c:pt idx="0">
                  <c:v>121.6</c:v>
                </c:pt>
                <c:pt idx="1">
                  <c:v>114.43333333333334</c:v>
                </c:pt>
                <c:pt idx="2">
                  <c:v>55.6</c:v>
                </c:pt>
                <c:pt idx="3">
                  <c:v>49.2</c:v>
                </c:pt>
                <c:pt idx="4">
                  <c:v>40.549999999999997</c:v>
                </c:pt>
                <c:pt idx="5">
                  <c:v>39.833333333333336</c:v>
                </c:pt>
              </c:numCache>
            </c:numRef>
          </c:yVal>
          <c:smooth val="0"/>
          <c:extLst>
            <c:ext xmlns:c16="http://schemas.microsoft.com/office/drawing/2014/chart" uri="{C3380CC4-5D6E-409C-BE32-E72D297353CC}">
              <c16:uniqueId val="{00000002-80F1-4B99-9E46-B40A84B6F090}"/>
            </c:ext>
          </c:extLst>
        </c:ser>
        <c:dLbls>
          <c:showLegendKey val="0"/>
          <c:showVal val="0"/>
          <c:showCatName val="0"/>
          <c:showSerName val="0"/>
          <c:showPercent val="0"/>
          <c:showBubbleSize val="0"/>
        </c:dLbls>
        <c:axId val="75485992"/>
        <c:axId val="36738082"/>
      </c:scatterChart>
      <c:valAx>
        <c:axId val="78684606"/>
        <c:scaling>
          <c:orientation val="minMax"/>
          <c:min val="16"/>
        </c:scaling>
        <c:delete val="0"/>
        <c:axPos val="b"/>
        <c:title>
          <c:tx>
            <c:rich>
              <a:bodyPr rot="0"/>
              <a:lstStyle/>
              <a:p>
                <a:pPr>
                  <a:defRPr lang="en-US" sz="1800" b="1" strike="noStrike" spc="-1">
                    <a:solidFill>
                      <a:srgbClr val="000000"/>
                    </a:solidFill>
                    <a:latin typeface="Aptos Narrow"/>
                  </a:defRPr>
                </a:pPr>
                <a:r>
                  <a:rPr lang="en-US" sz="1800" b="1" strike="noStrike" spc="-1">
                    <a:solidFill>
                      <a:srgbClr val="000000"/>
                    </a:solidFill>
                    <a:latin typeface="Aptos Narrow"/>
                  </a:rPr>
                  <a:t>Actual Polymer Added (lb/ton)</a:t>
                </a:r>
              </a:p>
            </c:rich>
          </c:tx>
          <c:overlay val="0"/>
          <c:spPr>
            <a:noFill/>
            <a:ln w="0">
              <a:noFill/>
            </a:ln>
          </c:spPr>
        </c:title>
        <c:numFmt formatCode="0" sourceLinked="0"/>
        <c:majorTickMark val="cross"/>
        <c:minorTickMark val="none"/>
        <c:tickLblPos val="nextTo"/>
        <c:spPr>
          <a:ln w="9360">
            <a:solidFill>
              <a:srgbClr val="BFBFBF"/>
            </a:solidFill>
            <a:round/>
          </a:ln>
        </c:spPr>
        <c:txPr>
          <a:bodyPr/>
          <a:lstStyle/>
          <a:p>
            <a:pPr>
              <a:defRPr sz="1600" b="1" strike="noStrike" spc="-1">
                <a:solidFill>
                  <a:srgbClr val="000000"/>
                </a:solidFill>
                <a:latin typeface="Aptos Narrow"/>
              </a:defRPr>
            </a:pPr>
            <a:endParaRPr lang="en-US"/>
          </a:p>
        </c:txPr>
        <c:crossAx val="29710119"/>
        <c:crosses val="autoZero"/>
        <c:crossBetween val="midCat"/>
      </c:valAx>
      <c:valAx>
        <c:axId val="29710119"/>
        <c:scaling>
          <c:orientation val="minMax"/>
        </c:scaling>
        <c:delete val="0"/>
        <c:axPos val="l"/>
        <c:title>
          <c:tx>
            <c:rich>
              <a:bodyPr rot="-5400000"/>
              <a:lstStyle/>
              <a:p>
                <a:pPr>
                  <a:defRPr lang="en-US" sz="1800" b="1" strike="noStrike" spc="-1">
                    <a:solidFill>
                      <a:srgbClr val="000000"/>
                    </a:solidFill>
                    <a:latin typeface="Aptos Narrow"/>
                  </a:defRPr>
                </a:pPr>
                <a:r>
                  <a:rPr lang="en-US" sz="1800" b="1" strike="noStrike" spc="-1">
                    <a:solidFill>
                      <a:srgbClr val="000000"/>
                    </a:solidFill>
                    <a:latin typeface="Aptos Narrow"/>
                  </a:rPr>
                  <a:t>TSS (g TSS/L)</a:t>
                </a:r>
              </a:p>
            </c:rich>
          </c:tx>
          <c:overlay val="0"/>
          <c:spPr>
            <a:noFill/>
            <a:ln w="0">
              <a:noFill/>
            </a:ln>
          </c:spPr>
        </c:title>
        <c:numFmt formatCode="0.0" sourceLinked="0"/>
        <c:majorTickMark val="cross"/>
        <c:minorTickMark val="none"/>
        <c:tickLblPos val="nextTo"/>
        <c:spPr>
          <a:ln w="9360">
            <a:solidFill>
              <a:srgbClr val="BFBFBF"/>
            </a:solidFill>
            <a:round/>
          </a:ln>
        </c:spPr>
        <c:txPr>
          <a:bodyPr/>
          <a:lstStyle/>
          <a:p>
            <a:pPr>
              <a:defRPr sz="1600" b="1" strike="noStrike" spc="-1">
                <a:solidFill>
                  <a:srgbClr val="000000"/>
                </a:solidFill>
                <a:latin typeface="Aptos Narrow"/>
              </a:defRPr>
            </a:pPr>
            <a:endParaRPr lang="en-US"/>
          </a:p>
        </c:txPr>
        <c:crossAx val="78684606"/>
        <c:crosses val="autoZero"/>
        <c:crossBetween val="midCat"/>
      </c:valAx>
      <c:valAx>
        <c:axId val="75485992"/>
        <c:scaling>
          <c:orientation val="minMax"/>
        </c:scaling>
        <c:delete val="1"/>
        <c:axPos val="b"/>
        <c:numFmt formatCode="0.00" sourceLinked="1"/>
        <c:majorTickMark val="out"/>
        <c:minorTickMark val="none"/>
        <c:tickLblPos val="nextTo"/>
        <c:crossAx val="36738082"/>
        <c:crosses val="autoZero"/>
        <c:crossBetween val="midCat"/>
      </c:valAx>
      <c:valAx>
        <c:axId val="36738082"/>
        <c:scaling>
          <c:orientation val="minMax"/>
          <c:min val="16"/>
        </c:scaling>
        <c:delete val="0"/>
        <c:axPos val="r"/>
        <c:title>
          <c:tx>
            <c:rich>
              <a:bodyPr rot="-5400000"/>
              <a:lstStyle/>
              <a:p>
                <a:pPr>
                  <a:defRPr lang="en-US" sz="1800" b="1" strike="noStrike" spc="-1">
                    <a:solidFill>
                      <a:srgbClr val="000000"/>
                    </a:solidFill>
                    <a:latin typeface="Aptos Narrow"/>
                  </a:defRPr>
                </a:pPr>
                <a:r>
                  <a:rPr lang="en-US" sz="1800" b="1" strike="noStrike" spc="-1">
                    <a:solidFill>
                      <a:srgbClr val="000000"/>
                    </a:solidFill>
                    <a:latin typeface="Aptos Narrow"/>
                  </a:rPr>
                  <a:t>CST (s) &amp; Cake TS n(%)</a:t>
                </a:r>
              </a:p>
            </c:rich>
          </c:tx>
          <c:overlay val="0"/>
          <c:spPr>
            <a:noFill/>
            <a:ln w="0">
              <a:noFill/>
            </a:ln>
          </c:spPr>
        </c:title>
        <c:numFmt formatCode="0" sourceLinked="0"/>
        <c:majorTickMark val="cross"/>
        <c:minorTickMark val="none"/>
        <c:tickLblPos val="nextTo"/>
        <c:spPr>
          <a:ln w="9360">
            <a:solidFill>
              <a:srgbClr val="BFBFBF"/>
            </a:solidFill>
            <a:round/>
          </a:ln>
        </c:spPr>
        <c:txPr>
          <a:bodyPr/>
          <a:lstStyle/>
          <a:p>
            <a:pPr>
              <a:defRPr sz="1600" b="1" strike="noStrike" spc="-1">
                <a:solidFill>
                  <a:srgbClr val="000000"/>
                </a:solidFill>
                <a:latin typeface="Aptos Narrow"/>
              </a:defRPr>
            </a:pPr>
            <a:endParaRPr lang="en-US"/>
          </a:p>
        </c:txPr>
        <c:crossAx val="75485992"/>
        <c:crosses val="max"/>
        <c:crossBetween val="midCat"/>
      </c:valAx>
      <c:spPr>
        <a:noFill/>
        <a:ln w="0">
          <a:noFill/>
        </a:ln>
      </c:spPr>
    </c:plotArea>
    <c:legend>
      <c:legendPos val="b"/>
      <c:layout>
        <c:manualLayout>
          <c:xMode val="edge"/>
          <c:yMode val="edge"/>
          <c:x val="0.30515875809997101"/>
          <c:y val="0.95021119709812496"/>
          <c:w val="0.34972996804746997"/>
          <c:h val="4.9788802901874603E-2"/>
        </c:manualLayout>
      </c:layout>
      <c:overlay val="0"/>
      <c:spPr>
        <a:noFill/>
        <a:ln w="0">
          <a:noFill/>
        </a:ln>
      </c:spPr>
      <c:txPr>
        <a:bodyPr/>
        <a:lstStyle/>
        <a:p>
          <a:pPr>
            <a:defRPr sz="1800" b="0" strike="noStrike" spc="-1">
              <a:solidFill>
                <a:srgbClr val="000000"/>
              </a:solidFill>
              <a:latin typeface="Aptos Narrow"/>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000000"/>
                </a:solidFill>
                <a:latin typeface="Aptos Narrow"/>
              </a:defRPr>
            </a:pPr>
            <a:r>
              <a:rPr lang="en-US" sz="1400" b="0" strike="noStrike" spc="-1">
                <a:solidFill>
                  <a:srgbClr val="000000"/>
                </a:solidFill>
                <a:latin typeface="Aptos Narrow"/>
              </a:rPr>
              <a:t>last 4 weeks Data</a:t>
            </a:r>
          </a:p>
        </c:rich>
      </c:tx>
      <c:overlay val="0"/>
      <c:spPr>
        <a:noFill/>
        <a:ln w="0">
          <a:noFill/>
        </a:ln>
      </c:spPr>
    </c:title>
    <c:autoTitleDeleted val="0"/>
    <c:plotArea>
      <c:layout/>
      <c:barChart>
        <c:barDir val="col"/>
        <c:grouping val="clustered"/>
        <c:varyColors val="0"/>
        <c:ser>
          <c:idx val="0"/>
          <c:order val="0"/>
          <c:tx>
            <c:strRef>
              <c:f>'05_28_2020'!$H$2:$H$2</c:f>
              <c:strCache>
                <c:ptCount val="1"/>
              </c:strCache>
            </c:strRef>
          </c:tx>
          <c:spPr>
            <a:solidFill>
              <a:srgbClr val="156082"/>
            </a:solidFill>
            <a:ln w="0">
              <a:noFill/>
            </a:ln>
          </c:spPr>
          <c:invertIfNegative val="0"/>
          <c:dLbls>
            <c:spPr>
              <a:noFill/>
              <a:ln>
                <a:noFill/>
              </a:ln>
              <a:effectLst/>
            </c:spPr>
            <c:txPr>
              <a:bodyPr wrap="square"/>
              <a:lstStyle/>
              <a:p>
                <a:pPr>
                  <a:defRPr sz="1000" b="0" strike="noStrike" spc="-1">
                    <a:solidFill>
                      <a:srgbClr val="000000"/>
                    </a:solidFill>
                    <a:latin typeface="Aptos Narrow"/>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'05_28_2020'!$B$108:$B$111</c:f>
              <c:numCache>
                <c:formatCode>General</c:formatCode>
                <c:ptCount val="4"/>
              </c:numCache>
            </c:numRef>
          </c:cat>
          <c:val>
            <c:numRef>
              <c:f>'05_28_2020'!$H$108:$H$111</c:f>
              <c:numCache>
                <c:formatCode>General</c:formatCode>
                <c:ptCount val="4"/>
              </c:numCache>
            </c:numRef>
          </c:val>
          <c:extLst>
            <c:ext xmlns:c16="http://schemas.microsoft.com/office/drawing/2014/chart" uri="{C3380CC4-5D6E-409C-BE32-E72D297353CC}">
              <c16:uniqueId val="{00000000-025C-4F20-874F-9C41E082272F}"/>
            </c:ext>
          </c:extLst>
        </c:ser>
        <c:ser>
          <c:idx val="1"/>
          <c:order val="1"/>
          <c:tx>
            <c:strRef>
              <c:f>'05_28_2020'!$K$2:$K$2</c:f>
              <c:strCache>
                <c:ptCount val="1"/>
              </c:strCache>
            </c:strRef>
          </c:tx>
          <c:spPr>
            <a:solidFill>
              <a:srgbClr val="E97132"/>
            </a:solidFill>
            <a:ln w="0">
              <a:noFill/>
            </a:ln>
          </c:spPr>
          <c:invertIfNegative val="0"/>
          <c:dLbls>
            <c:spPr>
              <a:noFill/>
              <a:ln>
                <a:noFill/>
              </a:ln>
              <a:effectLst/>
            </c:spPr>
            <c:txPr>
              <a:bodyPr wrap="square"/>
              <a:lstStyle/>
              <a:p>
                <a:pPr>
                  <a:defRPr sz="1000" b="0" strike="noStrike" spc="-1">
                    <a:solidFill>
                      <a:srgbClr val="000000"/>
                    </a:solidFill>
                    <a:latin typeface="Aptos Narrow"/>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'05_28_2020'!$B$108:$B$111</c:f>
              <c:numCache>
                <c:formatCode>General</c:formatCode>
                <c:ptCount val="4"/>
              </c:numCache>
            </c:numRef>
          </c:cat>
          <c:val>
            <c:numRef>
              <c:f>'05_28_2020'!$K$108:$K$111</c:f>
              <c:numCache>
                <c:formatCode>General</c:formatCode>
                <c:ptCount val="4"/>
              </c:numCache>
            </c:numRef>
          </c:val>
          <c:extLst>
            <c:ext xmlns:c16="http://schemas.microsoft.com/office/drawing/2014/chart" uri="{C3380CC4-5D6E-409C-BE32-E72D297353CC}">
              <c16:uniqueId val="{00000001-025C-4F20-874F-9C41E082272F}"/>
            </c:ext>
          </c:extLst>
        </c:ser>
        <c:ser>
          <c:idx val="2"/>
          <c:order val="2"/>
          <c:tx>
            <c:strRef>
              <c:f>'05_28_2020'!$E$2:$E$2</c:f>
              <c:strCache>
                <c:ptCount val="1"/>
              </c:strCache>
            </c:strRef>
          </c:tx>
          <c:spPr>
            <a:solidFill>
              <a:srgbClr val="196B24"/>
            </a:solidFill>
            <a:ln w="0">
              <a:noFill/>
            </a:ln>
          </c:spPr>
          <c:invertIfNegative val="0"/>
          <c:dLbls>
            <c:spPr>
              <a:noFill/>
              <a:ln>
                <a:noFill/>
              </a:ln>
              <a:effectLst/>
            </c:spPr>
            <c:txPr>
              <a:bodyPr wrap="square"/>
              <a:lstStyle/>
              <a:p>
                <a:pPr>
                  <a:defRPr sz="1000" b="0" strike="noStrike" spc="-1">
                    <a:solidFill>
                      <a:srgbClr val="000000"/>
                    </a:solidFill>
                    <a:latin typeface="Aptos Narrow"/>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'05_28_2020'!$B$108:$B$111</c:f>
              <c:numCache>
                <c:formatCode>General</c:formatCode>
                <c:ptCount val="4"/>
              </c:numCache>
            </c:numRef>
          </c:cat>
          <c:val>
            <c:numRef>
              <c:f>'05_28_2020'!$E$108:$E$111</c:f>
              <c:numCache>
                <c:formatCode>General</c:formatCode>
                <c:ptCount val="4"/>
              </c:numCache>
            </c:numRef>
          </c:val>
          <c:extLst>
            <c:ext xmlns:c16="http://schemas.microsoft.com/office/drawing/2014/chart" uri="{C3380CC4-5D6E-409C-BE32-E72D297353CC}">
              <c16:uniqueId val="{00000002-025C-4F20-874F-9C41E082272F}"/>
            </c:ext>
          </c:extLst>
        </c:ser>
        <c:dLbls>
          <c:showLegendKey val="0"/>
          <c:showVal val="0"/>
          <c:showCatName val="0"/>
          <c:showSerName val="0"/>
          <c:showPercent val="0"/>
          <c:showBubbleSize val="0"/>
        </c:dLbls>
        <c:gapWidth val="150"/>
        <c:axId val="76131042"/>
        <c:axId val="20938087"/>
      </c:barChart>
      <c:catAx>
        <c:axId val="76131042"/>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000000"/>
                </a:solidFill>
                <a:latin typeface="Aptos Narrow"/>
              </a:defRPr>
            </a:pPr>
            <a:endParaRPr lang="en-US"/>
          </a:p>
        </c:txPr>
        <c:crossAx val="20938087"/>
        <c:crosses val="autoZero"/>
        <c:auto val="1"/>
        <c:lblAlgn val="ctr"/>
        <c:lblOffset val="100"/>
        <c:noMultiLvlLbl val="0"/>
      </c:catAx>
      <c:valAx>
        <c:axId val="20938087"/>
        <c:scaling>
          <c:orientation val="minMax"/>
        </c:scaling>
        <c:delete val="0"/>
        <c:axPos val="l"/>
        <c:numFmt formatCode="0.00"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Aptos Narrow"/>
              </a:defRPr>
            </a:pPr>
            <a:endParaRPr lang="en-US"/>
          </a:p>
        </c:txPr>
        <c:crossAx val="76131042"/>
        <c:crosses val="autoZero"/>
        <c:crossBetween val="between"/>
      </c:valAx>
      <c:spPr>
        <a:noFill/>
        <a:ln w="25560">
          <a:noFill/>
        </a:ln>
      </c:spPr>
    </c:plotArea>
    <c:legend>
      <c:legendPos val="b"/>
      <c:overlay val="0"/>
      <c:spPr>
        <a:noFill/>
        <a:ln w="0">
          <a:noFill/>
        </a:ln>
      </c:spPr>
      <c:txPr>
        <a:bodyPr/>
        <a:lstStyle/>
        <a:p>
          <a:pPr>
            <a:defRPr sz="900" b="0" strike="noStrike" spc="-1">
              <a:solidFill>
                <a:srgbClr val="000000"/>
              </a:solidFill>
              <a:latin typeface="Aptos Narrow"/>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000000"/>
                </a:solidFill>
                <a:latin typeface="Aptos Narrow"/>
              </a:defRPr>
            </a:pPr>
            <a:r>
              <a:rPr lang="en-US" sz="1800" b="1" strike="noStrike" spc="-1">
                <a:solidFill>
                  <a:srgbClr val="000000"/>
                </a:solidFill>
                <a:latin typeface="Aptos Narrow"/>
              </a:rPr>
              <a:t>Bench Scale DW - 05_21_2024</a:t>
            </a:r>
          </a:p>
        </c:rich>
      </c:tx>
      <c:overlay val="0"/>
      <c:spPr>
        <a:noFill/>
        <a:ln w="0">
          <a:noFill/>
        </a:ln>
      </c:spPr>
    </c:title>
    <c:autoTitleDeleted val="0"/>
    <c:plotArea>
      <c:layout>
        <c:manualLayout>
          <c:layoutTarget val="inner"/>
          <c:xMode val="edge"/>
          <c:yMode val="edge"/>
          <c:x val="7.9718465594964705E-2"/>
          <c:y val="0.118476430976431"/>
          <c:w val="0.835821212894446"/>
          <c:h val="0.72132786195286203"/>
        </c:manualLayout>
      </c:layout>
      <c:scatterChart>
        <c:scatterStyle val="lineMarker"/>
        <c:varyColors val="0"/>
        <c:ser>
          <c:idx val="0"/>
          <c:order val="0"/>
          <c:tx>
            <c:strRef>
              <c:f>'05_21_2020'!$K$50:$K$50</c:f>
              <c:strCache>
                <c:ptCount val="1"/>
                <c:pt idx="0">
                  <c:v>TSS (g TSS/L)</c:v>
                </c:pt>
              </c:strCache>
            </c:strRef>
          </c:tx>
          <c:spPr>
            <a:ln w="28440" cap="rnd">
              <a:solidFill>
                <a:srgbClr val="0B76A0"/>
              </a:solidFill>
              <a:round/>
            </a:ln>
          </c:spPr>
          <c:marker>
            <c:symbol val="circle"/>
            <c:size val="5"/>
            <c:spPr>
              <a:solidFill>
                <a:srgbClr val="0B76A0"/>
              </a:solidFill>
            </c:spPr>
          </c:marker>
          <c:dLbls>
            <c:spPr>
              <a:noFill/>
              <a:ln>
                <a:noFill/>
              </a:ln>
              <a:effectLst/>
            </c:spPr>
            <c:txPr>
              <a:bodyPr wrap="square"/>
              <a:lstStyle/>
              <a:p>
                <a:pPr>
                  <a:defRPr sz="1000" b="0" strike="noStrike" spc="-1">
                    <a:solidFill>
                      <a:srgbClr val="000000"/>
                    </a:solidFill>
                    <a:latin typeface="Aptos Narrow"/>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'05_21_2020'!$I$33:$I$38</c:f>
              <c:numCache>
                <c:formatCode>0.00</c:formatCode>
                <c:ptCount val="6"/>
                <c:pt idx="0">
                  <c:v>20.007722912874286</c:v>
                </c:pt>
                <c:pt idx="1">
                  <c:v>23.620471108633257</c:v>
                </c:pt>
                <c:pt idx="2">
                  <c:v>27.258618248517067</c:v>
                </c:pt>
                <c:pt idx="3">
                  <c:v>29.38051419007007</c:v>
                </c:pt>
                <c:pt idx="4">
                  <c:v>32.741633515543377</c:v>
                </c:pt>
                <c:pt idx="5">
                  <c:v>34.901150296083991</c:v>
                </c:pt>
              </c:numCache>
            </c:numRef>
          </c:xVal>
          <c:yVal>
            <c:numRef>
              <c:f>'05_21_2020'!$K$51:$K$56</c:f>
              <c:numCache>
                <c:formatCode>0.00</c:formatCode>
                <c:ptCount val="6"/>
                <c:pt idx="0">
                  <c:v>1.0400000000000076</c:v>
                </c:pt>
                <c:pt idx="1">
                  <c:v>0.83499999999999686</c:v>
                </c:pt>
                <c:pt idx="2">
                  <c:v>0.75999999999999401</c:v>
                </c:pt>
                <c:pt idx="3">
                  <c:v>0.39500000000000091</c:v>
                </c:pt>
                <c:pt idx="4">
                  <c:v>0.33499999999999641</c:v>
                </c:pt>
                <c:pt idx="5">
                  <c:v>0.38500000000000201</c:v>
                </c:pt>
              </c:numCache>
            </c:numRef>
          </c:yVal>
          <c:smooth val="0"/>
          <c:extLst>
            <c:ext xmlns:c16="http://schemas.microsoft.com/office/drawing/2014/chart" uri="{C3380CC4-5D6E-409C-BE32-E72D297353CC}">
              <c16:uniqueId val="{00000000-73D4-4E36-B224-83958BF03FF0}"/>
            </c:ext>
          </c:extLst>
        </c:ser>
        <c:dLbls>
          <c:showLegendKey val="0"/>
          <c:showVal val="0"/>
          <c:showCatName val="0"/>
          <c:showSerName val="0"/>
          <c:showPercent val="0"/>
          <c:showBubbleSize val="0"/>
        </c:dLbls>
        <c:axId val="57714369"/>
        <c:axId val="82017123"/>
      </c:scatterChart>
      <c:scatterChart>
        <c:scatterStyle val="lineMarker"/>
        <c:varyColors val="0"/>
        <c:ser>
          <c:idx val="1"/>
          <c:order val="1"/>
          <c:tx>
            <c:strRef>
              <c:f>'05_21_2020'!$J$61:$J$61</c:f>
              <c:strCache>
                <c:ptCount val="1"/>
                <c:pt idx="0">
                  <c:v>TS (%)</c:v>
                </c:pt>
              </c:strCache>
            </c:strRef>
          </c:tx>
          <c:spPr>
            <a:ln w="28440" cap="rnd">
              <a:solidFill>
                <a:srgbClr val="E97132"/>
              </a:solidFill>
              <a:round/>
            </a:ln>
          </c:spPr>
          <c:marker>
            <c:symbol val="circle"/>
            <c:size val="5"/>
            <c:spPr>
              <a:solidFill>
                <a:srgbClr val="E97132"/>
              </a:solidFill>
            </c:spPr>
          </c:marker>
          <c:dLbls>
            <c:spPr>
              <a:noFill/>
              <a:ln>
                <a:noFill/>
              </a:ln>
              <a:effectLst/>
            </c:spPr>
            <c:txPr>
              <a:bodyPr wrap="square"/>
              <a:lstStyle/>
              <a:p>
                <a:pPr>
                  <a:defRPr sz="1000" b="0" strike="noStrike" spc="-1">
                    <a:solidFill>
                      <a:srgbClr val="000000"/>
                    </a:solidFill>
                    <a:latin typeface="Aptos Narrow"/>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'05_21_2020'!$I$33:$I$38</c:f>
              <c:numCache>
                <c:formatCode>0.00</c:formatCode>
                <c:ptCount val="6"/>
                <c:pt idx="0">
                  <c:v>20.007722912874286</c:v>
                </c:pt>
                <c:pt idx="1">
                  <c:v>23.620471108633257</c:v>
                </c:pt>
                <c:pt idx="2">
                  <c:v>27.258618248517067</c:v>
                </c:pt>
                <c:pt idx="3">
                  <c:v>29.38051419007007</c:v>
                </c:pt>
                <c:pt idx="4">
                  <c:v>32.741633515543377</c:v>
                </c:pt>
                <c:pt idx="5">
                  <c:v>34.901150296083991</c:v>
                </c:pt>
              </c:numCache>
            </c:numRef>
          </c:xVal>
          <c:yVal>
            <c:numRef>
              <c:f>'05_21_2020'!$J$62:$J$67</c:f>
              <c:numCache>
                <c:formatCode>0.00</c:formatCode>
                <c:ptCount val="6"/>
                <c:pt idx="0">
                  <c:v>30.044321031900687</c:v>
                </c:pt>
                <c:pt idx="1">
                  <c:v>32.889427083420557</c:v>
                </c:pt>
                <c:pt idx="2">
                  <c:v>30.413500298124472</c:v>
                </c:pt>
                <c:pt idx="3">
                  <c:v>30.476847357057935</c:v>
                </c:pt>
                <c:pt idx="4">
                  <c:v>29.734925689014489</c:v>
                </c:pt>
                <c:pt idx="5">
                  <c:v>29.920060485784063</c:v>
                </c:pt>
              </c:numCache>
            </c:numRef>
          </c:yVal>
          <c:smooth val="0"/>
          <c:extLst>
            <c:ext xmlns:c16="http://schemas.microsoft.com/office/drawing/2014/chart" uri="{C3380CC4-5D6E-409C-BE32-E72D297353CC}">
              <c16:uniqueId val="{00000001-73D4-4E36-B224-83958BF03FF0}"/>
            </c:ext>
          </c:extLst>
        </c:ser>
        <c:ser>
          <c:idx val="2"/>
          <c:order val="2"/>
          <c:tx>
            <c:strRef>
              <c:f>'05_21_2020'!$B$41:$B$41</c:f>
              <c:strCache>
                <c:ptCount val="1"/>
                <c:pt idx="0">
                  <c:v>CST  Sludge (Avrg)</c:v>
                </c:pt>
              </c:strCache>
            </c:strRef>
          </c:tx>
          <c:spPr>
            <a:ln w="19080" cap="rnd">
              <a:solidFill>
                <a:srgbClr val="196B24"/>
              </a:solidFill>
              <a:round/>
            </a:ln>
          </c:spPr>
          <c:marker>
            <c:symbol val="circle"/>
            <c:size val="5"/>
            <c:spPr>
              <a:solidFill>
                <a:srgbClr val="196B24"/>
              </a:solidFill>
            </c:spPr>
          </c:marker>
          <c:dLbls>
            <c:spPr>
              <a:noFill/>
              <a:ln>
                <a:noFill/>
              </a:ln>
              <a:effectLst/>
            </c:spPr>
            <c:txPr>
              <a:bodyPr wrap="square"/>
              <a:lstStyle/>
              <a:p>
                <a:pPr>
                  <a:defRPr sz="1000" b="0" strike="noStrike" spc="-1">
                    <a:solidFill>
                      <a:srgbClr val="000000"/>
                    </a:solidFill>
                    <a:latin typeface="Aptos Narrow"/>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'05_21_2020'!$I$33:$I$38</c:f>
              <c:numCache>
                <c:formatCode>0.00</c:formatCode>
                <c:ptCount val="6"/>
                <c:pt idx="0">
                  <c:v>20.007722912874286</c:v>
                </c:pt>
                <c:pt idx="1">
                  <c:v>23.620471108633257</c:v>
                </c:pt>
                <c:pt idx="2">
                  <c:v>27.258618248517067</c:v>
                </c:pt>
                <c:pt idx="3">
                  <c:v>29.38051419007007</c:v>
                </c:pt>
                <c:pt idx="4">
                  <c:v>32.741633515543377</c:v>
                </c:pt>
                <c:pt idx="5">
                  <c:v>34.901150296083991</c:v>
                </c:pt>
              </c:numCache>
            </c:numRef>
          </c:xVal>
          <c:yVal>
            <c:numRef>
              <c:f>'05_21_2020'!$B$42:$B$47</c:f>
              <c:numCache>
                <c:formatCode>0.00</c:formatCode>
                <c:ptCount val="6"/>
                <c:pt idx="0">
                  <c:v>73.233333333333334</c:v>
                </c:pt>
                <c:pt idx="1">
                  <c:v>48</c:v>
                </c:pt>
                <c:pt idx="2">
                  <c:v>46.833333333333336</c:v>
                </c:pt>
                <c:pt idx="3">
                  <c:v>37.733333333333334</c:v>
                </c:pt>
                <c:pt idx="4">
                  <c:v>28.233333333333334</c:v>
                </c:pt>
                <c:pt idx="5">
                  <c:v>28.599999999999998</c:v>
                </c:pt>
              </c:numCache>
            </c:numRef>
          </c:yVal>
          <c:smooth val="0"/>
          <c:extLst>
            <c:ext xmlns:c16="http://schemas.microsoft.com/office/drawing/2014/chart" uri="{C3380CC4-5D6E-409C-BE32-E72D297353CC}">
              <c16:uniqueId val="{00000002-73D4-4E36-B224-83958BF03FF0}"/>
            </c:ext>
          </c:extLst>
        </c:ser>
        <c:dLbls>
          <c:showLegendKey val="0"/>
          <c:showVal val="0"/>
          <c:showCatName val="0"/>
          <c:showSerName val="0"/>
          <c:showPercent val="0"/>
          <c:showBubbleSize val="0"/>
        </c:dLbls>
        <c:axId val="5160931"/>
        <c:axId val="27187249"/>
      </c:scatterChart>
      <c:valAx>
        <c:axId val="57714369"/>
        <c:scaling>
          <c:orientation val="minMax"/>
          <c:min val="16"/>
        </c:scaling>
        <c:delete val="0"/>
        <c:axPos val="b"/>
        <c:title>
          <c:tx>
            <c:rich>
              <a:bodyPr rot="0"/>
              <a:lstStyle/>
              <a:p>
                <a:pPr>
                  <a:defRPr lang="en-US" sz="1800" b="1" strike="noStrike" spc="-1">
                    <a:solidFill>
                      <a:srgbClr val="000000"/>
                    </a:solidFill>
                    <a:latin typeface="Aptos Narrow"/>
                  </a:defRPr>
                </a:pPr>
                <a:r>
                  <a:rPr lang="en-US" sz="1800" b="1" strike="noStrike" spc="-1">
                    <a:solidFill>
                      <a:srgbClr val="000000"/>
                    </a:solidFill>
                    <a:latin typeface="Aptos Narrow"/>
                  </a:rPr>
                  <a:t>Actual Polymer Added (lb/ton)</a:t>
                </a:r>
              </a:p>
            </c:rich>
          </c:tx>
          <c:overlay val="0"/>
          <c:spPr>
            <a:noFill/>
            <a:ln w="0">
              <a:noFill/>
            </a:ln>
          </c:spPr>
        </c:title>
        <c:numFmt formatCode="0" sourceLinked="0"/>
        <c:majorTickMark val="cross"/>
        <c:minorTickMark val="none"/>
        <c:tickLblPos val="nextTo"/>
        <c:spPr>
          <a:ln w="9360">
            <a:solidFill>
              <a:srgbClr val="BFBFBF"/>
            </a:solidFill>
            <a:round/>
          </a:ln>
        </c:spPr>
        <c:txPr>
          <a:bodyPr/>
          <a:lstStyle/>
          <a:p>
            <a:pPr>
              <a:defRPr sz="1600" b="1" strike="noStrike" spc="-1">
                <a:solidFill>
                  <a:srgbClr val="000000"/>
                </a:solidFill>
                <a:latin typeface="Aptos Narrow"/>
              </a:defRPr>
            </a:pPr>
            <a:endParaRPr lang="en-US"/>
          </a:p>
        </c:txPr>
        <c:crossAx val="82017123"/>
        <c:crosses val="autoZero"/>
        <c:crossBetween val="midCat"/>
      </c:valAx>
      <c:valAx>
        <c:axId val="82017123"/>
        <c:scaling>
          <c:orientation val="minMax"/>
        </c:scaling>
        <c:delete val="0"/>
        <c:axPos val="l"/>
        <c:title>
          <c:tx>
            <c:rich>
              <a:bodyPr rot="-5400000"/>
              <a:lstStyle/>
              <a:p>
                <a:pPr>
                  <a:defRPr lang="en-US" sz="1800" b="1" strike="noStrike" spc="-1">
                    <a:solidFill>
                      <a:srgbClr val="000000"/>
                    </a:solidFill>
                    <a:latin typeface="Aptos Narrow"/>
                  </a:defRPr>
                </a:pPr>
                <a:r>
                  <a:rPr lang="en-US" sz="1800" b="1" strike="noStrike" spc="-1">
                    <a:solidFill>
                      <a:srgbClr val="000000"/>
                    </a:solidFill>
                    <a:latin typeface="Aptos Narrow"/>
                  </a:rPr>
                  <a:t>TSS (g TSS/L)</a:t>
                </a:r>
              </a:p>
            </c:rich>
          </c:tx>
          <c:overlay val="0"/>
          <c:spPr>
            <a:noFill/>
            <a:ln w="0">
              <a:noFill/>
            </a:ln>
          </c:spPr>
        </c:title>
        <c:numFmt formatCode="0.0" sourceLinked="0"/>
        <c:majorTickMark val="cross"/>
        <c:minorTickMark val="none"/>
        <c:tickLblPos val="nextTo"/>
        <c:spPr>
          <a:ln w="9360">
            <a:solidFill>
              <a:srgbClr val="BFBFBF"/>
            </a:solidFill>
            <a:round/>
          </a:ln>
        </c:spPr>
        <c:txPr>
          <a:bodyPr/>
          <a:lstStyle/>
          <a:p>
            <a:pPr>
              <a:defRPr sz="1600" b="1" strike="noStrike" spc="-1">
                <a:solidFill>
                  <a:srgbClr val="000000"/>
                </a:solidFill>
                <a:latin typeface="Aptos Narrow"/>
              </a:defRPr>
            </a:pPr>
            <a:endParaRPr lang="en-US"/>
          </a:p>
        </c:txPr>
        <c:crossAx val="57714369"/>
        <c:crosses val="autoZero"/>
        <c:crossBetween val="midCat"/>
      </c:valAx>
      <c:valAx>
        <c:axId val="5160931"/>
        <c:scaling>
          <c:orientation val="minMax"/>
        </c:scaling>
        <c:delete val="1"/>
        <c:axPos val="b"/>
        <c:numFmt formatCode="0.00" sourceLinked="1"/>
        <c:majorTickMark val="out"/>
        <c:minorTickMark val="none"/>
        <c:tickLblPos val="nextTo"/>
        <c:crossAx val="27187249"/>
        <c:crosses val="autoZero"/>
        <c:crossBetween val="midCat"/>
      </c:valAx>
      <c:valAx>
        <c:axId val="27187249"/>
        <c:scaling>
          <c:orientation val="minMax"/>
          <c:min val="16"/>
        </c:scaling>
        <c:delete val="0"/>
        <c:axPos val="r"/>
        <c:title>
          <c:tx>
            <c:rich>
              <a:bodyPr rot="-5400000"/>
              <a:lstStyle/>
              <a:p>
                <a:pPr>
                  <a:defRPr lang="en-US" sz="1800" b="1" strike="noStrike" spc="-1">
                    <a:solidFill>
                      <a:srgbClr val="000000"/>
                    </a:solidFill>
                    <a:latin typeface="Aptos Narrow"/>
                  </a:defRPr>
                </a:pPr>
                <a:r>
                  <a:rPr lang="en-US" sz="1800" b="1" strike="noStrike" spc="-1">
                    <a:solidFill>
                      <a:srgbClr val="000000"/>
                    </a:solidFill>
                    <a:latin typeface="Aptos Narrow"/>
                  </a:rPr>
                  <a:t>CST (s) &amp; Cake TS n(%)</a:t>
                </a:r>
              </a:p>
            </c:rich>
          </c:tx>
          <c:overlay val="0"/>
          <c:spPr>
            <a:noFill/>
            <a:ln w="0">
              <a:noFill/>
            </a:ln>
          </c:spPr>
        </c:title>
        <c:numFmt formatCode="0" sourceLinked="0"/>
        <c:majorTickMark val="cross"/>
        <c:minorTickMark val="none"/>
        <c:tickLblPos val="nextTo"/>
        <c:spPr>
          <a:ln w="9360">
            <a:solidFill>
              <a:srgbClr val="BFBFBF"/>
            </a:solidFill>
            <a:round/>
          </a:ln>
        </c:spPr>
        <c:txPr>
          <a:bodyPr/>
          <a:lstStyle/>
          <a:p>
            <a:pPr>
              <a:defRPr sz="1600" b="1" strike="noStrike" spc="-1">
                <a:solidFill>
                  <a:srgbClr val="000000"/>
                </a:solidFill>
                <a:latin typeface="Aptos Narrow"/>
              </a:defRPr>
            </a:pPr>
            <a:endParaRPr lang="en-US"/>
          </a:p>
        </c:txPr>
        <c:crossAx val="5160931"/>
        <c:crosses val="max"/>
        <c:crossBetween val="midCat"/>
      </c:valAx>
      <c:spPr>
        <a:noFill/>
        <a:ln w="0">
          <a:noFill/>
        </a:ln>
      </c:spPr>
    </c:plotArea>
    <c:legend>
      <c:legendPos val="b"/>
      <c:layout>
        <c:manualLayout>
          <c:xMode val="edge"/>
          <c:yMode val="edge"/>
          <c:x val="0.30515875809997101"/>
          <c:y val="0.95021119709812496"/>
          <c:w val="0.34972996804746997"/>
          <c:h val="4.9788802901874603E-2"/>
        </c:manualLayout>
      </c:layout>
      <c:overlay val="0"/>
      <c:spPr>
        <a:noFill/>
        <a:ln w="0">
          <a:noFill/>
        </a:ln>
      </c:spPr>
      <c:txPr>
        <a:bodyPr/>
        <a:lstStyle/>
        <a:p>
          <a:pPr>
            <a:defRPr sz="1800" b="0" strike="noStrike" spc="-1">
              <a:solidFill>
                <a:srgbClr val="000000"/>
              </a:solidFill>
              <a:latin typeface="Aptos Narrow"/>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000000"/>
                </a:solidFill>
                <a:latin typeface="Aptos Narrow"/>
              </a:defRPr>
            </a:pPr>
            <a:r>
              <a:rPr lang="en-US" sz="1400" b="0" strike="noStrike" spc="-1">
                <a:solidFill>
                  <a:srgbClr val="000000"/>
                </a:solidFill>
                <a:latin typeface="Aptos Narrow"/>
              </a:rPr>
              <a:t>last 4 weeks Data</a:t>
            </a:r>
          </a:p>
        </c:rich>
      </c:tx>
      <c:overlay val="0"/>
      <c:spPr>
        <a:noFill/>
        <a:ln w="0">
          <a:noFill/>
        </a:ln>
      </c:spPr>
    </c:title>
    <c:autoTitleDeleted val="0"/>
    <c:plotArea>
      <c:layout/>
      <c:barChart>
        <c:barDir val="col"/>
        <c:grouping val="clustered"/>
        <c:varyColors val="0"/>
        <c:ser>
          <c:idx val="0"/>
          <c:order val="0"/>
          <c:tx>
            <c:strRef>
              <c:f>'05_28_2020'!$H$2:$H$2</c:f>
              <c:strCache>
                <c:ptCount val="1"/>
              </c:strCache>
            </c:strRef>
          </c:tx>
          <c:spPr>
            <a:solidFill>
              <a:srgbClr val="156082"/>
            </a:solidFill>
            <a:ln w="0">
              <a:noFill/>
            </a:ln>
          </c:spPr>
          <c:invertIfNegative val="0"/>
          <c:dLbls>
            <c:spPr>
              <a:noFill/>
              <a:ln>
                <a:noFill/>
              </a:ln>
              <a:effectLst/>
            </c:spPr>
            <c:txPr>
              <a:bodyPr wrap="square"/>
              <a:lstStyle/>
              <a:p>
                <a:pPr>
                  <a:defRPr sz="1000" b="0" strike="noStrike" spc="-1">
                    <a:solidFill>
                      <a:srgbClr val="000000"/>
                    </a:solidFill>
                    <a:latin typeface="Aptos Narrow"/>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'05_28_2020'!$B$107:$B$110</c:f>
              <c:numCache>
                <c:formatCode>General</c:formatCode>
                <c:ptCount val="4"/>
              </c:numCache>
            </c:numRef>
          </c:cat>
          <c:val>
            <c:numRef>
              <c:f>'05_28_2020'!$H$107:$H$110</c:f>
              <c:numCache>
                <c:formatCode>General</c:formatCode>
                <c:ptCount val="4"/>
              </c:numCache>
            </c:numRef>
          </c:val>
          <c:extLst>
            <c:ext xmlns:c16="http://schemas.microsoft.com/office/drawing/2014/chart" uri="{C3380CC4-5D6E-409C-BE32-E72D297353CC}">
              <c16:uniqueId val="{00000000-0242-4B32-8CFA-4060DE7AC352}"/>
            </c:ext>
          </c:extLst>
        </c:ser>
        <c:ser>
          <c:idx val="1"/>
          <c:order val="1"/>
          <c:tx>
            <c:strRef>
              <c:f>'05_28_2020'!$K$2:$K$2</c:f>
              <c:strCache>
                <c:ptCount val="1"/>
              </c:strCache>
            </c:strRef>
          </c:tx>
          <c:spPr>
            <a:solidFill>
              <a:srgbClr val="E97132"/>
            </a:solidFill>
            <a:ln w="0">
              <a:noFill/>
            </a:ln>
          </c:spPr>
          <c:invertIfNegative val="0"/>
          <c:dLbls>
            <c:spPr>
              <a:noFill/>
              <a:ln>
                <a:noFill/>
              </a:ln>
              <a:effectLst/>
            </c:spPr>
            <c:txPr>
              <a:bodyPr wrap="square"/>
              <a:lstStyle/>
              <a:p>
                <a:pPr>
                  <a:defRPr sz="1000" b="0" strike="noStrike" spc="-1">
                    <a:solidFill>
                      <a:srgbClr val="000000"/>
                    </a:solidFill>
                    <a:latin typeface="Aptos Narrow"/>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'05_28_2020'!$B$107:$B$110</c:f>
              <c:numCache>
                <c:formatCode>General</c:formatCode>
                <c:ptCount val="4"/>
              </c:numCache>
            </c:numRef>
          </c:cat>
          <c:val>
            <c:numRef>
              <c:f>'05_28_2020'!$K$107:$K$110</c:f>
              <c:numCache>
                <c:formatCode>General</c:formatCode>
                <c:ptCount val="4"/>
              </c:numCache>
            </c:numRef>
          </c:val>
          <c:extLst>
            <c:ext xmlns:c16="http://schemas.microsoft.com/office/drawing/2014/chart" uri="{C3380CC4-5D6E-409C-BE32-E72D297353CC}">
              <c16:uniqueId val="{00000001-0242-4B32-8CFA-4060DE7AC352}"/>
            </c:ext>
          </c:extLst>
        </c:ser>
        <c:ser>
          <c:idx val="2"/>
          <c:order val="2"/>
          <c:tx>
            <c:strRef>
              <c:f>'05_28_2020'!$E$2:$E$2</c:f>
              <c:strCache>
                <c:ptCount val="1"/>
              </c:strCache>
            </c:strRef>
          </c:tx>
          <c:spPr>
            <a:solidFill>
              <a:srgbClr val="196B24"/>
            </a:solidFill>
            <a:ln w="0">
              <a:noFill/>
            </a:ln>
          </c:spPr>
          <c:invertIfNegative val="0"/>
          <c:dLbls>
            <c:spPr>
              <a:noFill/>
              <a:ln>
                <a:noFill/>
              </a:ln>
              <a:effectLst/>
            </c:spPr>
            <c:txPr>
              <a:bodyPr wrap="square"/>
              <a:lstStyle/>
              <a:p>
                <a:pPr>
                  <a:defRPr sz="1000" b="0" strike="noStrike" spc="-1">
                    <a:solidFill>
                      <a:srgbClr val="000000"/>
                    </a:solidFill>
                    <a:latin typeface="Aptos Narrow"/>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'05_28_2020'!$B$107:$B$110</c:f>
              <c:numCache>
                <c:formatCode>General</c:formatCode>
                <c:ptCount val="4"/>
              </c:numCache>
            </c:numRef>
          </c:cat>
          <c:val>
            <c:numRef>
              <c:f>'05_28_2020'!$E$107:$E$110</c:f>
              <c:numCache>
                <c:formatCode>General</c:formatCode>
                <c:ptCount val="4"/>
              </c:numCache>
            </c:numRef>
          </c:val>
          <c:extLst>
            <c:ext xmlns:c16="http://schemas.microsoft.com/office/drawing/2014/chart" uri="{C3380CC4-5D6E-409C-BE32-E72D297353CC}">
              <c16:uniqueId val="{00000002-0242-4B32-8CFA-4060DE7AC352}"/>
            </c:ext>
          </c:extLst>
        </c:ser>
        <c:dLbls>
          <c:showLegendKey val="0"/>
          <c:showVal val="0"/>
          <c:showCatName val="0"/>
          <c:showSerName val="0"/>
          <c:showPercent val="0"/>
          <c:showBubbleSize val="0"/>
        </c:dLbls>
        <c:gapWidth val="150"/>
        <c:axId val="8819066"/>
        <c:axId val="12365379"/>
      </c:barChart>
      <c:catAx>
        <c:axId val="8819066"/>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000000"/>
                </a:solidFill>
                <a:latin typeface="Aptos Narrow"/>
              </a:defRPr>
            </a:pPr>
            <a:endParaRPr lang="en-US"/>
          </a:p>
        </c:txPr>
        <c:crossAx val="12365379"/>
        <c:crosses val="autoZero"/>
        <c:auto val="1"/>
        <c:lblAlgn val="ctr"/>
        <c:lblOffset val="100"/>
        <c:noMultiLvlLbl val="0"/>
      </c:catAx>
      <c:valAx>
        <c:axId val="12365379"/>
        <c:scaling>
          <c:orientation val="minMax"/>
        </c:scaling>
        <c:delete val="0"/>
        <c:axPos val="l"/>
        <c:numFmt formatCode="0.00"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Aptos Narrow"/>
              </a:defRPr>
            </a:pPr>
            <a:endParaRPr lang="en-US"/>
          </a:p>
        </c:txPr>
        <c:crossAx val="8819066"/>
        <c:crosses val="autoZero"/>
        <c:crossBetween val="between"/>
      </c:valAx>
      <c:spPr>
        <a:noFill/>
        <a:ln w="25560">
          <a:noFill/>
        </a:ln>
      </c:spPr>
    </c:plotArea>
    <c:legend>
      <c:legendPos val="b"/>
      <c:overlay val="0"/>
      <c:spPr>
        <a:noFill/>
        <a:ln w="0">
          <a:noFill/>
        </a:ln>
      </c:spPr>
      <c:txPr>
        <a:bodyPr/>
        <a:lstStyle/>
        <a:p>
          <a:pPr>
            <a:defRPr sz="900" b="0" strike="noStrike" spc="-1">
              <a:solidFill>
                <a:srgbClr val="000000"/>
              </a:solidFill>
              <a:latin typeface="Aptos Narrow"/>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31</xdr:col>
      <xdr:colOff>349560</xdr:colOff>
      <xdr:row>25</xdr:row>
      <xdr:rowOff>6840</xdr:rowOff>
    </xdr:from>
    <xdr:to>
      <xdr:col>31</xdr:col>
      <xdr:colOff>744120</xdr:colOff>
      <xdr:row>33</xdr:row>
      <xdr:rowOff>139680</xdr:rowOff>
    </xdr:to>
    <xdr:sp macro="" textlink="">
      <xdr:nvSpPr>
        <xdr:cNvPr id="3" name="Rectangle 12">
          <a:extLst>
            <a:ext uri="{FF2B5EF4-FFF2-40B4-BE49-F238E27FC236}">
              <a16:creationId xmlns:a16="http://schemas.microsoft.com/office/drawing/2014/main" id="{00000000-0008-0000-0000-000003000000}"/>
            </a:ext>
          </a:extLst>
        </xdr:cNvPr>
        <xdr:cNvSpPr/>
      </xdr:nvSpPr>
      <xdr:spPr>
        <a:xfrm>
          <a:off x="42161760" y="5580720"/>
          <a:ext cx="394560" cy="2415960"/>
        </a:xfrm>
        <a:prstGeom prst="rect">
          <a:avLst/>
        </a:prstGeom>
        <a:noFill/>
        <a:ln w="28575">
          <a:solidFill>
            <a:srgbClr val="FF0000"/>
          </a:solidFill>
          <a:prstDash val="dash"/>
          <a:miter/>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20</xdr:col>
      <xdr:colOff>507960</xdr:colOff>
      <xdr:row>8</xdr:row>
      <xdr:rowOff>139680</xdr:rowOff>
    </xdr:from>
    <xdr:to>
      <xdr:col>37</xdr:col>
      <xdr:colOff>455040</xdr:colOff>
      <xdr:row>37</xdr:row>
      <xdr:rowOff>181440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70920</xdr:colOff>
      <xdr:row>27</xdr:row>
      <xdr:rowOff>21240</xdr:rowOff>
    </xdr:from>
    <xdr:to>
      <xdr:col>32</xdr:col>
      <xdr:colOff>756360</xdr:colOff>
      <xdr:row>28</xdr:row>
      <xdr:rowOff>60840</xdr:rowOff>
    </xdr:to>
    <xdr:sp macro="" textlink="">
      <xdr:nvSpPr>
        <xdr:cNvPr id="5" name="TextBox 5">
          <a:extLst>
            <a:ext uri="{FF2B5EF4-FFF2-40B4-BE49-F238E27FC236}">
              <a16:creationId xmlns:a16="http://schemas.microsoft.com/office/drawing/2014/main" id="{00000000-0008-0000-0000-000005000000}"/>
            </a:ext>
          </a:extLst>
        </xdr:cNvPr>
        <xdr:cNvSpPr/>
      </xdr:nvSpPr>
      <xdr:spPr>
        <a:xfrm>
          <a:off x="42820920" y="6004800"/>
          <a:ext cx="685440" cy="239760"/>
        </a:xfrm>
        <a:prstGeom prst="rect">
          <a:avLst/>
        </a:prstGeom>
        <a:solidFill>
          <a:srgbClr val="FFFFFF"/>
        </a:solid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600" b="1" strike="noStrike" spc="-1">
              <a:solidFill>
                <a:srgbClr val="000000"/>
              </a:solidFill>
              <a:latin typeface="Aptos Narrow"/>
            </a:rPr>
            <a:t>OPD</a:t>
          </a:r>
          <a:endParaRPr lang="en-US" sz="1600" b="0" strike="noStrike" spc="-1">
            <a:latin typeface="Times New Roman"/>
          </a:endParaRPr>
        </a:p>
      </xdr:txBody>
    </xdr:sp>
    <xdr:clientData/>
  </xdr:twoCellAnchor>
  <xdr:twoCellAnchor>
    <xdr:from>
      <xdr:col>32</xdr:col>
      <xdr:colOff>282960</xdr:colOff>
      <xdr:row>29</xdr:row>
      <xdr:rowOff>52920</xdr:rowOff>
    </xdr:from>
    <xdr:to>
      <xdr:col>32</xdr:col>
      <xdr:colOff>577440</xdr:colOff>
      <xdr:row>31</xdr:row>
      <xdr:rowOff>429480</xdr:rowOff>
    </xdr:to>
    <xdr:sp macro="" textlink="">
      <xdr:nvSpPr>
        <xdr:cNvPr id="6" name="Rectangle 6">
          <a:extLst>
            <a:ext uri="{FF2B5EF4-FFF2-40B4-BE49-F238E27FC236}">
              <a16:creationId xmlns:a16="http://schemas.microsoft.com/office/drawing/2014/main" id="{00000000-0008-0000-0000-000006000000}"/>
            </a:ext>
          </a:extLst>
        </xdr:cNvPr>
        <xdr:cNvSpPr/>
      </xdr:nvSpPr>
      <xdr:spPr>
        <a:xfrm>
          <a:off x="43032960" y="6436440"/>
          <a:ext cx="294480" cy="797040"/>
        </a:xfrm>
        <a:prstGeom prst="rect">
          <a:avLst/>
        </a:prstGeom>
        <a:noFill/>
        <a:ln w="28575">
          <a:solidFill>
            <a:srgbClr val="FF0000"/>
          </a:solidFill>
          <a:prstDash val="dash"/>
          <a:miter/>
        </a:ln>
      </xdr:spPr>
      <xdr:style>
        <a:lnRef idx="2">
          <a:schemeClr val="accent1">
            <a:shade val="15000"/>
          </a:schemeClr>
        </a:lnRef>
        <a:fillRef idx="1">
          <a:schemeClr val="accent1"/>
        </a:fillRef>
        <a:effectRef idx="0">
          <a:schemeClr val="accent1"/>
        </a:effectRef>
        <a:fontRef idx="minor"/>
      </xdr:style>
    </xdr:sp>
    <xdr:clientData/>
  </xdr:twoCellAnchor>
  <xdr:twoCellAnchor>
    <xdr:from>
      <xdr:col>29</xdr:col>
      <xdr:colOff>105120</xdr:colOff>
      <xdr:row>29</xdr:row>
      <xdr:rowOff>143640</xdr:rowOff>
    </xdr:from>
    <xdr:to>
      <xdr:col>29</xdr:col>
      <xdr:colOff>670320</xdr:colOff>
      <xdr:row>31</xdr:row>
      <xdr:rowOff>19800</xdr:rowOff>
    </xdr:to>
    <xdr:sp macro="" textlink="">
      <xdr:nvSpPr>
        <xdr:cNvPr id="7" name="TextBox 7">
          <a:extLst>
            <a:ext uri="{FF2B5EF4-FFF2-40B4-BE49-F238E27FC236}">
              <a16:creationId xmlns:a16="http://schemas.microsoft.com/office/drawing/2014/main" id="{00000000-0008-0000-0000-000007000000}"/>
            </a:ext>
          </a:extLst>
        </xdr:cNvPr>
        <xdr:cNvSpPr/>
      </xdr:nvSpPr>
      <xdr:spPr>
        <a:xfrm>
          <a:off x="40041720" y="6527160"/>
          <a:ext cx="565200" cy="296640"/>
        </a:xfrm>
        <a:prstGeom prst="rect">
          <a:avLst/>
        </a:prstGeom>
        <a:solidFill>
          <a:srgbClr val="FFFFFF"/>
        </a:solid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600" b="1" strike="noStrike" spc="-1">
              <a:solidFill>
                <a:srgbClr val="000000"/>
              </a:solidFill>
              <a:latin typeface="Aptos Narrow"/>
            </a:rPr>
            <a:t>EPD</a:t>
          </a:r>
          <a:endParaRPr lang="en-US" sz="1600" b="0" strike="noStrike" spc="-1">
            <a:latin typeface="Times New Roman"/>
          </a:endParaRPr>
        </a:p>
      </xdr:txBody>
    </xdr:sp>
    <xdr:clientData/>
  </xdr:twoCellAnchor>
  <xdr:twoCellAnchor>
    <xdr:from>
      <xdr:col>29</xdr:col>
      <xdr:colOff>188280</xdr:colOff>
      <xdr:row>31</xdr:row>
      <xdr:rowOff>33480</xdr:rowOff>
    </xdr:from>
    <xdr:to>
      <xdr:col>29</xdr:col>
      <xdr:colOff>482760</xdr:colOff>
      <xdr:row>31</xdr:row>
      <xdr:rowOff>825480</xdr:rowOff>
    </xdr:to>
    <xdr:sp macro="" textlink="">
      <xdr:nvSpPr>
        <xdr:cNvPr id="8" name="Rectangle 4">
          <a:extLst>
            <a:ext uri="{FF2B5EF4-FFF2-40B4-BE49-F238E27FC236}">
              <a16:creationId xmlns:a16="http://schemas.microsoft.com/office/drawing/2014/main" id="{00000000-0008-0000-0000-000008000000}"/>
            </a:ext>
          </a:extLst>
        </xdr:cNvPr>
        <xdr:cNvSpPr/>
      </xdr:nvSpPr>
      <xdr:spPr>
        <a:xfrm>
          <a:off x="40124880" y="6837480"/>
          <a:ext cx="294480" cy="792000"/>
        </a:xfrm>
        <a:prstGeom prst="rect">
          <a:avLst/>
        </a:prstGeom>
        <a:noFill/>
        <a:ln w="28575">
          <a:solidFill>
            <a:srgbClr val="FF0000"/>
          </a:solidFill>
          <a:prstDash val="dash"/>
          <a:miter/>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29</xdr:col>
      <xdr:colOff>179280</xdr:colOff>
      <xdr:row>45</xdr:row>
      <xdr:rowOff>73080</xdr:rowOff>
    </xdr:from>
    <xdr:to>
      <xdr:col>37</xdr:col>
      <xdr:colOff>748440</xdr:colOff>
      <xdr:row>58</xdr:row>
      <xdr:rowOff>104760</xdr:rowOff>
    </xdr:to>
    <xdr:graphicFrame macro="">
      <xdr:nvGraphicFramePr>
        <xdr:cNvPr id="9" name="Chart 9">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30</xdr:col>
      <xdr:colOff>349560</xdr:colOff>
      <xdr:row>25</xdr:row>
      <xdr:rowOff>68760</xdr:rowOff>
    </xdr:from>
    <xdr:to>
      <xdr:col>30</xdr:col>
      <xdr:colOff>744120</xdr:colOff>
      <xdr:row>34</xdr:row>
      <xdr:rowOff>20880</xdr:rowOff>
    </xdr:to>
    <xdr:sp macro="" textlink="">
      <xdr:nvSpPr>
        <xdr:cNvPr id="9" name="Rectangle 12">
          <a:extLst>
            <a:ext uri="{FF2B5EF4-FFF2-40B4-BE49-F238E27FC236}">
              <a16:creationId xmlns:a16="http://schemas.microsoft.com/office/drawing/2014/main" id="{00000000-0008-0000-0100-000009000000}"/>
            </a:ext>
          </a:extLst>
        </xdr:cNvPr>
        <xdr:cNvSpPr/>
      </xdr:nvSpPr>
      <xdr:spPr>
        <a:xfrm>
          <a:off x="41223960" y="5590080"/>
          <a:ext cx="394560" cy="2435040"/>
        </a:xfrm>
        <a:prstGeom prst="rect">
          <a:avLst/>
        </a:prstGeom>
        <a:noFill/>
        <a:ln w="28575">
          <a:solidFill>
            <a:srgbClr val="FF0000"/>
          </a:solidFill>
          <a:prstDash val="dash"/>
          <a:miter/>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20</xdr:col>
      <xdr:colOff>507960</xdr:colOff>
      <xdr:row>8</xdr:row>
      <xdr:rowOff>168480</xdr:rowOff>
    </xdr:from>
    <xdr:to>
      <xdr:col>36</xdr:col>
      <xdr:colOff>455040</xdr:colOff>
      <xdr:row>38</xdr:row>
      <xdr:rowOff>72360</xdr:rowOff>
    </xdr:to>
    <xdr:graphicFrame macro="">
      <xdr:nvGraphicFramePr>
        <xdr:cNvPr id="10" name="Chart 3">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1335240</xdr:colOff>
      <xdr:row>17</xdr:row>
      <xdr:rowOff>86400</xdr:rowOff>
    </xdr:from>
    <xdr:to>
      <xdr:col>26</xdr:col>
      <xdr:colOff>285120</xdr:colOff>
      <xdr:row>32</xdr:row>
      <xdr:rowOff>139680</xdr:rowOff>
    </xdr:to>
    <xdr:sp macro="" textlink="">
      <xdr:nvSpPr>
        <xdr:cNvPr id="11" name="Rectangle 4">
          <a:extLst>
            <a:ext uri="{FF2B5EF4-FFF2-40B4-BE49-F238E27FC236}">
              <a16:creationId xmlns:a16="http://schemas.microsoft.com/office/drawing/2014/main" id="{00000000-0008-0000-0100-00000B000000}"/>
            </a:ext>
          </a:extLst>
        </xdr:cNvPr>
        <xdr:cNvSpPr/>
      </xdr:nvSpPr>
      <xdr:spPr>
        <a:xfrm>
          <a:off x="36754200" y="3943440"/>
          <a:ext cx="653760" cy="3800520"/>
        </a:xfrm>
        <a:prstGeom prst="rect">
          <a:avLst/>
        </a:prstGeom>
        <a:noFill/>
        <a:ln w="28575">
          <a:solidFill>
            <a:srgbClr val="FF0000"/>
          </a:solidFill>
          <a:prstDash val="dash"/>
          <a:miter/>
        </a:ln>
      </xdr:spPr>
      <xdr:style>
        <a:lnRef idx="2">
          <a:schemeClr val="accent1">
            <a:shade val="15000"/>
          </a:schemeClr>
        </a:lnRef>
        <a:fillRef idx="1">
          <a:schemeClr val="accent1"/>
        </a:fillRef>
        <a:effectRef idx="0">
          <a:schemeClr val="accent1"/>
        </a:effectRef>
        <a:fontRef idx="minor"/>
      </xdr:style>
    </xdr:sp>
    <xdr:clientData/>
  </xdr:twoCellAnchor>
  <xdr:twoCellAnchor>
    <xdr:from>
      <xdr:col>32</xdr:col>
      <xdr:colOff>478080</xdr:colOff>
      <xdr:row>26</xdr:row>
      <xdr:rowOff>82800</xdr:rowOff>
    </xdr:from>
    <xdr:to>
      <xdr:col>33</xdr:col>
      <xdr:colOff>339120</xdr:colOff>
      <xdr:row>27</xdr:row>
      <xdr:rowOff>132480</xdr:rowOff>
    </xdr:to>
    <xdr:sp macro="" textlink="">
      <xdr:nvSpPr>
        <xdr:cNvPr id="12" name="TextBox 5">
          <a:extLst>
            <a:ext uri="{FF2B5EF4-FFF2-40B4-BE49-F238E27FC236}">
              <a16:creationId xmlns:a16="http://schemas.microsoft.com/office/drawing/2014/main" id="{00000000-0008-0000-0100-00000C000000}"/>
            </a:ext>
          </a:extLst>
        </xdr:cNvPr>
        <xdr:cNvSpPr/>
      </xdr:nvSpPr>
      <xdr:spPr>
        <a:xfrm>
          <a:off x="43228080" y="5813640"/>
          <a:ext cx="799200" cy="249840"/>
        </a:xfrm>
        <a:prstGeom prst="rect">
          <a:avLst/>
        </a:prstGeom>
        <a:solidFill>
          <a:srgbClr val="FFFFFF"/>
        </a:solid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600" b="1" strike="noStrike" spc="-1">
              <a:solidFill>
                <a:srgbClr val="000000"/>
              </a:solidFill>
              <a:latin typeface="Aptos Narrow"/>
            </a:rPr>
            <a:t>OPD</a:t>
          </a:r>
          <a:endParaRPr lang="en-US" sz="1600" b="0" strike="noStrike" spc="-1">
            <a:latin typeface="Times New Roman"/>
          </a:endParaRPr>
        </a:p>
      </xdr:txBody>
    </xdr:sp>
    <xdr:clientData/>
  </xdr:twoCellAnchor>
  <xdr:twoCellAnchor>
    <xdr:from>
      <xdr:col>32</xdr:col>
      <xdr:colOff>647640</xdr:colOff>
      <xdr:row>31</xdr:row>
      <xdr:rowOff>97200</xdr:rowOff>
    </xdr:from>
    <xdr:to>
      <xdr:col>33</xdr:col>
      <xdr:colOff>161280</xdr:colOff>
      <xdr:row>32</xdr:row>
      <xdr:rowOff>72000</xdr:rowOff>
    </xdr:to>
    <xdr:sp macro="" textlink="">
      <xdr:nvSpPr>
        <xdr:cNvPr id="13" name="Rectangle 6">
          <a:extLst>
            <a:ext uri="{FF2B5EF4-FFF2-40B4-BE49-F238E27FC236}">
              <a16:creationId xmlns:a16="http://schemas.microsoft.com/office/drawing/2014/main" id="{00000000-0008-0000-0100-00000D000000}"/>
            </a:ext>
          </a:extLst>
        </xdr:cNvPr>
        <xdr:cNvSpPr/>
      </xdr:nvSpPr>
      <xdr:spPr>
        <a:xfrm>
          <a:off x="43397640" y="6848640"/>
          <a:ext cx="451800" cy="827640"/>
        </a:xfrm>
        <a:prstGeom prst="rect">
          <a:avLst/>
        </a:prstGeom>
        <a:noFill/>
        <a:ln w="28575">
          <a:solidFill>
            <a:srgbClr val="FF0000"/>
          </a:solidFill>
          <a:prstDash val="dash"/>
          <a:miter/>
        </a:ln>
      </xdr:spPr>
      <xdr:style>
        <a:lnRef idx="2">
          <a:schemeClr val="accent1">
            <a:shade val="15000"/>
          </a:schemeClr>
        </a:lnRef>
        <a:fillRef idx="1">
          <a:schemeClr val="accent1"/>
        </a:fillRef>
        <a:effectRef idx="0">
          <a:schemeClr val="accent1"/>
        </a:effectRef>
        <a:fontRef idx="minor"/>
      </xdr:style>
    </xdr:sp>
    <xdr:clientData/>
  </xdr:twoCellAnchor>
  <xdr:twoCellAnchor>
    <xdr:from>
      <xdr:col>25</xdr:col>
      <xdr:colOff>1263600</xdr:colOff>
      <xdr:row>15</xdr:row>
      <xdr:rowOff>114120</xdr:rowOff>
    </xdr:from>
    <xdr:to>
      <xdr:col>26</xdr:col>
      <xdr:colOff>324720</xdr:colOff>
      <xdr:row>17</xdr:row>
      <xdr:rowOff>15480</xdr:rowOff>
    </xdr:to>
    <xdr:sp macro="" textlink="">
      <xdr:nvSpPr>
        <xdr:cNvPr id="14" name="TextBox 7">
          <a:extLst>
            <a:ext uri="{FF2B5EF4-FFF2-40B4-BE49-F238E27FC236}">
              <a16:creationId xmlns:a16="http://schemas.microsoft.com/office/drawing/2014/main" id="{00000000-0008-0000-0100-00000E000000}"/>
            </a:ext>
          </a:extLst>
        </xdr:cNvPr>
        <xdr:cNvSpPr/>
      </xdr:nvSpPr>
      <xdr:spPr>
        <a:xfrm>
          <a:off x="36682560" y="3571200"/>
          <a:ext cx="765000" cy="301320"/>
        </a:xfrm>
        <a:prstGeom prst="rect">
          <a:avLst/>
        </a:prstGeom>
        <a:solidFill>
          <a:srgbClr val="FFFFFF"/>
        </a:solid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600" b="1" strike="noStrike" spc="-1">
              <a:solidFill>
                <a:srgbClr val="000000"/>
              </a:solidFill>
              <a:latin typeface="Aptos Narrow"/>
            </a:rPr>
            <a:t>EPD</a:t>
          </a:r>
          <a:endParaRPr lang="en-US" sz="1600" b="0" strike="noStrike" spc="-1">
            <a:latin typeface="Times New Roman"/>
          </a:endParaRPr>
        </a:p>
      </xdr:txBody>
    </xdr:sp>
    <xdr:clientData/>
  </xdr:twoCellAnchor>
  <xdr:twoCellAnchor editAs="oneCell">
    <xdr:from>
      <xdr:col>28</xdr:col>
      <xdr:colOff>300240</xdr:colOff>
      <xdr:row>46</xdr:row>
      <xdr:rowOff>172440</xdr:rowOff>
    </xdr:from>
    <xdr:to>
      <xdr:col>36</xdr:col>
      <xdr:colOff>368640</xdr:colOff>
      <xdr:row>58</xdr:row>
      <xdr:rowOff>177480</xdr:rowOff>
    </xdr:to>
    <xdr:graphicFrame macro="">
      <xdr:nvGraphicFramePr>
        <xdr:cNvPr id="15" name="Chart 9">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rash\Downloads\Dewatering%20QAQC_KNN_03272025%20-%20HUNG%201.xlsm" TargetMode="External"/><Relationship Id="rId1" Type="http://schemas.openxmlformats.org/officeDocument/2006/relationships/externalLinkPath" Target="/Users/arash/Downloads/Dewatering%20QAQC_KNN_03272025%20-%20HUNG%2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QAQC"/>
      <sheetName val="pivot table from Timeline graph"/>
      <sheetName val="pivot table overall summary"/>
      <sheetName val="Masterfile_Summary_2021-23_NAM"/>
      <sheetName val="Sheet2"/>
      <sheetName val="Graph_SBT3"/>
      <sheetName val="Graphs Final"/>
      <sheetName val="pivot table summary months"/>
      <sheetName val="07_16_2024 (2)"/>
      <sheetName val="Detail1"/>
      <sheetName val="Detail1234"/>
      <sheetName val="pivot table summary months_1"/>
      <sheetName val="Summary bench testing"/>
      <sheetName val="Timeline graph"/>
      <sheetName val="GTrend map"/>
      <sheetName val="Graph"/>
      <sheetName val="Overall summary"/>
      <sheetName val="Graph_Analys_Tu"/>
      <sheetName val="DIGESTION &amp; DEWATERING_PCS"/>
      <sheetName val="03_21_2025_HUNG"/>
      <sheetName val="03_18_202_HUNG"/>
      <sheetName val="03_04_2025_Standard_HUNG"/>
      <sheetName val="03_07_2025 (2)"/>
      <sheetName val="02_18_2025_Standard_HUNG"/>
      <sheetName val="02_18_2025_Standard_Nam"/>
      <sheetName val="03_21_2025"/>
      <sheetName val="03_18_2025"/>
      <sheetName val="03_07_2025"/>
      <sheetName val="03_04_2025_Standard_v2_HTH"/>
      <sheetName val="03_13_2025"/>
      <sheetName val="03_04_2025"/>
      <sheetName val="02_28_2025"/>
      <sheetName val="02_21_2025"/>
      <sheetName val="02_18_2025"/>
      <sheetName val="02_14_2025"/>
      <sheetName val="02_07_2025"/>
      <sheetName val="01_31_2025"/>
      <sheetName val="01_23_2025"/>
      <sheetName val="01_17_2025"/>
      <sheetName val="01_10_2025"/>
      <sheetName val="01_02_2025"/>
      <sheetName val="12_23_2024"/>
      <sheetName val="11_29_2024"/>
      <sheetName val="11_22_2024"/>
      <sheetName val="11_04_2024"/>
      <sheetName val="10_30_2024  "/>
      <sheetName val="10_21_2024"/>
      <sheetName val="10_16_2024"/>
      <sheetName val="10_11_2024"/>
      <sheetName val="10_02_2024"/>
      <sheetName val="09_27_2024"/>
      <sheetName val="09_20_2024"/>
      <sheetName val="09_13_2024"/>
      <sheetName val="09_06_2024"/>
      <sheetName val="08_20_2024"/>
      <sheetName val="08_14_2024"/>
      <sheetName val="08_26_2024"/>
      <sheetName val="08_06_2024"/>
      <sheetName val="08_02_2024"/>
      <sheetName val="07_23_2024"/>
      <sheetName val="07_16_2024"/>
      <sheetName val="07_09_2024"/>
      <sheetName val="07_03_2024"/>
      <sheetName val="06_25_2024"/>
      <sheetName val="06_11_2024"/>
      <sheetName val="06_04_2024."/>
      <sheetName val="05_28_2024 (2)"/>
      <sheetName val="06_04_2024"/>
      <sheetName val="06_03_2024"/>
      <sheetName val="05_28_2024"/>
      <sheetName val="05_21_2024"/>
      <sheetName val="05_21_2024."/>
      <sheetName val="05_15_2024"/>
      <sheetName val="05_10_2024"/>
      <sheetName val="05_03_2024"/>
      <sheetName val="04_23_2024"/>
      <sheetName val="04_16_2024"/>
      <sheetName val="04_09_2024"/>
      <sheetName val="04_02_2024"/>
      <sheetName val="03_29_2024"/>
      <sheetName val="03_25_2024"/>
      <sheetName val="03_15_2024"/>
      <sheetName val="03_08_2024"/>
      <sheetName val="03_01_2024"/>
      <sheetName val="02_23_2024"/>
      <sheetName val="02_16_2024"/>
      <sheetName val="02_15_2024"/>
      <sheetName val="02_05_2024"/>
      <sheetName val="01_29_2024"/>
      <sheetName val="01_22_2024"/>
      <sheetName val="01_18_2024"/>
      <sheetName val="01_09_2024"/>
      <sheetName val="01_04_2024"/>
      <sheetName val="12_28_2023"/>
      <sheetName val="12_19_2023"/>
      <sheetName val="12_13_2023"/>
      <sheetName val="12_06_2023"/>
      <sheetName val="11_29_2023"/>
      <sheetName val="11_21_2023"/>
      <sheetName val="test"/>
      <sheetName val="11_14_2023"/>
      <sheetName val="11_07_2023"/>
      <sheetName val="11_01_2023"/>
      <sheetName val="10_26_2023"/>
      <sheetName val="10_16_2023"/>
      <sheetName val="10_12_2023"/>
      <sheetName val="10_02_2023"/>
      <sheetName val="09_25_2023"/>
      <sheetName val="09_18_2023"/>
      <sheetName val="07_31_2023"/>
      <sheetName val="07_24_2023"/>
      <sheetName val="07_19_2023"/>
      <sheetName val="07_12_2023"/>
      <sheetName val="06_28_2023"/>
      <sheetName val="06_22_2023"/>
      <sheetName val="06_16_2023"/>
      <sheetName val="06_05_2023"/>
      <sheetName val="06_01_2023"/>
      <sheetName val="05_26_2023"/>
      <sheetName val="05_25_2023"/>
      <sheetName val="05_17_2023"/>
      <sheetName val="04_04_2023"/>
      <sheetName val="03_30_2023"/>
      <sheetName val="03_23_2023"/>
      <sheetName val="03_16_2023"/>
      <sheetName val="03_09_2023"/>
      <sheetName val="12_30_2022"/>
      <sheetName val="12_22_2022"/>
      <sheetName val="12_16_2022"/>
      <sheetName val="12_09_2022"/>
      <sheetName val="12_02_2022"/>
      <sheetName val="11_25_2022"/>
      <sheetName val="11_17_2022"/>
      <sheetName val="11_10_2022"/>
      <sheetName val="11_04_2022"/>
      <sheetName val="10_28_2022"/>
      <sheetName val="10_21_2022"/>
      <sheetName val="10_14_2022"/>
      <sheetName val="10_07_2022"/>
      <sheetName val="09_23_2022"/>
      <sheetName val="09_16_2022"/>
      <sheetName val="09_09_2022"/>
      <sheetName val="09_02_2022"/>
      <sheetName val="08_26_2022"/>
      <sheetName val="08_15_2022"/>
      <sheetName val="08_12_2022"/>
      <sheetName val="08_04_2022"/>
      <sheetName val="07_21_2022"/>
      <sheetName val="07_13_2022"/>
      <sheetName val="07_06_2022"/>
      <sheetName val="06_28_2022"/>
      <sheetName val="06_23_2022"/>
      <sheetName val="06_16_2022"/>
      <sheetName val="06_09_2022"/>
      <sheetName val="06_02_2022"/>
      <sheetName val="05_26_2022"/>
      <sheetName val="04_27_2022"/>
      <sheetName val="04_11_2022"/>
      <sheetName val="04_04_2022"/>
      <sheetName val="03_14_2022"/>
      <sheetName val="03_07_2022"/>
      <sheetName val="02_28_2022"/>
      <sheetName val="02_25_2022"/>
      <sheetName val="02_14_2022"/>
      <sheetName val="02_11_2022"/>
      <sheetName val="01_31_2022"/>
      <sheetName val="01_24_2022"/>
      <sheetName val="01_06_2022"/>
      <sheetName val="12_22_2021"/>
      <sheetName val="12_17_2021"/>
      <sheetName val="12_08_2021"/>
      <sheetName val="12_01_2021"/>
      <sheetName val="11_24_2021"/>
      <sheetName val="11_17_2021"/>
      <sheetName val="11_10_2021"/>
      <sheetName val="11_03_2021"/>
      <sheetName val="10_27_2021"/>
      <sheetName val="09_17_2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B2">
            <v>44456</v>
          </cell>
          <cell r="J2">
            <v>23.45612507571262</v>
          </cell>
          <cell r="R2">
            <v>31.239999771118164</v>
          </cell>
          <cell r="U2" t="str">
            <v/>
          </cell>
          <cell r="W2" t="str">
            <v/>
          </cell>
          <cell r="Y2" t="str">
            <v/>
          </cell>
          <cell r="AA2" t="str">
            <v/>
          </cell>
          <cell r="AC2" t="str">
            <v/>
          </cell>
          <cell r="AE2" t="str">
            <v/>
          </cell>
          <cell r="AG2" t="str">
            <v/>
          </cell>
        </row>
        <row r="3">
          <cell r="B3">
            <v>44457</v>
          </cell>
          <cell r="J3" t="str">
            <v/>
          </cell>
          <cell r="R3">
            <v>31.340000152587891</v>
          </cell>
          <cell r="U3" t="str">
            <v/>
          </cell>
          <cell r="W3" t="str">
            <v/>
          </cell>
          <cell r="Y3" t="str">
            <v/>
          </cell>
          <cell r="AA3" t="str">
            <v/>
          </cell>
          <cell r="AC3" t="str">
            <v/>
          </cell>
          <cell r="AE3" t="str">
            <v/>
          </cell>
          <cell r="AG3" t="str">
            <v/>
          </cell>
        </row>
        <row r="4">
          <cell r="B4">
            <v>44458</v>
          </cell>
          <cell r="J4">
            <v>21.24057717912746</v>
          </cell>
          <cell r="R4">
            <v>32.919998168945313</v>
          </cell>
          <cell r="U4" t="str">
            <v/>
          </cell>
          <cell r="W4" t="str">
            <v/>
          </cell>
          <cell r="Y4" t="str">
            <v/>
          </cell>
          <cell r="AA4" t="str">
            <v/>
          </cell>
          <cell r="AC4" t="str">
            <v/>
          </cell>
          <cell r="AE4" t="str">
            <v/>
          </cell>
          <cell r="AG4" t="str">
            <v/>
          </cell>
        </row>
        <row r="5">
          <cell r="B5">
            <v>44459</v>
          </cell>
          <cell r="J5">
            <v>20.368658085908532</v>
          </cell>
          <cell r="R5">
            <v>32.830001831054688</v>
          </cell>
          <cell r="U5" t="str">
            <v/>
          </cell>
          <cell r="W5" t="str">
            <v/>
          </cell>
          <cell r="Y5" t="str">
            <v/>
          </cell>
          <cell r="AA5" t="str">
            <v/>
          </cell>
          <cell r="AC5" t="str">
            <v/>
          </cell>
          <cell r="AE5" t="str">
            <v/>
          </cell>
          <cell r="AG5" t="str">
            <v/>
          </cell>
        </row>
        <row r="6">
          <cell r="B6">
            <v>44460</v>
          </cell>
          <cell r="J6">
            <v>21.005549300829401</v>
          </cell>
          <cell r="R6">
            <v>31.790000915527344</v>
          </cell>
          <cell r="U6" t="str">
            <v/>
          </cell>
          <cell r="W6" t="str">
            <v/>
          </cell>
          <cell r="Y6" t="str">
            <v/>
          </cell>
          <cell r="AA6" t="str">
            <v/>
          </cell>
          <cell r="AC6" t="str">
            <v/>
          </cell>
          <cell r="AE6" t="str">
            <v/>
          </cell>
          <cell r="AG6" t="str">
            <v/>
          </cell>
        </row>
        <row r="7">
          <cell r="B7">
            <v>44461</v>
          </cell>
          <cell r="J7">
            <v>20.109145043701574</v>
          </cell>
          <cell r="R7">
            <v>34.029998779296875</v>
          </cell>
          <cell r="U7">
            <v>525.00000000005321</v>
          </cell>
          <cell r="W7" t="str">
            <v/>
          </cell>
          <cell r="Y7" t="str">
            <v/>
          </cell>
          <cell r="AA7" t="str">
            <v/>
          </cell>
          <cell r="AC7">
            <v>17.449420347025768</v>
          </cell>
          <cell r="AE7">
            <v>31.912834932484042</v>
          </cell>
          <cell r="AG7">
            <v>550.00000000005048</v>
          </cell>
        </row>
        <row r="8">
          <cell r="B8">
            <v>44462</v>
          </cell>
          <cell r="J8">
            <v>20.359116271380753</v>
          </cell>
          <cell r="R8">
            <v>31.989999771118164</v>
          </cell>
          <cell r="U8">
            <v>525.00000000005321</v>
          </cell>
          <cell r="W8" t="str">
            <v/>
          </cell>
          <cell r="Y8" t="str">
            <v/>
          </cell>
          <cell r="AA8" t="str">
            <v/>
          </cell>
          <cell r="AC8">
            <v>17.449420347025768</v>
          </cell>
          <cell r="AE8">
            <v>31.912834932484042</v>
          </cell>
          <cell r="AG8">
            <v>550.00000000005048</v>
          </cell>
        </row>
        <row r="9">
          <cell r="B9">
            <v>44463</v>
          </cell>
          <cell r="J9">
            <v>22.041401722970136</v>
          </cell>
          <cell r="R9">
            <v>33.900001525878906</v>
          </cell>
          <cell r="U9" t="str">
            <v/>
          </cell>
          <cell r="W9" t="str">
            <v/>
          </cell>
          <cell r="Y9" t="str">
            <v/>
          </cell>
          <cell r="AA9" t="str">
            <v/>
          </cell>
          <cell r="AC9" t="str">
            <v/>
          </cell>
          <cell r="AE9" t="str">
            <v/>
          </cell>
          <cell r="AG9" t="str">
            <v/>
          </cell>
        </row>
        <row r="10">
          <cell r="B10">
            <v>44464</v>
          </cell>
          <cell r="J10">
            <v>24.643298146191185</v>
          </cell>
          <cell r="R10">
            <v>31.819999694824219</v>
          </cell>
          <cell r="U10" t="str">
            <v/>
          </cell>
          <cell r="W10" t="str">
            <v/>
          </cell>
          <cell r="Y10" t="str">
            <v/>
          </cell>
          <cell r="AA10" t="str">
            <v/>
          </cell>
          <cell r="AC10" t="str">
            <v/>
          </cell>
          <cell r="AE10" t="str">
            <v/>
          </cell>
          <cell r="AG10" t="str">
            <v/>
          </cell>
        </row>
        <row r="11">
          <cell r="B11">
            <v>44465</v>
          </cell>
          <cell r="J11" t="str">
            <v/>
          </cell>
          <cell r="R11">
            <v>31.870000839233398</v>
          </cell>
          <cell r="U11" t="str">
            <v/>
          </cell>
          <cell r="W11" t="str">
            <v/>
          </cell>
          <cell r="Y11" t="str">
            <v/>
          </cell>
          <cell r="AA11" t="str">
            <v/>
          </cell>
          <cell r="AC11" t="str">
            <v/>
          </cell>
          <cell r="AE11" t="str">
            <v/>
          </cell>
          <cell r="AG11" t="str">
            <v/>
          </cell>
        </row>
        <row r="12">
          <cell r="B12">
            <v>44466</v>
          </cell>
          <cell r="J12" t="str">
            <v/>
          </cell>
          <cell r="R12">
            <v>31.139999389648438</v>
          </cell>
          <cell r="U12" t="str">
            <v/>
          </cell>
          <cell r="W12" t="str">
            <v/>
          </cell>
          <cell r="Y12" t="str">
            <v/>
          </cell>
          <cell r="AA12" t="str">
            <v/>
          </cell>
          <cell r="AC12" t="str">
            <v/>
          </cell>
          <cell r="AE12" t="str">
            <v/>
          </cell>
          <cell r="AG12" t="str">
            <v/>
          </cell>
        </row>
        <row r="13">
          <cell r="B13">
            <v>44467</v>
          </cell>
          <cell r="J13" t="str">
            <v/>
          </cell>
          <cell r="R13">
            <v>31.170000076293945</v>
          </cell>
          <cell r="U13" t="str">
            <v/>
          </cell>
          <cell r="W13" t="str">
            <v/>
          </cell>
          <cell r="Y13" t="str">
            <v/>
          </cell>
          <cell r="AA13" t="str">
            <v/>
          </cell>
          <cell r="AC13" t="str">
            <v/>
          </cell>
          <cell r="AE13" t="str">
            <v/>
          </cell>
          <cell r="AG13" t="str">
            <v/>
          </cell>
        </row>
        <row r="14">
          <cell r="B14">
            <v>44468</v>
          </cell>
          <cell r="J14" t="str">
            <v/>
          </cell>
          <cell r="R14">
            <v>32.919998168945313</v>
          </cell>
          <cell r="U14" t="str">
            <v/>
          </cell>
          <cell r="W14" t="str">
            <v/>
          </cell>
          <cell r="Y14" t="str">
            <v/>
          </cell>
          <cell r="AA14" t="str">
            <v/>
          </cell>
          <cell r="AC14" t="str">
            <v/>
          </cell>
          <cell r="AE14" t="str">
            <v/>
          </cell>
          <cell r="AG14" t="str">
            <v/>
          </cell>
        </row>
        <row r="15">
          <cell r="B15">
            <v>44469</v>
          </cell>
          <cell r="J15" t="str">
            <v/>
          </cell>
          <cell r="R15">
            <v>31.940000534057617</v>
          </cell>
          <cell r="U15" t="str">
            <v/>
          </cell>
          <cell r="W15" t="str">
            <v/>
          </cell>
          <cell r="Y15" t="str">
            <v/>
          </cell>
          <cell r="AA15" t="str">
            <v/>
          </cell>
          <cell r="AC15" t="str">
            <v/>
          </cell>
          <cell r="AE15" t="str">
            <v/>
          </cell>
          <cell r="AG15" t="str">
            <v/>
          </cell>
        </row>
        <row r="16">
          <cell r="B16">
            <v>44470</v>
          </cell>
          <cell r="J16" t="str">
            <v/>
          </cell>
          <cell r="R16">
            <v>31.319999694824219</v>
          </cell>
          <cell r="U16" t="str">
            <v/>
          </cell>
          <cell r="W16" t="str">
            <v/>
          </cell>
          <cell r="Y16" t="str">
            <v/>
          </cell>
          <cell r="AA16" t="str">
            <v/>
          </cell>
          <cell r="AC16" t="str">
            <v/>
          </cell>
          <cell r="AE16" t="str">
            <v/>
          </cell>
          <cell r="AG16" t="str">
            <v/>
          </cell>
        </row>
        <row r="17">
          <cell r="B17">
            <v>44471</v>
          </cell>
          <cell r="J17" t="str">
            <v/>
          </cell>
          <cell r="R17">
            <v>31.969999313354492</v>
          </cell>
          <cell r="U17" t="str">
            <v/>
          </cell>
          <cell r="W17" t="str">
            <v/>
          </cell>
          <cell r="Y17" t="str">
            <v/>
          </cell>
          <cell r="AA17" t="str">
            <v/>
          </cell>
          <cell r="AC17" t="str">
            <v/>
          </cell>
          <cell r="AE17" t="str">
            <v/>
          </cell>
          <cell r="AG17" t="str">
            <v/>
          </cell>
        </row>
        <row r="18">
          <cell r="B18">
            <v>44472</v>
          </cell>
          <cell r="J18">
            <v>17.017224247807626</v>
          </cell>
          <cell r="R18">
            <v>33.880001068115234</v>
          </cell>
          <cell r="U18" t="str">
            <v/>
          </cell>
          <cell r="W18" t="str">
            <v/>
          </cell>
          <cell r="Y18" t="str">
            <v/>
          </cell>
          <cell r="AA18" t="str">
            <v/>
          </cell>
          <cell r="AC18" t="str">
            <v/>
          </cell>
          <cell r="AE18" t="str">
            <v/>
          </cell>
          <cell r="AG18" t="str">
            <v/>
          </cell>
        </row>
        <row r="19">
          <cell r="B19">
            <v>44473</v>
          </cell>
          <cell r="J19">
            <v>25.397700075668343</v>
          </cell>
          <cell r="R19">
            <v>31.389999389648438</v>
          </cell>
          <cell r="U19" t="str">
            <v/>
          </cell>
          <cell r="W19" t="str">
            <v/>
          </cell>
          <cell r="Y19" t="str">
            <v/>
          </cell>
          <cell r="AA19" t="str">
            <v/>
          </cell>
          <cell r="AC19" t="str">
            <v/>
          </cell>
          <cell r="AE19" t="str">
            <v/>
          </cell>
          <cell r="AG19" t="str">
            <v/>
          </cell>
        </row>
        <row r="20">
          <cell r="B20">
            <v>44474</v>
          </cell>
          <cell r="J20">
            <v>25.239094520520268</v>
          </cell>
          <cell r="R20">
            <v>33.729999542236328</v>
          </cell>
          <cell r="U20" t="str">
            <v/>
          </cell>
          <cell r="W20" t="str">
            <v/>
          </cell>
          <cell r="Y20" t="str">
            <v/>
          </cell>
          <cell r="AA20" t="str">
            <v/>
          </cell>
          <cell r="AC20" t="str">
            <v/>
          </cell>
          <cell r="AE20" t="str">
            <v/>
          </cell>
          <cell r="AG20" t="str">
            <v/>
          </cell>
        </row>
        <row r="21">
          <cell r="B21">
            <v>44475</v>
          </cell>
          <cell r="J21" t="str">
            <v/>
          </cell>
          <cell r="R21">
            <v>33.369998931884766</v>
          </cell>
          <cell r="U21" t="str">
            <v/>
          </cell>
          <cell r="W21" t="str">
            <v/>
          </cell>
          <cell r="Y21" t="str">
            <v/>
          </cell>
          <cell r="AA21" t="str">
            <v/>
          </cell>
          <cell r="AC21" t="str">
            <v/>
          </cell>
          <cell r="AE21" t="str">
            <v/>
          </cell>
          <cell r="AG21" t="str">
            <v/>
          </cell>
        </row>
        <row r="22">
          <cell r="B22">
            <v>44476</v>
          </cell>
          <cell r="J22" t="str">
            <v/>
          </cell>
          <cell r="R22" t="str">
            <v/>
          </cell>
          <cell r="U22" t="str">
            <v/>
          </cell>
          <cell r="W22" t="str">
            <v/>
          </cell>
          <cell r="Y22" t="str">
            <v/>
          </cell>
          <cell r="AA22" t="str">
            <v/>
          </cell>
          <cell r="AC22" t="str">
            <v/>
          </cell>
          <cell r="AE22" t="str">
            <v/>
          </cell>
          <cell r="AG22" t="str">
            <v/>
          </cell>
        </row>
        <row r="23">
          <cell r="B23">
            <v>44477</v>
          </cell>
          <cell r="J23" t="str">
            <v/>
          </cell>
          <cell r="R23">
            <v>0</v>
          </cell>
          <cell r="U23" t="str">
            <v/>
          </cell>
          <cell r="W23" t="str">
            <v/>
          </cell>
          <cell r="Y23" t="str">
            <v/>
          </cell>
          <cell r="AA23" t="str">
            <v/>
          </cell>
          <cell r="AC23" t="str">
            <v/>
          </cell>
          <cell r="AE23" t="str">
            <v/>
          </cell>
          <cell r="AG23" t="str">
            <v/>
          </cell>
        </row>
        <row r="24">
          <cell r="B24">
            <v>44478</v>
          </cell>
          <cell r="J24" t="str">
            <v/>
          </cell>
          <cell r="R24">
            <v>32.700000762939453</v>
          </cell>
          <cell r="U24" t="str">
            <v/>
          </cell>
          <cell r="W24" t="str">
            <v/>
          </cell>
          <cell r="Y24" t="str">
            <v/>
          </cell>
          <cell r="AA24" t="str">
            <v/>
          </cell>
          <cell r="AC24" t="str">
            <v/>
          </cell>
          <cell r="AE24" t="str">
            <v/>
          </cell>
          <cell r="AG24" t="str">
            <v/>
          </cell>
        </row>
        <row r="25">
          <cell r="B25">
            <v>44479</v>
          </cell>
          <cell r="J25" t="str">
            <v/>
          </cell>
          <cell r="R25">
            <v>30.370000839233398</v>
          </cell>
          <cell r="U25" t="str">
            <v/>
          </cell>
          <cell r="W25" t="str">
            <v/>
          </cell>
          <cell r="Y25" t="str">
            <v/>
          </cell>
          <cell r="AA25" t="str">
            <v/>
          </cell>
          <cell r="AC25" t="str">
            <v/>
          </cell>
          <cell r="AE25" t="str">
            <v/>
          </cell>
          <cell r="AG25" t="str">
            <v/>
          </cell>
        </row>
        <row r="26">
          <cell r="B26">
            <v>44480</v>
          </cell>
          <cell r="J26" t="str">
            <v/>
          </cell>
          <cell r="R26">
            <v>31.409999847412109</v>
          </cell>
          <cell r="U26" t="str">
            <v/>
          </cell>
          <cell r="W26" t="str">
            <v/>
          </cell>
          <cell r="Y26" t="str">
            <v/>
          </cell>
          <cell r="AA26" t="str">
            <v/>
          </cell>
          <cell r="AC26" t="str">
            <v/>
          </cell>
          <cell r="AE26" t="str">
            <v/>
          </cell>
          <cell r="AG26" t="str">
            <v/>
          </cell>
        </row>
        <row r="27">
          <cell r="B27">
            <v>44481</v>
          </cell>
          <cell r="J27" t="str">
            <v/>
          </cell>
          <cell r="R27">
            <v>31.739999771118164</v>
          </cell>
          <cell r="U27" t="str">
            <v/>
          </cell>
          <cell r="W27" t="str">
            <v/>
          </cell>
          <cell r="Y27" t="str">
            <v/>
          </cell>
          <cell r="AA27" t="str">
            <v/>
          </cell>
          <cell r="AC27" t="str">
            <v/>
          </cell>
          <cell r="AE27" t="str">
            <v/>
          </cell>
          <cell r="AG27" t="str">
            <v/>
          </cell>
        </row>
        <row r="28">
          <cell r="B28">
            <v>44482</v>
          </cell>
          <cell r="J28">
            <v>19.641378721945536</v>
          </cell>
          <cell r="R28">
            <v>33.569999694824219</v>
          </cell>
          <cell r="U28" t="str">
            <v/>
          </cell>
          <cell r="W28" t="str">
            <v/>
          </cell>
          <cell r="Y28" t="str">
            <v/>
          </cell>
          <cell r="AA28" t="str">
            <v/>
          </cell>
          <cell r="AC28" t="str">
            <v/>
          </cell>
          <cell r="AE28" t="str">
            <v/>
          </cell>
          <cell r="AG28" t="str">
            <v/>
          </cell>
        </row>
        <row r="29">
          <cell r="B29">
            <v>44483</v>
          </cell>
          <cell r="J29" t="str">
            <v/>
          </cell>
          <cell r="R29">
            <v>32.970001220703125</v>
          </cell>
          <cell r="U29" t="str">
            <v/>
          </cell>
          <cell r="W29" t="str">
            <v/>
          </cell>
          <cell r="Y29" t="str">
            <v/>
          </cell>
          <cell r="AA29" t="str">
            <v/>
          </cell>
          <cell r="AC29" t="str">
            <v/>
          </cell>
          <cell r="AE29" t="str">
            <v/>
          </cell>
          <cell r="AG29" t="str">
            <v/>
          </cell>
        </row>
        <row r="30">
          <cell r="B30">
            <v>44484</v>
          </cell>
          <cell r="J30" t="str">
            <v/>
          </cell>
          <cell r="R30">
            <v>35</v>
          </cell>
          <cell r="U30" t="str">
            <v/>
          </cell>
          <cell r="W30" t="str">
            <v/>
          </cell>
          <cell r="Y30" t="str">
            <v/>
          </cell>
          <cell r="AA30" t="str">
            <v/>
          </cell>
          <cell r="AC30" t="str">
            <v/>
          </cell>
          <cell r="AE30" t="str">
            <v/>
          </cell>
          <cell r="AG30" t="str">
            <v/>
          </cell>
        </row>
        <row r="31">
          <cell r="B31">
            <v>44485</v>
          </cell>
          <cell r="J31" t="str">
            <v/>
          </cell>
          <cell r="R31">
            <v>31.899999618530273</v>
          </cell>
          <cell r="U31" t="str">
            <v/>
          </cell>
          <cell r="W31" t="str">
            <v/>
          </cell>
          <cell r="Y31" t="str">
            <v/>
          </cell>
          <cell r="AA31" t="str">
            <v/>
          </cell>
          <cell r="AC31" t="str">
            <v/>
          </cell>
          <cell r="AE31" t="str">
            <v/>
          </cell>
          <cell r="AG31" t="str">
            <v/>
          </cell>
        </row>
        <row r="32">
          <cell r="B32">
            <v>44486</v>
          </cell>
          <cell r="J32">
            <v>21.940011270602106</v>
          </cell>
          <cell r="R32">
            <v>32.139999389648438</v>
          </cell>
          <cell r="U32" t="str">
            <v/>
          </cell>
          <cell r="W32" t="str">
            <v/>
          </cell>
          <cell r="Y32" t="str">
            <v/>
          </cell>
          <cell r="AA32" t="str">
            <v/>
          </cell>
          <cell r="AC32" t="str">
            <v/>
          </cell>
          <cell r="AE32" t="str">
            <v/>
          </cell>
          <cell r="AG32" t="str">
            <v/>
          </cell>
        </row>
        <row r="33">
          <cell r="B33">
            <v>44487</v>
          </cell>
          <cell r="J33">
            <v>24.755591426824676</v>
          </cell>
          <cell r="R33">
            <v>32.680000305175781</v>
          </cell>
          <cell r="U33" t="str">
            <v/>
          </cell>
          <cell r="W33" t="str">
            <v/>
          </cell>
          <cell r="Y33" t="str">
            <v/>
          </cell>
          <cell r="AA33" t="str">
            <v/>
          </cell>
          <cell r="AC33" t="str">
            <v/>
          </cell>
          <cell r="AE33" t="str">
            <v/>
          </cell>
          <cell r="AG33" t="str">
            <v/>
          </cell>
        </row>
        <row r="34">
          <cell r="B34">
            <v>44488</v>
          </cell>
          <cell r="J34">
            <v>21.897297202359322</v>
          </cell>
          <cell r="R34">
            <v>32.650001525878906</v>
          </cell>
          <cell r="U34" t="str">
            <v/>
          </cell>
          <cell r="W34" t="str">
            <v/>
          </cell>
          <cell r="Y34" t="str">
            <v/>
          </cell>
          <cell r="AA34" t="str">
            <v/>
          </cell>
          <cell r="AC34" t="str">
            <v/>
          </cell>
          <cell r="AE34" t="str">
            <v/>
          </cell>
          <cell r="AG34" t="str">
            <v/>
          </cell>
        </row>
        <row r="35">
          <cell r="B35">
            <v>44489</v>
          </cell>
          <cell r="J35">
            <v>21.962592121546866</v>
          </cell>
          <cell r="R35">
            <v>29.850000381469727</v>
          </cell>
          <cell r="U35" t="str">
            <v/>
          </cell>
          <cell r="W35" t="str">
            <v/>
          </cell>
          <cell r="Y35" t="str">
            <v/>
          </cell>
          <cell r="AA35" t="str">
            <v/>
          </cell>
          <cell r="AC35" t="str">
            <v/>
          </cell>
          <cell r="AE35" t="str">
            <v/>
          </cell>
          <cell r="AG35" t="str">
            <v/>
          </cell>
        </row>
        <row r="36">
          <cell r="B36">
            <v>44490</v>
          </cell>
          <cell r="J36">
            <v>21.939521718858341</v>
          </cell>
          <cell r="R36">
            <v>31.370000839233398</v>
          </cell>
          <cell r="U36" t="str">
            <v/>
          </cell>
          <cell r="W36" t="str">
            <v/>
          </cell>
          <cell r="Y36" t="str">
            <v/>
          </cell>
          <cell r="AA36" t="str">
            <v/>
          </cell>
          <cell r="AC36" t="str">
            <v/>
          </cell>
          <cell r="AE36" t="str">
            <v/>
          </cell>
          <cell r="AG36" t="str">
            <v/>
          </cell>
        </row>
        <row r="37">
          <cell r="B37">
            <v>44491</v>
          </cell>
          <cell r="J37">
            <v>21.896652140628341</v>
          </cell>
          <cell r="R37">
            <v>30.5</v>
          </cell>
          <cell r="U37" t="str">
            <v/>
          </cell>
          <cell r="W37" t="str">
            <v/>
          </cell>
          <cell r="Y37" t="str">
            <v/>
          </cell>
          <cell r="AA37" t="str">
            <v/>
          </cell>
          <cell r="AC37" t="str">
            <v/>
          </cell>
          <cell r="AE37" t="str">
            <v/>
          </cell>
          <cell r="AG37" t="str">
            <v/>
          </cell>
        </row>
        <row r="38">
          <cell r="B38">
            <v>44492</v>
          </cell>
          <cell r="J38">
            <v>21.699680918714183</v>
          </cell>
          <cell r="R38">
            <v>31.479999542236328</v>
          </cell>
          <cell r="U38" t="str">
            <v/>
          </cell>
          <cell r="W38" t="str">
            <v/>
          </cell>
          <cell r="Y38" t="str">
            <v/>
          </cell>
          <cell r="AA38" t="str">
            <v/>
          </cell>
          <cell r="AC38" t="str">
            <v/>
          </cell>
          <cell r="AE38" t="str">
            <v/>
          </cell>
          <cell r="AG38" t="str">
            <v/>
          </cell>
        </row>
        <row r="39">
          <cell r="B39">
            <v>44493</v>
          </cell>
          <cell r="J39">
            <v>21.335855349454881</v>
          </cell>
          <cell r="R39">
            <v>33.229999542236328</v>
          </cell>
          <cell r="U39" t="str">
            <v/>
          </cell>
          <cell r="W39" t="str">
            <v/>
          </cell>
          <cell r="Y39" t="str">
            <v/>
          </cell>
          <cell r="AA39" t="str">
            <v/>
          </cell>
          <cell r="AC39" t="str">
            <v/>
          </cell>
          <cell r="AE39" t="str">
            <v/>
          </cell>
          <cell r="AG39" t="str">
            <v/>
          </cell>
        </row>
        <row r="40">
          <cell r="B40">
            <v>44494</v>
          </cell>
          <cell r="J40">
            <v>21.492523976053693</v>
          </cell>
          <cell r="R40">
            <v>32.830001831054688</v>
          </cell>
          <cell r="U40" t="str">
            <v/>
          </cell>
          <cell r="W40" t="str">
            <v/>
          </cell>
          <cell r="Y40" t="str">
            <v/>
          </cell>
          <cell r="AA40" t="str">
            <v/>
          </cell>
          <cell r="AC40" t="str">
            <v/>
          </cell>
          <cell r="AE40" t="str">
            <v/>
          </cell>
          <cell r="AG40" t="str">
            <v/>
          </cell>
        </row>
        <row r="41">
          <cell r="B41">
            <v>44495</v>
          </cell>
          <cell r="J41">
            <v>22.064619586006962</v>
          </cell>
          <cell r="R41">
            <v>31.690000534057617</v>
          </cell>
          <cell r="U41" t="str">
            <v/>
          </cell>
          <cell r="W41" t="str">
            <v/>
          </cell>
          <cell r="Y41" t="str">
            <v/>
          </cell>
          <cell r="AA41" t="str">
            <v/>
          </cell>
          <cell r="AC41" t="str">
            <v/>
          </cell>
          <cell r="AE41" t="str">
            <v/>
          </cell>
          <cell r="AG41" t="str">
            <v/>
          </cell>
        </row>
        <row r="42">
          <cell r="B42">
            <v>44496</v>
          </cell>
          <cell r="J42" t="str">
            <v/>
          </cell>
          <cell r="R42">
            <v>30.739999771118164</v>
          </cell>
          <cell r="U42" t="str">
            <v/>
          </cell>
          <cell r="W42" t="str">
            <v/>
          </cell>
          <cell r="Y42" t="str">
            <v/>
          </cell>
          <cell r="AA42" t="str">
            <v/>
          </cell>
          <cell r="AC42" t="str">
            <v/>
          </cell>
          <cell r="AE42" t="str">
            <v/>
          </cell>
          <cell r="AG42" t="str">
            <v/>
          </cell>
        </row>
        <row r="43">
          <cell r="B43">
            <v>44497</v>
          </cell>
          <cell r="J43" t="str">
            <v/>
          </cell>
          <cell r="R43">
            <v>31.170000076293945</v>
          </cell>
          <cell r="U43" t="str">
            <v/>
          </cell>
          <cell r="W43" t="str">
            <v/>
          </cell>
          <cell r="Y43" t="str">
            <v/>
          </cell>
          <cell r="AA43" t="str">
            <v/>
          </cell>
          <cell r="AC43" t="str">
            <v/>
          </cell>
          <cell r="AE43" t="str">
            <v/>
          </cell>
          <cell r="AG43" t="str">
            <v/>
          </cell>
        </row>
        <row r="44">
          <cell r="B44">
            <v>44498</v>
          </cell>
          <cell r="J44">
            <v>21.336615625451721</v>
          </cell>
          <cell r="R44">
            <v>30.600000381469727</v>
          </cell>
          <cell r="U44" t="str">
            <v/>
          </cell>
          <cell r="W44" t="str">
            <v/>
          </cell>
          <cell r="Y44" t="str">
            <v/>
          </cell>
          <cell r="AA44" t="str">
            <v/>
          </cell>
          <cell r="AC44" t="str">
            <v/>
          </cell>
          <cell r="AE44" t="str">
            <v/>
          </cell>
          <cell r="AG44" t="str">
            <v/>
          </cell>
        </row>
        <row r="45">
          <cell r="B45">
            <v>44499</v>
          </cell>
          <cell r="J45">
            <v>21.163975915151795</v>
          </cell>
          <cell r="R45">
            <v>32.290000915527344</v>
          </cell>
          <cell r="U45" t="str">
            <v/>
          </cell>
          <cell r="W45" t="str">
            <v/>
          </cell>
          <cell r="Y45" t="str">
            <v/>
          </cell>
          <cell r="AA45" t="str">
            <v/>
          </cell>
          <cell r="AC45" t="str">
            <v/>
          </cell>
          <cell r="AE45" t="str">
            <v/>
          </cell>
          <cell r="AG45" t="str">
            <v/>
          </cell>
        </row>
        <row r="46">
          <cell r="B46">
            <v>44500</v>
          </cell>
          <cell r="J46">
            <v>22.145039041487408</v>
          </cell>
          <cell r="R46">
            <v>32.369998931884766</v>
          </cell>
          <cell r="U46" t="str">
            <v/>
          </cell>
          <cell r="W46" t="str">
            <v/>
          </cell>
          <cell r="Y46" t="str">
            <v/>
          </cell>
          <cell r="AA46" t="str">
            <v/>
          </cell>
          <cell r="AC46" t="str">
            <v/>
          </cell>
          <cell r="AE46" t="str">
            <v/>
          </cell>
          <cell r="AG46" t="str">
            <v/>
          </cell>
        </row>
        <row r="47">
          <cell r="B47">
            <v>44501</v>
          </cell>
          <cell r="J47" t="str">
            <v/>
          </cell>
          <cell r="R47">
            <v>32.639999389648438</v>
          </cell>
          <cell r="U47" t="str">
            <v/>
          </cell>
          <cell r="W47" t="str">
            <v/>
          </cell>
          <cell r="Y47" t="str">
            <v/>
          </cell>
          <cell r="AA47" t="str">
            <v/>
          </cell>
          <cell r="AC47" t="str">
            <v/>
          </cell>
          <cell r="AE47" t="str">
            <v/>
          </cell>
          <cell r="AG47" t="str">
            <v/>
          </cell>
        </row>
        <row r="48">
          <cell r="B48">
            <v>44502</v>
          </cell>
          <cell r="J48" t="str">
            <v/>
          </cell>
          <cell r="R48">
            <v>31.760000228881836</v>
          </cell>
          <cell r="U48" t="str">
            <v/>
          </cell>
          <cell r="W48" t="str">
            <v/>
          </cell>
          <cell r="Y48" t="str">
            <v/>
          </cell>
          <cell r="AA48" t="str">
            <v/>
          </cell>
          <cell r="AC48" t="str">
            <v/>
          </cell>
          <cell r="AE48" t="str">
            <v/>
          </cell>
          <cell r="AG48" t="str">
            <v/>
          </cell>
        </row>
        <row r="49">
          <cell r="B49">
            <v>44503</v>
          </cell>
          <cell r="J49">
            <v>21.798243680256792</v>
          </cell>
          <cell r="R49">
            <v>32.240001678466797</v>
          </cell>
          <cell r="U49">
            <v>450.00000000000597</v>
          </cell>
          <cell r="W49">
            <v>23.665081873652209</v>
          </cell>
          <cell r="Y49">
            <v>34.19648796845383</v>
          </cell>
          <cell r="AA49">
            <v>699.9999999999784</v>
          </cell>
          <cell r="AC49">
            <v>20.483116245257641</v>
          </cell>
          <cell r="AE49">
            <v>33.411664201482012</v>
          </cell>
          <cell r="AG49">
            <v>575.00000000004775</v>
          </cell>
        </row>
        <row r="50">
          <cell r="B50">
            <v>44504</v>
          </cell>
          <cell r="J50" t="str">
            <v/>
          </cell>
          <cell r="R50">
            <v>30.979999542236328</v>
          </cell>
          <cell r="U50">
            <v>450.00000000000597</v>
          </cell>
          <cell r="W50">
            <v>23.665081873652209</v>
          </cell>
          <cell r="Y50">
            <v>34.19648796845383</v>
          </cell>
          <cell r="AA50">
            <v>699.9999999999784</v>
          </cell>
          <cell r="AC50">
            <v>20.483116245257641</v>
          </cell>
          <cell r="AE50">
            <v>33.411664201482012</v>
          </cell>
          <cell r="AG50">
            <v>575.00000000004775</v>
          </cell>
        </row>
        <row r="51">
          <cell r="B51">
            <v>44505</v>
          </cell>
          <cell r="J51">
            <v>22.974415608802051</v>
          </cell>
          <cell r="R51">
            <v>33.340000152587891</v>
          </cell>
          <cell r="U51">
            <v>450.00000000000597</v>
          </cell>
          <cell r="W51">
            <v>23.665081873652209</v>
          </cell>
          <cell r="Y51">
            <v>34.19648796845383</v>
          </cell>
          <cell r="AA51">
            <v>699.9999999999784</v>
          </cell>
          <cell r="AC51">
            <v>20.483116245257641</v>
          </cell>
          <cell r="AE51">
            <v>33.411664201482012</v>
          </cell>
          <cell r="AG51">
            <v>575.00000000004775</v>
          </cell>
        </row>
        <row r="52">
          <cell r="B52">
            <v>44506</v>
          </cell>
          <cell r="J52" t="str">
            <v/>
          </cell>
          <cell r="R52">
            <v>30.469999313354492</v>
          </cell>
          <cell r="U52">
            <v>450.00000000000597</v>
          </cell>
          <cell r="W52">
            <v>23.665081873652209</v>
          </cell>
          <cell r="Y52">
            <v>34.19648796845383</v>
          </cell>
          <cell r="AA52">
            <v>699.9999999999784</v>
          </cell>
          <cell r="AC52">
            <v>20.483116245257641</v>
          </cell>
          <cell r="AE52">
            <v>33.411664201482012</v>
          </cell>
          <cell r="AG52">
            <v>575.00000000004775</v>
          </cell>
        </row>
        <row r="53">
          <cell r="B53">
            <v>44507</v>
          </cell>
          <cell r="J53" t="str">
            <v/>
          </cell>
          <cell r="R53">
            <v>30.879999160766602</v>
          </cell>
          <cell r="U53">
            <v>450.00000000000597</v>
          </cell>
          <cell r="W53">
            <v>23.665081873652209</v>
          </cell>
          <cell r="Y53">
            <v>34.19648796845383</v>
          </cell>
          <cell r="AA53">
            <v>699.9999999999784</v>
          </cell>
          <cell r="AC53">
            <v>20.483116245257641</v>
          </cell>
          <cell r="AE53">
            <v>33.411664201482012</v>
          </cell>
          <cell r="AG53">
            <v>575.00000000004775</v>
          </cell>
        </row>
        <row r="54">
          <cell r="B54">
            <v>44508</v>
          </cell>
          <cell r="J54" t="str">
            <v/>
          </cell>
          <cell r="R54">
            <v>32.189998626708984</v>
          </cell>
          <cell r="U54">
            <v>450.00000000000597</v>
          </cell>
          <cell r="W54">
            <v>23.665081873652209</v>
          </cell>
          <cell r="Y54">
            <v>34.19648796845383</v>
          </cell>
          <cell r="AA54">
            <v>699.9999999999784</v>
          </cell>
          <cell r="AC54">
            <v>20.483116245257641</v>
          </cell>
          <cell r="AE54">
            <v>33.411664201482012</v>
          </cell>
          <cell r="AG54">
            <v>575.00000000004775</v>
          </cell>
        </row>
        <row r="55">
          <cell r="B55">
            <v>44509</v>
          </cell>
          <cell r="J55" t="str">
            <v/>
          </cell>
          <cell r="R55">
            <v>31.920000076293945</v>
          </cell>
          <cell r="U55">
            <v>450.00000000000597</v>
          </cell>
          <cell r="W55">
            <v>23.665081873652209</v>
          </cell>
          <cell r="Y55">
            <v>34.19648796845383</v>
          </cell>
          <cell r="AA55">
            <v>699.9999999999784</v>
          </cell>
          <cell r="AC55">
            <v>20.483116245257641</v>
          </cell>
          <cell r="AE55">
            <v>33.411664201482012</v>
          </cell>
          <cell r="AG55">
            <v>575.00000000004775</v>
          </cell>
        </row>
        <row r="56">
          <cell r="B56">
            <v>44510</v>
          </cell>
          <cell r="J56">
            <v>22.466205240418365</v>
          </cell>
          <cell r="R56">
            <v>31.190000534057617</v>
          </cell>
          <cell r="U56">
            <v>624.9999999999867</v>
          </cell>
          <cell r="W56">
            <v>21.088645204498743</v>
          </cell>
          <cell r="Y56">
            <v>32.40364043469711</v>
          </cell>
          <cell r="AA56">
            <v>750.00000000002842</v>
          </cell>
          <cell r="AC56">
            <v>21.088645204498743</v>
          </cell>
          <cell r="AE56">
            <v>32.40364043469711</v>
          </cell>
          <cell r="AG56">
            <v>750.00000000002842</v>
          </cell>
        </row>
        <row r="57">
          <cell r="B57">
            <v>44511</v>
          </cell>
          <cell r="J57" t="str">
            <v/>
          </cell>
          <cell r="R57">
            <v>31.670000076293945</v>
          </cell>
          <cell r="U57">
            <v>624.9999999999867</v>
          </cell>
          <cell r="W57">
            <v>21.088645204498743</v>
          </cell>
          <cell r="Y57">
            <v>32.40364043469711</v>
          </cell>
          <cell r="AA57">
            <v>750.00000000002842</v>
          </cell>
          <cell r="AC57">
            <v>21.088645204498743</v>
          </cell>
          <cell r="AE57">
            <v>32.40364043469711</v>
          </cell>
          <cell r="AG57">
            <v>750.00000000002842</v>
          </cell>
        </row>
        <row r="58">
          <cell r="B58">
            <v>44512</v>
          </cell>
          <cell r="J58" t="str">
            <v/>
          </cell>
          <cell r="R58">
            <v>31.610000610351563</v>
          </cell>
          <cell r="U58">
            <v>624.9999999999867</v>
          </cell>
          <cell r="W58">
            <v>21.088645204498743</v>
          </cell>
          <cell r="Y58">
            <v>32.40364043469711</v>
          </cell>
          <cell r="AA58">
            <v>750.00000000002842</v>
          </cell>
          <cell r="AC58">
            <v>21.088645204498743</v>
          </cell>
          <cell r="AE58">
            <v>32.40364043469711</v>
          </cell>
          <cell r="AG58">
            <v>750.00000000002842</v>
          </cell>
        </row>
        <row r="59">
          <cell r="B59">
            <v>44513</v>
          </cell>
          <cell r="J59" t="str">
            <v/>
          </cell>
          <cell r="R59">
            <v>30.739999771118164</v>
          </cell>
          <cell r="U59">
            <v>624.9999999999867</v>
          </cell>
          <cell r="W59">
            <v>21.088645204498743</v>
          </cell>
          <cell r="Y59">
            <v>32.40364043469711</v>
          </cell>
          <cell r="AA59">
            <v>750.00000000002842</v>
          </cell>
          <cell r="AC59">
            <v>21.088645204498743</v>
          </cell>
          <cell r="AE59">
            <v>32.40364043469711</v>
          </cell>
          <cell r="AG59">
            <v>750.00000000002842</v>
          </cell>
        </row>
        <row r="60">
          <cell r="B60">
            <v>44514</v>
          </cell>
          <cell r="J60" t="str">
            <v/>
          </cell>
          <cell r="R60">
            <v>29.049999237060547</v>
          </cell>
          <cell r="U60">
            <v>624.9999999999867</v>
          </cell>
          <cell r="W60">
            <v>21.088645204498743</v>
          </cell>
          <cell r="Y60">
            <v>32.40364043469711</v>
          </cell>
          <cell r="AA60">
            <v>750.00000000002842</v>
          </cell>
          <cell r="AC60">
            <v>21.088645204498743</v>
          </cell>
          <cell r="AE60">
            <v>32.40364043469711</v>
          </cell>
          <cell r="AG60">
            <v>750.00000000002842</v>
          </cell>
        </row>
        <row r="61">
          <cell r="B61">
            <v>44515</v>
          </cell>
          <cell r="J61" t="str">
            <v/>
          </cell>
          <cell r="R61">
            <v>30.709999084472656</v>
          </cell>
          <cell r="U61">
            <v>624.9999999999867</v>
          </cell>
          <cell r="W61">
            <v>21.088645204498743</v>
          </cell>
          <cell r="Y61">
            <v>32.40364043469711</v>
          </cell>
          <cell r="AA61">
            <v>750.00000000002842</v>
          </cell>
          <cell r="AC61">
            <v>21.088645204498743</v>
          </cell>
          <cell r="AE61">
            <v>32.40364043469711</v>
          </cell>
          <cell r="AG61">
            <v>750.00000000002842</v>
          </cell>
        </row>
        <row r="62">
          <cell r="B62">
            <v>44516</v>
          </cell>
          <cell r="J62" t="str">
            <v/>
          </cell>
          <cell r="R62">
            <v>30.690000534057617</v>
          </cell>
          <cell r="U62">
            <v>624.9999999999867</v>
          </cell>
          <cell r="W62">
            <v>21.088645204498743</v>
          </cell>
          <cell r="Y62">
            <v>32.40364043469711</v>
          </cell>
          <cell r="AA62">
            <v>750.00000000002842</v>
          </cell>
          <cell r="AC62">
            <v>21.088645204498743</v>
          </cell>
          <cell r="AE62">
            <v>32.40364043469711</v>
          </cell>
          <cell r="AG62">
            <v>750.00000000002842</v>
          </cell>
        </row>
        <row r="63">
          <cell r="B63">
            <v>44517</v>
          </cell>
          <cell r="R63">
            <v>29.950000762939453</v>
          </cell>
          <cell r="U63">
            <v>625.00000000004218</v>
          </cell>
          <cell r="W63">
            <v>29.264981863379912</v>
          </cell>
          <cell r="Y63">
            <v>31.984435581013347</v>
          </cell>
          <cell r="AA63">
            <v>599.99999999998943</v>
          </cell>
          <cell r="AC63">
            <v>29.264981863379912</v>
          </cell>
          <cell r="AE63">
            <v>31.984435581013347</v>
          </cell>
          <cell r="AG63">
            <v>599.99999999998943</v>
          </cell>
        </row>
        <row r="64">
          <cell r="B64">
            <v>44518</v>
          </cell>
          <cell r="J64">
            <v>23.361244623208627</v>
          </cell>
          <cell r="R64">
            <v>29.5</v>
          </cell>
          <cell r="U64">
            <v>625.00000000004218</v>
          </cell>
          <cell r="W64">
            <v>29.264981863379912</v>
          </cell>
          <cell r="Y64">
            <v>31.984435581013347</v>
          </cell>
          <cell r="AA64">
            <v>599.99999999998943</v>
          </cell>
          <cell r="AC64">
            <v>29.264981863379912</v>
          </cell>
          <cell r="AE64">
            <v>31.984435581013347</v>
          </cell>
          <cell r="AG64">
            <v>599.99999999998943</v>
          </cell>
        </row>
        <row r="65">
          <cell r="B65">
            <v>44519</v>
          </cell>
          <cell r="J65">
            <v>27.615934797726815</v>
          </cell>
          <cell r="R65">
            <v>31.030000686645508</v>
          </cell>
          <cell r="U65">
            <v>625.00000000004218</v>
          </cell>
          <cell r="W65">
            <v>29.264981863379912</v>
          </cell>
          <cell r="Y65">
            <v>31.984435581013347</v>
          </cell>
          <cell r="AA65">
            <v>599.99999999998943</v>
          </cell>
          <cell r="AC65">
            <v>29.264981863379912</v>
          </cell>
          <cell r="AE65">
            <v>31.984435581013347</v>
          </cell>
          <cell r="AG65">
            <v>599.99999999998943</v>
          </cell>
        </row>
        <row r="66">
          <cell r="B66">
            <v>44520</v>
          </cell>
          <cell r="J66">
            <v>17.330138570793665</v>
          </cell>
          <cell r="R66">
            <v>32.799999237060547</v>
          </cell>
          <cell r="U66">
            <v>625.00000000004218</v>
          </cell>
          <cell r="W66">
            <v>29.264981863379912</v>
          </cell>
          <cell r="Y66">
            <v>31.984435581013347</v>
          </cell>
          <cell r="AA66">
            <v>599.99999999998943</v>
          </cell>
          <cell r="AC66">
            <v>29.264981863379912</v>
          </cell>
          <cell r="AE66">
            <v>31.984435581013347</v>
          </cell>
          <cell r="AG66">
            <v>599.99999999998943</v>
          </cell>
        </row>
        <row r="67">
          <cell r="B67">
            <v>44521</v>
          </cell>
          <cell r="J67">
            <v>19.677245057370801</v>
          </cell>
          <cell r="R67">
            <v>30.870000839233398</v>
          </cell>
          <cell r="U67">
            <v>625.00000000004218</v>
          </cell>
          <cell r="W67">
            <v>29.264981863379912</v>
          </cell>
          <cell r="Y67">
            <v>31.984435581013347</v>
          </cell>
          <cell r="AA67">
            <v>599.99999999998943</v>
          </cell>
          <cell r="AC67">
            <v>29.264981863379912</v>
          </cell>
          <cell r="AE67">
            <v>31.984435581013347</v>
          </cell>
          <cell r="AG67">
            <v>599.99999999998943</v>
          </cell>
        </row>
        <row r="68">
          <cell r="B68">
            <v>44522</v>
          </cell>
          <cell r="J68">
            <v>22.074589077287229</v>
          </cell>
          <cell r="R68">
            <v>32.729999542236328</v>
          </cell>
          <cell r="U68">
            <v>625.00000000004218</v>
          </cell>
          <cell r="W68">
            <v>29.264981863379912</v>
          </cell>
          <cell r="Y68">
            <v>31.984435581013347</v>
          </cell>
          <cell r="AA68">
            <v>599.99999999998943</v>
          </cell>
          <cell r="AC68">
            <v>29.264981863379912</v>
          </cell>
          <cell r="AE68">
            <v>31.984435581013347</v>
          </cell>
          <cell r="AG68">
            <v>599.99999999998943</v>
          </cell>
        </row>
        <row r="69">
          <cell r="B69">
            <v>44523</v>
          </cell>
          <cell r="J69" t="str">
            <v/>
          </cell>
          <cell r="R69">
            <v>28.329999923706055</v>
          </cell>
          <cell r="U69">
            <v>625.00000000004218</v>
          </cell>
          <cell r="W69">
            <v>29.264981863379912</v>
          </cell>
          <cell r="Y69">
            <v>31.984435581013347</v>
          </cell>
          <cell r="AA69">
            <v>599.99999999998943</v>
          </cell>
          <cell r="AC69">
            <v>29.264981863379912</v>
          </cell>
          <cell r="AE69">
            <v>31.984435581013347</v>
          </cell>
          <cell r="AG69">
            <v>599.99999999998943</v>
          </cell>
        </row>
        <row r="70">
          <cell r="B70">
            <v>44524</v>
          </cell>
          <cell r="J70">
            <v>21.784778017540955</v>
          </cell>
          <cell r="R70">
            <v>32.259998321533203</v>
          </cell>
          <cell r="U70">
            <v>1099.9999999999898</v>
          </cell>
          <cell r="W70" t="str">
            <v/>
          </cell>
          <cell r="Y70" t="str">
            <v/>
          </cell>
          <cell r="AA70" t="str">
            <v/>
          </cell>
          <cell r="AC70" t="str">
            <v/>
          </cell>
          <cell r="AE70" t="str">
            <v/>
          </cell>
          <cell r="AG70" t="str">
            <v/>
          </cell>
        </row>
        <row r="71">
          <cell r="B71">
            <v>44525</v>
          </cell>
          <cell r="J71" t="str">
            <v/>
          </cell>
          <cell r="R71">
            <v>33.369998931884766</v>
          </cell>
          <cell r="U71">
            <v>1099.9999999999898</v>
          </cell>
          <cell r="W71" t="str">
            <v/>
          </cell>
          <cell r="Y71" t="str">
            <v/>
          </cell>
          <cell r="AA71" t="str">
            <v/>
          </cell>
          <cell r="AC71" t="str">
            <v/>
          </cell>
          <cell r="AE71" t="str">
            <v/>
          </cell>
          <cell r="AG71" t="str">
            <v/>
          </cell>
        </row>
        <row r="72">
          <cell r="B72">
            <v>44526</v>
          </cell>
          <cell r="J72" t="str">
            <v/>
          </cell>
          <cell r="R72">
            <v>29.840000152587891</v>
          </cell>
          <cell r="U72">
            <v>1099.9999999999898</v>
          </cell>
          <cell r="W72" t="str">
            <v/>
          </cell>
          <cell r="Y72" t="str">
            <v/>
          </cell>
          <cell r="AA72" t="str">
            <v/>
          </cell>
          <cell r="AC72" t="str">
            <v/>
          </cell>
          <cell r="AE72" t="str">
            <v/>
          </cell>
          <cell r="AG72" t="str">
            <v/>
          </cell>
        </row>
        <row r="73">
          <cell r="B73">
            <v>44527</v>
          </cell>
          <cell r="J73">
            <v>22.39824445497495</v>
          </cell>
          <cell r="R73">
            <v>31.299999237060547</v>
          </cell>
          <cell r="U73">
            <v>1099.9999999999898</v>
          </cell>
          <cell r="W73" t="str">
            <v/>
          </cell>
          <cell r="Y73" t="str">
            <v/>
          </cell>
          <cell r="AA73" t="str">
            <v/>
          </cell>
          <cell r="AC73" t="str">
            <v/>
          </cell>
          <cell r="AE73" t="str">
            <v/>
          </cell>
          <cell r="AG73" t="str">
            <v/>
          </cell>
        </row>
        <row r="74">
          <cell r="B74">
            <v>44528</v>
          </cell>
          <cell r="J74" t="str">
            <v/>
          </cell>
          <cell r="R74">
            <v>33.75</v>
          </cell>
          <cell r="U74">
            <v>1099.9999999999898</v>
          </cell>
          <cell r="W74" t="str">
            <v/>
          </cell>
          <cell r="Y74" t="str">
            <v/>
          </cell>
          <cell r="AA74" t="str">
            <v/>
          </cell>
          <cell r="AC74" t="str">
            <v/>
          </cell>
          <cell r="AE74" t="str">
            <v/>
          </cell>
          <cell r="AG74" t="str">
            <v/>
          </cell>
        </row>
        <row r="75">
          <cell r="B75">
            <v>44529</v>
          </cell>
          <cell r="J75" t="str">
            <v/>
          </cell>
          <cell r="R75">
            <v>32.060001373291016</v>
          </cell>
          <cell r="U75">
            <v>1099.9999999999898</v>
          </cell>
          <cell r="W75" t="str">
            <v/>
          </cell>
          <cell r="Y75" t="str">
            <v/>
          </cell>
          <cell r="AA75" t="str">
            <v/>
          </cell>
          <cell r="AC75" t="str">
            <v/>
          </cell>
          <cell r="AE75" t="str">
            <v/>
          </cell>
          <cell r="AG75" t="str">
            <v/>
          </cell>
        </row>
        <row r="76">
          <cell r="B76">
            <v>44530</v>
          </cell>
          <cell r="J76" t="str">
            <v/>
          </cell>
          <cell r="R76">
            <v>32.740001678466797</v>
          </cell>
          <cell r="U76">
            <v>1099.9999999999898</v>
          </cell>
          <cell r="W76" t="str">
            <v/>
          </cell>
          <cell r="Y76" t="str">
            <v/>
          </cell>
          <cell r="AA76" t="str">
            <v/>
          </cell>
          <cell r="AC76" t="str">
            <v/>
          </cell>
          <cell r="AE76" t="str">
            <v/>
          </cell>
          <cell r="AG76" t="str">
            <v/>
          </cell>
        </row>
        <row r="77">
          <cell r="B77">
            <v>44531</v>
          </cell>
          <cell r="J77">
            <v>23.050697553255119</v>
          </cell>
          <cell r="R77">
            <v>29.549999237060547</v>
          </cell>
          <cell r="U77">
            <v>1100.0000000000455</v>
          </cell>
          <cell r="W77" t="str">
            <v/>
          </cell>
          <cell r="Y77" t="str">
            <v/>
          </cell>
          <cell r="AA77" t="str">
            <v/>
          </cell>
          <cell r="AC77" t="str">
            <v/>
          </cell>
          <cell r="AE77" t="str">
            <v/>
          </cell>
          <cell r="AG77" t="str">
            <v/>
          </cell>
        </row>
        <row r="78">
          <cell r="B78">
            <v>44532</v>
          </cell>
          <cell r="J78" t="str">
            <v/>
          </cell>
          <cell r="R78">
            <v>28.75</v>
          </cell>
          <cell r="U78">
            <v>1100.0000000000455</v>
          </cell>
          <cell r="W78" t="str">
            <v/>
          </cell>
          <cell r="Y78" t="str">
            <v/>
          </cell>
          <cell r="AA78" t="str">
            <v/>
          </cell>
          <cell r="AC78" t="str">
            <v/>
          </cell>
          <cell r="AE78" t="str">
            <v/>
          </cell>
          <cell r="AG78" t="str">
            <v/>
          </cell>
        </row>
        <row r="79">
          <cell r="B79">
            <v>44533</v>
          </cell>
          <cell r="J79" t="str">
            <v/>
          </cell>
          <cell r="R79">
            <v>30.350000381469727</v>
          </cell>
          <cell r="U79">
            <v>1100.0000000000455</v>
          </cell>
          <cell r="W79" t="str">
            <v/>
          </cell>
          <cell r="Y79" t="str">
            <v/>
          </cell>
          <cell r="AA79" t="str">
            <v/>
          </cell>
          <cell r="AC79" t="str">
            <v/>
          </cell>
          <cell r="AE79" t="str">
            <v/>
          </cell>
          <cell r="AG79" t="str">
            <v/>
          </cell>
        </row>
        <row r="80">
          <cell r="B80">
            <v>44534</v>
          </cell>
          <cell r="J80" t="str">
            <v/>
          </cell>
          <cell r="R80">
            <v>31.409999847412109</v>
          </cell>
          <cell r="U80">
            <v>1100.0000000000455</v>
          </cell>
          <cell r="W80" t="str">
            <v/>
          </cell>
          <cell r="Y80" t="str">
            <v/>
          </cell>
          <cell r="AA80" t="str">
            <v/>
          </cell>
          <cell r="AC80" t="str">
            <v/>
          </cell>
          <cell r="AE80" t="str">
            <v/>
          </cell>
          <cell r="AG80" t="str">
            <v/>
          </cell>
        </row>
        <row r="81">
          <cell r="B81">
            <v>44535</v>
          </cell>
          <cell r="J81" t="str">
            <v/>
          </cell>
          <cell r="R81" t="str">
            <v/>
          </cell>
          <cell r="U81">
            <v>1100.0000000000455</v>
          </cell>
          <cell r="W81" t="str">
            <v/>
          </cell>
          <cell r="Y81" t="str">
            <v/>
          </cell>
          <cell r="AA81" t="str">
            <v/>
          </cell>
          <cell r="AC81" t="str">
            <v/>
          </cell>
          <cell r="AE81" t="str">
            <v/>
          </cell>
          <cell r="AG81" t="str">
            <v/>
          </cell>
        </row>
        <row r="82">
          <cell r="B82">
            <v>44536</v>
          </cell>
          <cell r="J82" t="str">
            <v/>
          </cell>
          <cell r="R82">
            <v>0</v>
          </cell>
          <cell r="U82">
            <v>1100.0000000000455</v>
          </cell>
          <cell r="W82" t="str">
            <v/>
          </cell>
          <cell r="Y82" t="str">
            <v/>
          </cell>
          <cell r="AA82" t="str">
            <v/>
          </cell>
          <cell r="AC82" t="str">
            <v/>
          </cell>
          <cell r="AE82" t="str">
            <v/>
          </cell>
          <cell r="AG82" t="str">
            <v/>
          </cell>
        </row>
        <row r="83">
          <cell r="B83">
            <v>44537</v>
          </cell>
          <cell r="J83" t="str">
            <v/>
          </cell>
          <cell r="R83">
            <v>36.650001525878906</v>
          </cell>
          <cell r="U83">
            <v>1100.0000000000455</v>
          </cell>
          <cell r="W83" t="str">
            <v/>
          </cell>
          <cell r="Y83" t="str">
            <v/>
          </cell>
          <cell r="AA83" t="str">
            <v/>
          </cell>
          <cell r="AC83" t="str">
            <v/>
          </cell>
          <cell r="AE83" t="str">
            <v/>
          </cell>
          <cell r="AG83" t="str">
            <v/>
          </cell>
        </row>
        <row r="84">
          <cell r="B84">
            <v>44538</v>
          </cell>
          <cell r="J84">
            <v>16.558433467790977</v>
          </cell>
          <cell r="R84">
            <v>28.389999389648438</v>
          </cell>
          <cell r="U84">
            <v>1199.9999999999789</v>
          </cell>
          <cell r="W84" t="str">
            <v/>
          </cell>
          <cell r="Y84" t="str">
            <v/>
          </cell>
          <cell r="AA84" t="str">
            <v/>
          </cell>
          <cell r="AC84" t="str">
            <v/>
          </cell>
          <cell r="AE84" t="str">
            <v/>
          </cell>
          <cell r="AG84" t="str">
            <v/>
          </cell>
        </row>
        <row r="85">
          <cell r="B85">
            <v>44539</v>
          </cell>
          <cell r="J85">
            <v>22.591335260876154</v>
          </cell>
          <cell r="R85">
            <v>29.469999313354492</v>
          </cell>
          <cell r="U85">
            <v>1199.9999999999789</v>
          </cell>
          <cell r="W85" t="str">
            <v/>
          </cell>
          <cell r="Y85" t="str">
            <v/>
          </cell>
          <cell r="AA85" t="str">
            <v/>
          </cell>
          <cell r="AC85" t="str">
            <v/>
          </cell>
          <cell r="AE85" t="str">
            <v/>
          </cell>
          <cell r="AG85" t="str">
            <v/>
          </cell>
        </row>
        <row r="86">
          <cell r="B86">
            <v>44540</v>
          </cell>
          <cell r="J86">
            <v>29.924656623422798</v>
          </cell>
          <cell r="R86">
            <v>30.370000839233398</v>
          </cell>
          <cell r="U86">
            <v>1199.9999999999789</v>
          </cell>
          <cell r="W86" t="str">
            <v/>
          </cell>
          <cell r="Y86" t="str">
            <v/>
          </cell>
          <cell r="AA86" t="str">
            <v/>
          </cell>
          <cell r="AC86" t="str">
            <v/>
          </cell>
          <cell r="AE86" t="str">
            <v/>
          </cell>
          <cell r="AG86" t="str">
            <v/>
          </cell>
        </row>
        <row r="87">
          <cell r="B87">
            <v>44541</v>
          </cell>
          <cell r="J87" t="str">
            <v/>
          </cell>
          <cell r="R87">
            <v>29.75</v>
          </cell>
          <cell r="U87">
            <v>1199.9999999999789</v>
          </cell>
          <cell r="W87" t="str">
            <v/>
          </cell>
          <cell r="Y87" t="str">
            <v/>
          </cell>
          <cell r="AA87" t="str">
            <v/>
          </cell>
          <cell r="AC87" t="str">
            <v/>
          </cell>
          <cell r="AE87" t="str">
            <v/>
          </cell>
          <cell r="AG87" t="str">
            <v/>
          </cell>
        </row>
        <row r="88">
          <cell r="B88">
            <v>44542</v>
          </cell>
          <cell r="J88" t="str">
            <v/>
          </cell>
          <cell r="R88">
            <v>32.349998474121094</v>
          </cell>
          <cell r="U88">
            <v>1199.9999999999789</v>
          </cell>
          <cell r="W88" t="str">
            <v/>
          </cell>
          <cell r="Y88" t="str">
            <v/>
          </cell>
          <cell r="AA88" t="str">
            <v/>
          </cell>
          <cell r="AC88" t="str">
            <v/>
          </cell>
          <cell r="AE88" t="str">
            <v/>
          </cell>
          <cell r="AG88" t="str">
            <v/>
          </cell>
        </row>
        <row r="89">
          <cell r="B89">
            <v>44543</v>
          </cell>
          <cell r="J89" t="str">
            <v/>
          </cell>
          <cell r="R89">
            <v>31.239999771118164</v>
          </cell>
          <cell r="U89">
            <v>1199.9999999999789</v>
          </cell>
          <cell r="W89" t="str">
            <v/>
          </cell>
          <cell r="Y89" t="str">
            <v/>
          </cell>
          <cell r="AA89" t="str">
            <v/>
          </cell>
          <cell r="AC89" t="str">
            <v/>
          </cell>
          <cell r="AE89" t="str">
            <v/>
          </cell>
          <cell r="AG89" t="str">
            <v/>
          </cell>
        </row>
        <row r="90">
          <cell r="B90">
            <v>44544</v>
          </cell>
          <cell r="J90" t="str">
            <v/>
          </cell>
          <cell r="R90">
            <v>30.850000381469727</v>
          </cell>
          <cell r="U90">
            <v>1199.9999999999789</v>
          </cell>
          <cell r="W90" t="str">
            <v/>
          </cell>
          <cell r="Y90" t="str">
            <v/>
          </cell>
          <cell r="AA90" t="str">
            <v/>
          </cell>
          <cell r="AC90" t="str">
            <v/>
          </cell>
          <cell r="AE90" t="str">
            <v/>
          </cell>
          <cell r="AG90" t="str">
            <v/>
          </cell>
        </row>
        <row r="91">
          <cell r="B91">
            <v>44545</v>
          </cell>
          <cell r="J91">
            <v>27.580928990490037</v>
          </cell>
          <cell r="R91">
            <v>30.879999160766602</v>
          </cell>
          <cell r="U91" t="str">
            <v/>
          </cell>
          <cell r="W91" t="str">
            <v/>
          </cell>
          <cell r="Y91" t="str">
            <v/>
          </cell>
          <cell r="AA91" t="str">
            <v/>
          </cell>
          <cell r="AC91" t="str">
            <v/>
          </cell>
          <cell r="AE91" t="str">
            <v/>
          </cell>
          <cell r="AG91" t="str">
            <v/>
          </cell>
        </row>
        <row r="92">
          <cell r="B92">
            <v>44546</v>
          </cell>
          <cell r="J92" t="str">
            <v/>
          </cell>
          <cell r="R92">
            <v>30.399999618530273</v>
          </cell>
          <cell r="U92" t="str">
            <v/>
          </cell>
          <cell r="W92" t="str">
            <v/>
          </cell>
          <cell r="Y92" t="str">
            <v/>
          </cell>
          <cell r="AA92" t="str">
            <v/>
          </cell>
          <cell r="AC92" t="str">
            <v/>
          </cell>
          <cell r="AE92" t="str">
            <v/>
          </cell>
          <cell r="AG92" t="str">
            <v/>
          </cell>
        </row>
        <row r="93">
          <cell r="B93">
            <v>44547</v>
          </cell>
          <cell r="J93">
            <v>18.724318171858794</v>
          </cell>
          <cell r="R93">
            <v>31.719999313354492</v>
          </cell>
          <cell r="U93">
            <v>1429.999999999998</v>
          </cell>
          <cell r="W93" t="str">
            <v/>
          </cell>
          <cell r="Y93" t="str">
            <v/>
          </cell>
          <cell r="AA93" t="str">
            <v/>
          </cell>
          <cell r="AC93" t="str">
            <v/>
          </cell>
          <cell r="AE93" t="str">
            <v/>
          </cell>
          <cell r="AG93" t="str">
            <v/>
          </cell>
        </row>
        <row r="94">
          <cell r="B94">
            <v>44548</v>
          </cell>
          <cell r="J94" t="str">
            <v/>
          </cell>
          <cell r="R94">
            <v>30.040000915527344</v>
          </cell>
          <cell r="U94">
            <v>1429.999999999998</v>
          </cell>
          <cell r="W94" t="str">
            <v/>
          </cell>
          <cell r="Y94" t="str">
            <v/>
          </cell>
          <cell r="AA94" t="str">
            <v/>
          </cell>
          <cell r="AC94" t="str">
            <v/>
          </cell>
          <cell r="AE94" t="str">
            <v/>
          </cell>
          <cell r="AG94" t="str">
            <v/>
          </cell>
        </row>
        <row r="95">
          <cell r="B95">
            <v>44549</v>
          </cell>
          <cell r="J95" t="str">
            <v/>
          </cell>
          <cell r="R95">
            <v>31.760000228881836</v>
          </cell>
          <cell r="U95">
            <v>1429.999999999998</v>
          </cell>
          <cell r="W95" t="str">
            <v/>
          </cell>
          <cell r="Y95" t="str">
            <v/>
          </cell>
          <cell r="AA95" t="str">
            <v/>
          </cell>
          <cell r="AC95" t="str">
            <v/>
          </cell>
          <cell r="AE95" t="str">
            <v/>
          </cell>
          <cell r="AG95" t="str">
            <v/>
          </cell>
        </row>
        <row r="96">
          <cell r="B96">
            <v>44550</v>
          </cell>
          <cell r="J96" t="str">
            <v/>
          </cell>
          <cell r="R96">
            <v>31.229999542236328</v>
          </cell>
          <cell r="U96">
            <v>1429.999999999998</v>
          </cell>
          <cell r="W96" t="str">
            <v/>
          </cell>
          <cell r="Y96" t="str">
            <v/>
          </cell>
          <cell r="AA96" t="str">
            <v/>
          </cell>
          <cell r="AC96" t="str">
            <v/>
          </cell>
          <cell r="AE96" t="str">
            <v/>
          </cell>
          <cell r="AG96" t="str">
            <v/>
          </cell>
        </row>
        <row r="97">
          <cell r="B97">
            <v>44551</v>
          </cell>
          <cell r="J97" t="str">
            <v/>
          </cell>
          <cell r="R97">
            <v>29.329999923706055</v>
          </cell>
          <cell r="U97">
            <v>1429.999999999998</v>
          </cell>
          <cell r="W97" t="str">
            <v/>
          </cell>
          <cell r="Y97" t="str">
            <v/>
          </cell>
          <cell r="AA97" t="str">
            <v/>
          </cell>
          <cell r="AC97" t="str">
            <v/>
          </cell>
          <cell r="AE97" t="str">
            <v/>
          </cell>
          <cell r="AG97" t="str">
            <v/>
          </cell>
        </row>
        <row r="98">
          <cell r="B98">
            <v>44552</v>
          </cell>
          <cell r="J98">
            <v>26.105394655631308</v>
          </cell>
          <cell r="R98">
            <v>29.360000610351563</v>
          </cell>
          <cell r="U98">
            <v>1190.0000000000023</v>
          </cell>
          <cell r="W98">
            <v>30.768540519623244</v>
          </cell>
          <cell r="Y98">
            <v>30.03540359674075</v>
          </cell>
          <cell r="AA98">
            <v>650.00000000003945</v>
          </cell>
          <cell r="AC98">
            <v>28.545408117694251</v>
          </cell>
          <cell r="AE98">
            <v>30.297875773585105</v>
          </cell>
          <cell r="AG98">
            <v>549.99999999999488</v>
          </cell>
        </row>
        <row r="99">
          <cell r="B99">
            <v>44553</v>
          </cell>
          <cell r="J99">
            <v>24.956440812840995</v>
          </cell>
          <cell r="R99">
            <v>28.520000457763672</v>
          </cell>
          <cell r="U99">
            <v>1190.0000000000023</v>
          </cell>
          <cell r="W99">
            <v>30.768540519623244</v>
          </cell>
          <cell r="Y99">
            <v>30.03540359674075</v>
          </cell>
          <cell r="AA99">
            <v>650.00000000003945</v>
          </cell>
          <cell r="AC99">
            <v>28.545408117694251</v>
          </cell>
          <cell r="AE99">
            <v>30.297875773585105</v>
          </cell>
          <cell r="AG99">
            <v>549.99999999999488</v>
          </cell>
        </row>
        <row r="100">
          <cell r="B100">
            <v>44554</v>
          </cell>
          <cell r="J100">
            <v>25.314365581421654</v>
          </cell>
          <cell r="R100">
            <v>28.020000457763672</v>
          </cell>
          <cell r="U100">
            <v>950.00000000000637</v>
          </cell>
          <cell r="W100">
            <v>30.768540519623244</v>
          </cell>
          <cell r="Y100">
            <v>30.03540359674075</v>
          </cell>
          <cell r="AA100">
            <v>650.00000000003945</v>
          </cell>
          <cell r="AC100">
            <v>28.545408117694251</v>
          </cell>
          <cell r="AE100">
            <v>30.297875773585105</v>
          </cell>
          <cell r="AG100">
            <v>549.99999999999488</v>
          </cell>
        </row>
        <row r="101">
          <cell r="B101">
            <v>44555</v>
          </cell>
          <cell r="J101" t="str">
            <v/>
          </cell>
          <cell r="R101">
            <v>31.170000076293945</v>
          </cell>
          <cell r="U101">
            <v>950.00000000000637</v>
          </cell>
          <cell r="W101">
            <v>30.768540519623244</v>
          </cell>
          <cell r="Y101">
            <v>30.03540359674075</v>
          </cell>
          <cell r="AA101">
            <v>650.00000000003945</v>
          </cell>
          <cell r="AC101">
            <v>28.545408117694251</v>
          </cell>
          <cell r="AE101">
            <v>30.297875773585105</v>
          </cell>
          <cell r="AG101">
            <v>549.99999999999488</v>
          </cell>
        </row>
        <row r="102">
          <cell r="B102">
            <v>44556</v>
          </cell>
          <cell r="J102" t="str">
            <v/>
          </cell>
          <cell r="R102">
            <v>29.110000610351563</v>
          </cell>
          <cell r="U102">
            <v>950.00000000000637</v>
          </cell>
          <cell r="W102">
            <v>30.768540519623244</v>
          </cell>
          <cell r="Y102">
            <v>30.03540359674075</v>
          </cell>
          <cell r="AA102">
            <v>650.00000000003945</v>
          </cell>
          <cell r="AC102">
            <v>28.545408117694251</v>
          </cell>
          <cell r="AE102">
            <v>30.297875773585105</v>
          </cell>
          <cell r="AG102">
            <v>549.99999999999488</v>
          </cell>
        </row>
        <row r="103">
          <cell r="B103">
            <v>44557</v>
          </cell>
          <cell r="J103" t="str">
            <v/>
          </cell>
          <cell r="R103">
            <v>26.450000762939453</v>
          </cell>
          <cell r="U103">
            <v>950.00000000000637</v>
          </cell>
          <cell r="W103">
            <v>30.768540519623244</v>
          </cell>
          <cell r="Y103">
            <v>30.03540359674075</v>
          </cell>
          <cell r="AA103">
            <v>650.00000000003945</v>
          </cell>
          <cell r="AC103">
            <v>28.545408117694251</v>
          </cell>
          <cell r="AE103">
            <v>30.297875773585105</v>
          </cell>
          <cell r="AG103">
            <v>549.99999999999488</v>
          </cell>
        </row>
        <row r="104">
          <cell r="B104">
            <v>44558</v>
          </cell>
          <cell r="J104" t="str">
            <v/>
          </cell>
          <cell r="R104">
            <v>26.739999771118164</v>
          </cell>
          <cell r="U104">
            <v>950.00000000000637</v>
          </cell>
          <cell r="W104">
            <v>30.768540519623244</v>
          </cell>
          <cell r="Y104">
            <v>30.03540359674075</v>
          </cell>
          <cell r="AA104">
            <v>650.00000000003945</v>
          </cell>
          <cell r="AC104">
            <v>28.545408117694251</v>
          </cell>
          <cell r="AE104">
            <v>30.297875773585105</v>
          </cell>
          <cell r="AG104">
            <v>549.99999999999488</v>
          </cell>
        </row>
        <row r="105">
          <cell r="B105">
            <v>44559</v>
          </cell>
          <cell r="J105" t="str">
            <v/>
          </cell>
          <cell r="R105">
            <v>28.309999465942383</v>
          </cell>
          <cell r="U105" t="str">
            <v/>
          </cell>
          <cell r="W105" t="str">
            <v/>
          </cell>
          <cell r="Y105" t="str">
            <v/>
          </cell>
          <cell r="AA105" t="str">
            <v/>
          </cell>
          <cell r="AC105" t="str">
            <v/>
          </cell>
          <cell r="AE105" t="str">
            <v/>
          </cell>
          <cell r="AG105" t="str">
            <v/>
          </cell>
        </row>
        <row r="106">
          <cell r="B106">
            <v>44560</v>
          </cell>
          <cell r="J106" t="str">
            <v/>
          </cell>
          <cell r="R106" t="str">
            <v/>
          </cell>
          <cell r="U106" t="str">
            <v/>
          </cell>
          <cell r="W106" t="str">
            <v/>
          </cell>
          <cell r="Y106" t="str">
            <v/>
          </cell>
          <cell r="AA106" t="str">
            <v/>
          </cell>
          <cell r="AC106" t="str">
            <v/>
          </cell>
          <cell r="AE106" t="str">
            <v/>
          </cell>
          <cell r="AG106" t="str">
            <v/>
          </cell>
        </row>
        <row r="107">
          <cell r="B107">
            <v>44561</v>
          </cell>
          <cell r="J107">
            <v>26.425602655267927</v>
          </cell>
          <cell r="R107">
            <v>0</v>
          </cell>
          <cell r="U107" t="str">
            <v/>
          </cell>
          <cell r="W107" t="str">
            <v/>
          </cell>
          <cell r="Y107" t="str">
            <v/>
          </cell>
          <cell r="AA107" t="str">
            <v/>
          </cell>
          <cell r="AC107" t="str">
            <v/>
          </cell>
          <cell r="AE107" t="str">
            <v/>
          </cell>
          <cell r="AG107" t="str">
            <v/>
          </cell>
        </row>
        <row r="108">
          <cell r="B108">
            <v>44562</v>
          </cell>
          <cell r="J108" t="str">
            <v/>
          </cell>
          <cell r="R108">
            <v>0</v>
          </cell>
          <cell r="U108" t="str">
            <v/>
          </cell>
          <cell r="W108" t="str">
            <v/>
          </cell>
          <cell r="Y108" t="str">
            <v/>
          </cell>
          <cell r="AA108" t="str">
            <v/>
          </cell>
          <cell r="AC108" t="str">
            <v/>
          </cell>
          <cell r="AE108" t="str">
            <v/>
          </cell>
          <cell r="AG108" t="str">
            <v/>
          </cell>
        </row>
        <row r="109">
          <cell r="B109">
            <v>44563</v>
          </cell>
          <cell r="J109" t="str">
            <v/>
          </cell>
          <cell r="R109">
            <v>27.909999847412109</v>
          </cell>
          <cell r="U109" t="str">
            <v/>
          </cell>
          <cell r="W109" t="str">
            <v/>
          </cell>
          <cell r="Y109" t="str">
            <v/>
          </cell>
          <cell r="AA109" t="str">
            <v/>
          </cell>
          <cell r="AC109" t="str">
            <v/>
          </cell>
          <cell r="AE109" t="str">
            <v/>
          </cell>
          <cell r="AG109" t="str">
            <v/>
          </cell>
        </row>
        <row r="110">
          <cell r="B110">
            <v>44564</v>
          </cell>
          <cell r="J110" t="str">
            <v/>
          </cell>
          <cell r="R110" t="str">
            <v/>
          </cell>
          <cell r="U110" t="str">
            <v/>
          </cell>
          <cell r="W110" t="str">
            <v/>
          </cell>
          <cell r="Y110" t="str">
            <v/>
          </cell>
          <cell r="AA110" t="str">
            <v/>
          </cell>
          <cell r="AC110" t="str">
            <v/>
          </cell>
          <cell r="AE110" t="str">
            <v/>
          </cell>
          <cell r="AG110" t="str">
            <v/>
          </cell>
        </row>
        <row r="111">
          <cell r="B111">
            <v>44565</v>
          </cell>
          <cell r="J111" t="str">
            <v/>
          </cell>
          <cell r="R111">
            <v>0</v>
          </cell>
          <cell r="U111" t="str">
            <v/>
          </cell>
          <cell r="W111" t="str">
            <v/>
          </cell>
          <cell r="Y111" t="str">
            <v/>
          </cell>
          <cell r="AA111" t="str">
            <v/>
          </cell>
          <cell r="AC111" t="str">
            <v/>
          </cell>
          <cell r="AE111" t="str">
            <v/>
          </cell>
          <cell r="AG111" t="str">
            <v/>
          </cell>
        </row>
        <row r="112">
          <cell r="B112">
            <v>44566</v>
          </cell>
          <cell r="J112" t="str">
            <v/>
          </cell>
          <cell r="R112">
            <v>28.860000610351563</v>
          </cell>
          <cell r="U112" t="str">
            <v/>
          </cell>
          <cell r="W112" t="str">
            <v/>
          </cell>
          <cell r="Y112" t="str">
            <v/>
          </cell>
          <cell r="AA112" t="str">
            <v/>
          </cell>
          <cell r="AC112" t="str">
            <v/>
          </cell>
          <cell r="AE112" t="str">
            <v/>
          </cell>
          <cell r="AG112" t="str">
            <v/>
          </cell>
        </row>
        <row r="113">
          <cell r="B113">
            <v>44567</v>
          </cell>
          <cell r="J113">
            <v>28.038272251655766</v>
          </cell>
          <cell r="R113">
            <v>28.829999923706055</v>
          </cell>
          <cell r="U113">
            <v>875.00000000001467</v>
          </cell>
          <cell r="W113" t="str">
            <v/>
          </cell>
          <cell r="Y113" t="str">
            <v/>
          </cell>
          <cell r="AA113" t="str">
            <v/>
          </cell>
          <cell r="AC113">
            <v>21.311594546379787</v>
          </cell>
          <cell r="AE113">
            <v>31.185401467134895</v>
          </cell>
          <cell r="AG113">
            <v>825.00000000002012</v>
          </cell>
        </row>
        <row r="114">
          <cell r="B114">
            <v>44568</v>
          </cell>
          <cell r="J114" t="str">
            <v/>
          </cell>
          <cell r="R114">
            <v>27.170000076293945</v>
          </cell>
          <cell r="U114">
            <v>875.00000000001467</v>
          </cell>
          <cell r="W114" t="str">
            <v/>
          </cell>
          <cell r="Y114" t="str">
            <v/>
          </cell>
          <cell r="AA114" t="str">
            <v/>
          </cell>
          <cell r="AC114">
            <v>21.311594546379787</v>
          </cell>
          <cell r="AE114">
            <v>31.185401467134895</v>
          </cell>
          <cell r="AG114">
            <v>825.00000000002012</v>
          </cell>
        </row>
        <row r="115">
          <cell r="B115">
            <v>44569</v>
          </cell>
          <cell r="J115" t="str">
            <v/>
          </cell>
          <cell r="R115">
            <v>28.469999313354492</v>
          </cell>
          <cell r="U115">
            <v>875.00000000001467</v>
          </cell>
          <cell r="W115" t="str">
            <v/>
          </cell>
          <cell r="Y115" t="str">
            <v/>
          </cell>
          <cell r="AA115" t="str">
            <v/>
          </cell>
          <cell r="AC115">
            <v>21.311594546379787</v>
          </cell>
          <cell r="AE115">
            <v>31.185401467134895</v>
          </cell>
          <cell r="AG115">
            <v>825.00000000002012</v>
          </cell>
        </row>
        <row r="116">
          <cell r="B116">
            <v>44570</v>
          </cell>
          <cell r="J116" t="str">
            <v/>
          </cell>
          <cell r="R116">
            <v>29.059999465942383</v>
          </cell>
          <cell r="U116">
            <v>875.00000000001467</v>
          </cell>
          <cell r="W116" t="str">
            <v/>
          </cell>
          <cell r="Y116" t="str">
            <v/>
          </cell>
          <cell r="AA116" t="str">
            <v/>
          </cell>
          <cell r="AC116">
            <v>21.311594546379787</v>
          </cell>
          <cell r="AE116">
            <v>31.185401467134895</v>
          </cell>
          <cell r="AG116">
            <v>825.00000000002012</v>
          </cell>
        </row>
        <row r="117">
          <cell r="B117">
            <v>44571</v>
          </cell>
          <cell r="J117" t="str">
            <v/>
          </cell>
          <cell r="R117">
            <v>28.090000152587891</v>
          </cell>
          <cell r="U117">
            <v>875.00000000001467</v>
          </cell>
          <cell r="W117" t="str">
            <v/>
          </cell>
          <cell r="Y117" t="str">
            <v/>
          </cell>
          <cell r="AA117" t="str">
            <v/>
          </cell>
          <cell r="AC117">
            <v>21.311594546379787</v>
          </cell>
          <cell r="AE117">
            <v>31.185401467134895</v>
          </cell>
          <cell r="AG117">
            <v>825.00000000002012</v>
          </cell>
        </row>
        <row r="118">
          <cell r="B118">
            <v>44572</v>
          </cell>
          <cell r="J118" t="str">
            <v/>
          </cell>
          <cell r="R118">
            <v>28.989999771118164</v>
          </cell>
          <cell r="U118">
            <v>875.00000000001467</v>
          </cell>
          <cell r="W118" t="str">
            <v/>
          </cell>
          <cell r="Y118" t="str">
            <v/>
          </cell>
          <cell r="AA118" t="str">
            <v/>
          </cell>
          <cell r="AC118">
            <v>21.311594546379787</v>
          </cell>
          <cell r="AE118">
            <v>31.185401467134895</v>
          </cell>
          <cell r="AG118">
            <v>825.00000000002012</v>
          </cell>
        </row>
        <row r="119">
          <cell r="B119">
            <v>44573</v>
          </cell>
          <cell r="J119" t="str">
            <v/>
          </cell>
          <cell r="R119">
            <v>31.209999084472656</v>
          </cell>
          <cell r="U119">
            <v>875.00000000001467</v>
          </cell>
          <cell r="W119" t="str">
            <v/>
          </cell>
          <cell r="Y119" t="str">
            <v/>
          </cell>
          <cell r="AA119" t="str">
            <v/>
          </cell>
          <cell r="AC119">
            <v>21.311594546379787</v>
          </cell>
          <cell r="AE119">
            <v>31.185401467134895</v>
          </cell>
          <cell r="AG119">
            <v>825.00000000002012</v>
          </cell>
        </row>
        <row r="120">
          <cell r="B120">
            <v>44574</v>
          </cell>
          <cell r="J120" t="str">
            <v/>
          </cell>
          <cell r="R120">
            <v>30.180000305175781</v>
          </cell>
          <cell r="U120" t="str">
            <v/>
          </cell>
          <cell r="W120" t="str">
            <v/>
          </cell>
          <cell r="Y120" t="str">
            <v/>
          </cell>
          <cell r="AA120" t="str">
            <v/>
          </cell>
          <cell r="AC120" t="str">
            <v/>
          </cell>
          <cell r="AE120" t="str">
            <v/>
          </cell>
          <cell r="AG120" t="str">
            <v/>
          </cell>
        </row>
        <row r="121">
          <cell r="B121">
            <v>44575</v>
          </cell>
          <cell r="J121" t="str">
            <v/>
          </cell>
          <cell r="R121">
            <v>30.809999465942383</v>
          </cell>
          <cell r="U121" t="str">
            <v/>
          </cell>
          <cell r="W121" t="str">
            <v/>
          </cell>
          <cell r="Y121" t="str">
            <v/>
          </cell>
          <cell r="AA121" t="str">
            <v/>
          </cell>
          <cell r="AC121" t="str">
            <v/>
          </cell>
          <cell r="AE121" t="str">
            <v/>
          </cell>
          <cell r="AG121" t="str">
            <v/>
          </cell>
        </row>
        <row r="122">
          <cell r="B122">
            <v>44576</v>
          </cell>
          <cell r="J122" t="str">
            <v/>
          </cell>
          <cell r="R122">
            <v>27.299999237060547</v>
          </cell>
          <cell r="U122" t="str">
            <v/>
          </cell>
          <cell r="W122" t="str">
            <v/>
          </cell>
          <cell r="Y122" t="str">
            <v/>
          </cell>
          <cell r="AA122" t="str">
            <v/>
          </cell>
          <cell r="AC122" t="str">
            <v/>
          </cell>
          <cell r="AE122" t="str">
            <v/>
          </cell>
          <cell r="AG122" t="str">
            <v/>
          </cell>
        </row>
        <row r="123">
          <cell r="B123">
            <v>44577</v>
          </cell>
          <cell r="J123">
            <v>25.840252758746765</v>
          </cell>
          <cell r="R123">
            <v>28.219999313354492</v>
          </cell>
          <cell r="U123" t="str">
            <v/>
          </cell>
          <cell r="W123" t="str">
            <v/>
          </cell>
          <cell r="Y123" t="str">
            <v/>
          </cell>
          <cell r="AA123" t="str">
            <v/>
          </cell>
          <cell r="AC123" t="str">
            <v/>
          </cell>
          <cell r="AE123" t="str">
            <v/>
          </cell>
          <cell r="AG123" t="str">
            <v/>
          </cell>
        </row>
        <row r="124">
          <cell r="B124">
            <v>44578</v>
          </cell>
          <cell r="J124">
            <v>26.756009942413453</v>
          </cell>
          <cell r="R124">
            <v>28.920000076293945</v>
          </cell>
          <cell r="U124" t="str">
            <v/>
          </cell>
          <cell r="W124" t="str">
            <v/>
          </cell>
          <cell r="Y124" t="str">
            <v/>
          </cell>
          <cell r="AA124" t="str">
            <v/>
          </cell>
          <cell r="AC124" t="str">
            <v/>
          </cell>
          <cell r="AE124" t="str">
            <v/>
          </cell>
          <cell r="AG124" t="str">
            <v/>
          </cell>
        </row>
        <row r="125">
          <cell r="B125">
            <v>44579</v>
          </cell>
          <cell r="J125" t="str">
            <v/>
          </cell>
          <cell r="R125">
            <v>28.069999694824219</v>
          </cell>
          <cell r="U125" t="str">
            <v/>
          </cell>
          <cell r="W125" t="str">
            <v/>
          </cell>
          <cell r="Y125" t="str">
            <v/>
          </cell>
          <cell r="AA125" t="str">
            <v/>
          </cell>
          <cell r="AC125" t="str">
            <v/>
          </cell>
          <cell r="AE125" t="str">
            <v/>
          </cell>
          <cell r="AG125" t="str">
            <v/>
          </cell>
        </row>
        <row r="126">
          <cell r="B126">
            <v>44580</v>
          </cell>
          <cell r="J126" t="str">
            <v/>
          </cell>
          <cell r="R126">
            <v>28.690000534057617</v>
          </cell>
          <cell r="U126" t="str">
            <v/>
          </cell>
          <cell r="W126" t="str">
            <v/>
          </cell>
          <cell r="Y126" t="str">
            <v/>
          </cell>
          <cell r="AA126" t="str">
            <v/>
          </cell>
          <cell r="AC126" t="str">
            <v/>
          </cell>
          <cell r="AE126" t="str">
            <v/>
          </cell>
          <cell r="AG126" t="str">
            <v/>
          </cell>
        </row>
        <row r="127">
          <cell r="B127">
            <v>44581</v>
          </cell>
          <cell r="J127">
            <v>24.47708869665653</v>
          </cell>
          <cell r="R127">
            <v>28.399999618530273</v>
          </cell>
          <cell r="U127" t="str">
            <v/>
          </cell>
          <cell r="W127" t="str">
            <v/>
          </cell>
          <cell r="Y127" t="str">
            <v/>
          </cell>
          <cell r="AA127" t="str">
            <v/>
          </cell>
          <cell r="AC127" t="str">
            <v/>
          </cell>
          <cell r="AE127" t="str">
            <v/>
          </cell>
          <cell r="AG127" t="str">
            <v/>
          </cell>
        </row>
        <row r="128">
          <cell r="B128">
            <v>44582</v>
          </cell>
          <cell r="J128">
            <v>25.188224704968526</v>
          </cell>
          <cell r="R128">
            <v>28.420000076293945</v>
          </cell>
          <cell r="U128" t="str">
            <v/>
          </cell>
          <cell r="W128" t="str">
            <v/>
          </cell>
          <cell r="Y128" t="str">
            <v/>
          </cell>
          <cell r="AA128" t="str">
            <v/>
          </cell>
          <cell r="AC128" t="str">
            <v/>
          </cell>
          <cell r="AE128" t="str">
            <v/>
          </cell>
          <cell r="AG128" t="str">
            <v/>
          </cell>
        </row>
        <row r="129">
          <cell r="B129">
            <v>44583</v>
          </cell>
          <cell r="J129">
            <v>25.329979283551033</v>
          </cell>
          <cell r="R129">
            <v>28.090000152587891</v>
          </cell>
          <cell r="U129" t="str">
            <v/>
          </cell>
          <cell r="W129" t="str">
            <v/>
          </cell>
          <cell r="Y129" t="str">
            <v/>
          </cell>
          <cell r="AA129" t="str">
            <v/>
          </cell>
          <cell r="AC129" t="str">
            <v/>
          </cell>
          <cell r="AE129" t="str">
            <v/>
          </cell>
          <cell r="AG129" t="str">
            <v/>
          </cell>
        </row>
        <row r="130">
          <cell r="B130">
            <v>44584</v>
          </cell>
          <cell r="J130">
            <v>25.951535801913526</v>
          </cell>
          <cell r="R130">
            <v>27.299999237060547</v>
          </cell>
          <cell r="U130" t="str">
            <v/>
          </cell>
          <cell r="W130" t="str">
            <v/>
          </cell>
          <cell r="Y130" t="str">
            <v/>
          </cell>
          <cell r="AA130" t="str">
            <v/>
          </cell>
          <cell r="AC130" t="str">
            <v/>
          </cell>
          <cell r="AE130" t="str">
            <v/>
          </cell>
          <cell r="AG130" t="str">
            <v/>
          </cell>
        </row>
        <row r="131">
          <cell r="B131">
            <v>44585</v>
          </cell>
          <cell r="J131">
            <v>24.68171201677557</v>
          </cell>
          <cell r="R131">
            <v>27.290000915527344</v>
          </cell>
          <cell r="U131">
            <v>625.00000000004218</v>
          </cell>
          <cell r="W131">
            <v>29.257337727507071</v>
          </cell>
          <cell r="Y131">
            <v>31.280214171365358</v>
          </cell>
          <cell r="AA131">
            <v>700.00000000003388</v>
          </cell>
          <cell r="AC131">
            <v>29.257337727507071</v>
          </cell>
          <cell r="AE131">
            <v>31.280214171365358</v>
          </cell>
          <cell r="AG131">
            <v>700.00000000003388</v>
          </cell>
        </row>
        <row r="132">
          <cell r="B132">
            <v>44586</v>
          </cell>
          <cell r="J132" t="str">
            <v/>
          </cell>
          <cell r="R132">
            <v>28.260000228881836</v>
          </cell>
          <cell r="U132">
            <v>625.00000000004218</v>
          </cell>
          <cell r="W132">
            <v>29.257337727507071</v>
          </cell>
          <cell r="Y132">
            <v>31.280214171365358</v>
          </cell>
          <cell r="AA132">
            <v>700.00000000003388</v>
          </cell>
          <cell r="AC132">
            <v>29.257337727507071</v>
          </cell>
          <cell r="AE132">
            <v>31.280214171365358</v>
          </cell>
          <cell r="AG132">
            <v>700.00000000003388</v>
          </cell>
        </row>
        <row r="133">
          <cell r="B133">
            <v>44587</v>
          </cell>
          <cell r="J133" t="str">
            <v/>
          </cell>
          <cell r="R133">
            <v>28.190000534057617</v>
          </cell>
          <cell r="U133">
            <v>625.00000000004218</v>
          </cell>
          <cell r="W133">
            <v>29.257337727507071</v>
          </cell>
          <cell r="Y133">
            <v>31.280214171365358</v>
          </cell>
          <cell r="AA133">
            <v>700.00000000003388</v>
          </cell>
          <cell r="AC133">
            <v>29.257337727507071</v>
          </cell>
          <cell r="AE133">
            <v>31.280214171365358</v>
          </cell>
          <cell r="AG133">
            <v>700.00000000003388</v>
          </cell>
        </row>
        <row r="134">
          <cell r="B134">
            <v>44588</v>
          </cell>
          <cell r="J134" t="str">
            <v/>
          </cell>
          <cell r="R134">
            <v>32.709999084472656</v>
          </cell>
          <cell r="U134">
            <v>625.00000000004218</v>
          </cell>
          <cell r="W134">
            <v>29.257337727507071</v>
          </cell>
          <cell r="Y134">
            <v>31.280214171365358</v>
          </cell>
          <cell r="AA134">
            <v>700.00000000003388</v>
          </cell>
          <cell r="AC134">
            <v>29.257337727507071</v>
          </cell>
          <cell r="AE134">
            <v>31.280214171365358</v>
          </cell>
          <cell r="AG134">
            <v>700.00000000003388</v>
          </cell>
        </row>
        <row r="135">
          <cell r="B135">
            <v>44589</v>
          </cell>
          <cell r="J135">
            <v>24.168736512816132</v>
          </cell>
          <cell r="R135">
            <v>31</v>
          </cell>
          <cell r="U135">
            <v>625.00000000004218</v>
          </cell>
          <cell r="W135">
            <v>29.257337727507071</v>
          </cell>
          <cell r="Y135">
            <v>31.280214171365358</v>
          </cell>
          <cell r="AA135">
            <v>700.00000000003388</v>
          </cell>
          <cell r="AC135">
            <v>29.257337727507071</v>
          </cell>
          <cell r="AE135">
            <v>31.280214171365358</v>
          </cell>
          <cell r="AG135">
            <v>700.00000000003388</v>
          </cell>
        </row>
        <row r="136">
          <cell r="B136">
            <v>44590</v>
          </cell>
          <cell r="J136">
            <v>23.448037824223377</v>
          </cell>
          <cell r="R136">
            <v>28.149999618530273</v>
          </cell>
          <cell r="U136">
            <v>625.00000000004218</v>
          </cell>
          <cell r="W136">
            <v>29.257337727507071</v>
          </cell>
          <cell r="Y136">
            <v>31.280214171365358</v>
          </cell>
          <cell r="AA136">
            <v>700.00000000003388</v>
          </cell>
          <cell r="AC136">
            <v>29.257337727507071</v>
          </cell>
          <cell r="AE136">
            <v>31.280214171365358</v>
          </cell>
          <cell r="AG136">
            <v>700.00000000003388</v>
          </cell>
        </row>
        <row r="137">
          <cell r="B137">
            <v>44591</v>
          </cell>
          <cell r="J137">
            <v>24.658640961637552</v>
          </cell>
          <cell r="R137">
            <v>28.629999160766602</v>
          </cell>
          <cell r="U137">
            <v>625.00000000004218</v>
          </cell>
          <cell r="W137">
            <v>29.257337727507071</v>
          </cell>
          <cell r="Y137">
            <v>31.280214171365358</v>
          </cell>
          <cell r="AA137">
            <v>700.00000000003388</v>
          </cell>
          <cell r="AC137">
            <v>29.257337727507071</v>
          </cell>
          <cell r="AE137">
            <v>31.280214171365358</v>
          </cell>
          <cell r="AG137">
            <v>700.00000000003388</v>
          </cell>
        </row>
        <row r="138">
          <cell r="B138">
            <v>44592</v>
          </cell>
          <cell r="J138">
            <v>23.843847730475989</v>
          </cell>
          <cell r="R138">
            <v>28.180000305175781</v>
          </cell>
          <cell r="U138">
            <v>875.00000000001467</v>
          </cell>
          <cell r="W138">
            <v>32.135017906788427</v>
          </cell>
          <cell r="Y138">
            <v>32.117786469727314</v>
          </cell>
          <cell r="AA138">
            <v>725.00000000003115</v>
          </cell>
          <cell r="AC138">
            <v>32.135017906788427</v>
          </cell>
          <cell r="AE138">
            <v>32.117786469727314</v>
          </cell>
          <cell r="AG138">
            <v>725.00000000003115</v>
          </cell>
        </row>
        <row r="139">
          <cell r="B139">
            <v>44593</v>
          </cell>
          <cell r="J139" t="str">
            <v/>
          </cell>
          <cell r="R139">
            <v>29.899999618530273</v>
          </cell>
          <cell r="U139">
            <v>875.00000000001467</v>
          </cell>
          <cell r="W139">
            <v>32.135017906788427</v>
          </cell>
          <cell r="Y139">
            <v>32.117786469727314</v>
          </cell>
          <cell r="AA139">
            <v>725.00000000003115</v>
          </cell>
          <cell r="AC139">
            <v>32.135017906788427</v>
          </cell>
          <cell r="AE139">
            <v>32.117786469727314</v>
          </cell>
          <cell r="AG139">
            <v>725.00000000003115</v>
          </cell>
        </row>
        <row r="140">
          <cell r="B140">
            <v>44594</v>
          </cell>
          <cell r="J140" t="str">
            <v/>
          </cell>
          <cell r="R140">
            <v>29.360000610351563</v>
          </cell>
          <cell r="U140">
            <v>875.00000000001467</v>
          </cell>
          <cell r="W140">
            <v>32.135017906788427</v>
          </cell>
          <cell r="Y140">
            <v>32.117786469727314</v>
          </cell>
          <cell r="AA140">
            <v>725.00000000003115</v>
          </cell>
          <cell r="AC140">
            <v>32.135017906788427</v>
          </cell>
          <cell r="AE140">
            <v>32.117786469727314</v>
          </cell>
          <cell r="AG140">
            <v>725.00000000003115</v>
          </cell>
        </row>
        <row r="141">
          <cell r="B141">
            <v>44595</v>
          </cell>
          <cell r="J141" t="str">
            <v/>
          </cell>
          <cell r="R141">
            <v>28.370000839233398</v>
          </cell>
          <cell r="U141">
            <v>875.00000000001467</v>
          </cell>
          <cell r="W141">
            <v>32.135017906788427</v>
          </cell>
          <cell r="Y141">
            <v>32.117786469727314</v>
          </cell>
          <cell r="AA141">
            <v>725.00000000003115</v>
          </cell>
          <cell r="AC141">
            <v>32.135017906788427</v>
          </cell>
          <cell r="AE141">
            <v>32.117786469727314</v>
          </cell>
          <cell r="AG141">
            <v>725.00000000003115</v>
          </cell>
        </row>
        <row r="142">
          <cell r="B142">
            <v>44596</v>
          </cell>
          <cell r="J142" t="str">
            <v/>
          </cell>
          <cell r="R142">
            <v>29.350000381469727</v>
          </cell>
          <cell r="U142">
            <v>875.00000000001467</v>
          </cell>
          <cell r="W142">
            <v>32.135017906788427</v>
          </cell>
          <cell r="Y142">
            <v>32.117786469727314</v>
          </cell>
          <cell r="AA142">
            <v>725.00000000003115</v>
          </cell>
          <cell r="AC142">
            <v>32.135017906788427</v>
          </cell>
          <cell r="AE142">
            <v>32.117786469727314</v>
          </cell>
          <cell r="AG142">
            <v>725.00000000003115</v>
          </cell>
        </row>
        <row r="143">
          <cell r="B143">
            <v>44597</v>
          </cell>
          <cell r="J143" t="str">
            <v/>
          </cell>
          <cell r="R143">
            <v>26.840000152587891</v>
          </cell>
          <cell r="U143">
            <v>875.00000000001467</v>
          </cell>
          <cell r="W143">
            <v>32.135017906788427</v>
          </cell>
          <cell r="Y143">
            <v>32.117786469727314</v>
          </cell>
          <cell r="AA143">
            <v>725.00000000003115</v>
          </cell>
          <cell r="AC143">
            <v>32.135017906788427</v>
          </cell>
          <cell r="AE143">
            <v>32.117786469727314</v>
          </cell>
          <cell r="AG143">
            <v>725.00000000003115</v>
          </cell>
        </row>
        <row r="144">
          <cell r="B144">
            <v>44598</v>
          </cell>
          <cell r="J144">
            <v>24.938813432629431</v>
          </cell>
          <cell r="R144">
            <v>28.420000076293945</v>
          </cell>
          <cell r="U144">
            <v>875.00000000001467</v>
          </cell>
          <cell r="W144">
            <v>32.135017906788427</v>
          </cell>
          <cell r="Y144">
            <v>32.117786469727314</v>
          </cell>
          <cell r="AA144">
            <v>725.00000000003115</v>
          </cell>
          <cell r="AC144">
            <v>32.135017906788427</v>
          </cell>
          <cell r="AE144">
            <v>32.117786469727314</v>
          </cell>
          <cell r="AG144">
            <v>725.00000000003115</v>
          </cell>
        </row>
        <row r="145">
          <cell r="B145">
            <v>44599</v>
          </cell>
          <cell r="J145">
            <v>23.023334780246866</v>
          </cell>
          <cell r="R145">
            <v>27.770000457763672</v>
          </cell>
          <cell r="U145" t="str">
            <v/>
          </cell>
          <cell r="W145" t="str">
            <v/>
          </cell>
          <cell r="Y145" t="str">
            <v/>
          </cell>
          <cell r="AA145" t="str">
            <v/>
          </cell>
          <cell r="AC145" t="str">
            <v/>
          </cell>
          <cell r="AE145" t="str">
            <v/>
          </cell>
          <cell r="AG145" t="str">
            <v/>
          </cell>
        </row>
        <row r="146">
          <cell r="B146">
            <v>44600</v>
          </cell>
          <cell r="J146">
            <v>24.454129850660525</v>
          </cell>
          <cell r="R146">
            <v>30.219999313354492</v>
          </cell>
          <cell r="U146" t="str">
            <v/>
          </cell>
          <cell r="W146" t="str">
            <v/>
          </cell>
          <cell r="Y146" t="str">
            <v/>
          </cell>
          <cell r="AA146" t="str">
            <v/>
          </cell>
          <cell r="AC146" t="str">
            <v/>
          </cell>
          <cell r="AE146" t="str">
            <v/>
          </cell>
          <cell r="AG146" t="str">
            <v/>
          </cell>
        </row>
        <row r="147">
          <cell r="B147">
            <v>44601</v>
          </cell>
          <cell r="J147">
            <v>24.598450052328509</v>
          </cell>
          <cell r="R147">
            <v>26.690000534057617</v>
          </cell>
          <cell r="U147" t="str">
            <v/>
          </cell>
          <cell r="W147" t="str">
            <v/>
          </cell>
          <cell r="Y147" t="str">
            <v/>
          </cell>
          <cell r="AA147" t="str">
            <v/>
          </cell>
          <cell r="AC147" t="str">
            <v/>
          </cell>
          <cell r="AE147" t="str">
            <v/>
          </cell>
          <cell r="AG147" t="str">
            <v/>
          </cell>
        </row>
        <row r="148">
          <cell r="B148">
            <v>44602</v>
          </cell>
          <cell r="J148">
            <v>25.495317641711207</v>
          </cell>
          <cell r="R148">
            <v>29.079999923706055</v>
          </cell>
          <cell r="U148" t="str">
            <v/>
          </cell>
          <cell r="W148" t="str">
            <v/>
          </cell>
          <cell r="Y148" t="str">
            <v/>
          </cell>
          <cell r="AA148" t="str">
            <v/>
          </cell>
          <cell r="AC148" t="str">
            <v/>
          </cell>
          <cell r="AE148" t="str">
            <v/>
          </cell>
          <cell r="AG148" t="str">
            <v/>
          </cell>
        </row>
        <row r="149">
          <cell r="B149">
            <v>44603</v>
          </cell>
          <cell r="J149">
            <v>24.225740398426108</v>
          </cell>
          <cell r="R149">
            <v>29.600000381469727</v>
          </cell>
          <cell r="U149">
            <v>774.99999999997021</v>
          </cell>
          <cell r="W149">
            <v>30.526609209823295</v>
          </cell>
          <cell r="Y149">
            <v>31.301264977449467</v>
          </cell>
          <cell r="AA149">
            <v>624.9999999999867</v>
          </cell>
          <cell r="AC149">
            <v>28.004978437075891</v>
          </cell>
          <cell r="AE149">
            <v>31.100661340106399</v>
          </cell>
          <cell r="AG149">
            <v>724.99999999992019</v>
          </cell>
        </row>
        <row r="150">
          <cell r="B150">
            <v>44604</v>
          </cell>
          <cell r="J150">
            <v>23.673608925538094</v>
          </cell>
          <cell r="R150">
            <v>29.040000915527344</v>
          </cell>
          <cell r="U150">
            <v>774.99999999997021</v>
          </cell>
          <cell r="W150">
            <v>30.526609209823295</v>
          </cell>
          <cell r="Y150">
            <v>31.301264977449467</v>
          </cell>
          <cell r="AA150">
            <v>624.9999999999867</v>
          </cell>
          <cell r="AC150">
            <v>28.004978437075891</v>
          </cell>
          <cell r="AE150">
            <v>31.100661340106399</v>
          </cell>
          <cell r="AG150">
            <v>724.99999999992019</v>
          </cell>
        </row>
        <row r="151">
          <cell r="B151">
            <v>44605</v>
          </cell>
          <cell r="J151">
            <v>23.597799545971455</v>
          </cell>
          <cell r="R151">
            <v>27.989999771118164</v>
          </cell>
          <cell r="U151">
            <v>774.99999999997021</v>
          </cell>
          <cell r="W151">
            <v>30.526609209823295</v>
          </cell>
          <cell r="Y151">
            <v>31.301264977449467</v>
          </cell>
          <cell r="AA151">
            <v>624.9999999999867</v>
          </cell>
          <cell r="AC151">
            <v>28.004978437075891</v>
          </cell>
          <cell r="AE151">
            <v>31.100661340106399</v>
          </cell>
          <cell r="AG151">
            <v>724.99999999992019</v>
          </cell>
        </row>
        <row r="152">
          <cell r="B152">
            <v>44606</v>
          </cell>
          <cell r="J152">
            <v>23.807105800040294</v>
          </cell>
          <cell r="R152">
            <v>30.870000839233398</v>
          </cell>
          <cell r="U152">
            <v>750.00000000000068</v>
          </cell>
          <cell r="W152">
            <v>28.569060820199624</v>
          </cell>
          <cell r="Y152">
            <v>31.546067947789069</v>
          </cell>
          <cell r="AA152">
            <v>662.49999999998249</v>
          </cell>
          <cell r="AC152">
            <v>27.308245433825924</v>
          </cell>
          <cell r="AE152">
            <v>31.445766129117533</v>
          </cell>
          <cell r="AG152">
            <v>712.4999999999493</v>
          </cell>
        </row>
        <row r="153">
          <cell r="B153">
            <v>44607</v>
          </cell>
          <cell r="J153" t="str">
            <v/>
          </cell>
          <cell r="R153">
            <v>29.569999694824219</v>
          </cell>
          <cell r="U153">
            <v>750.00000000000068</v>
          </cell>
          <cell r="W153">
            <v>28.569060820199624</v>
          </cell>
          <cell r="Y153">
            <v>31.546067947789069</v>
          </cell>
          <cell r="AA153">
            <v>662.49999999998249</v>
          </cell>
          <cell r="AC153">
            <v>27.308245433825924</v>
          </cell>
          <cell r="AE153">
            <v>31.445766129117533</v>
          </cell>
          <cell r="AG153">
            <v>712.4999999999493</v>
          </cell>
        </row>
        <row r="154">
          <cell r="B154">
            <v>44608</v>
          </cell>
          <cell r="J154" t="str">
            <v/>
          </cell>
          <cell r="R154">
            <v>31.030000686645508</v>
          </cell>
          <cell r="U154">
            <v>750.00000000000068</v>
          </cell>
          <cell r="W154">
            <v>28.569060820199624</v>
          </cell>
          <cell r="Y154">
            <v>31.546067947789069</v>
          </cell>
          <cell r="AA154">
            <v>662.49999999998249</v>
          </cell>
          <cell r="AC154">
            <v>27.308245433825924</v>
          </cell>
          <cell r="AE154">
            <v>31.445766129117533</v>
          </cell>
          <cell r="AG154">
            <v>712.4999999999493</v>
          </cell>
        </row>
        <row r="155">
          <cell r="B155">
            <v>44609</v>
          </cell>
          <cell r="J155">
            <v>22.722071329944129</v>
          </cell>
          <cell r="R155">
            <v>30.090000152587891</v>
          </cell>
          <cell r="U155">
            <v>750.00000000000068</v>
          </cell>
          <cell r="W155">
            <v>28.569060820199624</v>
          </cell>
          <cell r="Y155">
            <v>31.546067947789069</v>
          </cell>
          <cell r="AA155">
            <v>662.49999999998249</v>
          </cell>
          <cell r="AC155">
            <v>27.308245433825924</v>
          </cell>
          <cell r="AE155">
            <v>31.445766129117533</v>
          </cell>
          <cell r="AG155">
            <v>712.4999999999493</v>
          </cell>
        </row>
        <row r="156">
          <cell r="B156">
            <v>44610</v>
          </cell>
          <cell r="J156">
            <v>24.916356563021488</v>
          </cell>
          <cell r="R156">
            <v>29.760000228881836</v>
          </cell>
          <cell r="U156">
            <v>725.00000000003115</v>
          </cell>
          <cell r="W156">
            <v>26.611512430575957</v>
          </cell>
          <cell r="Y156">
            <v>31.790870918128668</v>
          </cell>
          <cell r="AA156">
            <v>699.9999999999784</v>
          </cell>
          <cell r="AC156">
            <v>26.611512430575957</v>
          </cell>
          <cell r="AE156">
            <v>31.790870918128668</v>
          </cell>
          <cell r="AG156">
            <v>699.9999999999784</v>
          </cell>
        </row>
        <row r="157">
          <cell r="B157">
            <v>44611</v>
          </cell>
          <cell r="J157">
            <v>24.571123870254958</v>
          </cell>
          <cell r="R157">
            <v>29.180000305175781</v>
          </cell>
          <cell r="U157">
            <v>725.00000000003115</v>
          </cell>
          <cell r="W157">
            <v>26.611512430575957</v>
          </cell>
          <cell r="Y157">
            <v>31.790870918128668</v>
          </cell>
          <cell r="AA157">
            <v>699.9999999999784</v>
          </cell>
          <cell r="AC157">
            <v>26.611512430575957</v>
          </cell>
          <cell r="AE157">
            <v>31.790870918128668</v>
          </cell>
          <cell r="AG157">
            <v>699.9999999999784</v>
          </cell>
        </row>
        <row r="158">
          <cell r="B158">
            <v>44612</v>
          </cell>
          <cell r="J158" t="str">
            <v/>
          </cell>
          <cell r="R158">
            <v>29.25</v>
          </cell>
          <cell r="U158">
            <v>725.00000000003115</v>
          </cell>
          <cell r="W158">
            <v>26.611512430575957</v>
          </cell>
          <cell r="Y158">
            <v>31.790870918128668</v>
          </cell>
          <cell r="AA158">
            <v>699.9999999999784</v>
          </cell>
          <cell r="AC158">
            <v>26.611512430575957</v>
          </cell>
          <cell r="AE158">
            <v>31.790870918128668</v>
          </cell>
          <cell r="AG158">
            <v>699.9999999999784</v>
          </cell>
        </row>
        <row r="159">
          <cell r="B159">
            <v>44613</v>
          </cell>
          <cell r="J159" t="str">
            <v/>
          </cell>
          <cell r="R159">
            <v>29.209999084472656</v>
          </cell>
          <cell r="U159" t="str">
            <v/>
          </cell>
          <cell r="W159" t="str">
            <v/>
          </cell>
          <cell r="Y159" t="str">
            <v/>
          </cell>
          <cell r="AA159" t="str">
            <v/>
          </cell>
          <cell r="AC159" t="str">
            <v/>
          </cell>
          <cell r="AE159" t="str">
            <v/>
          </cell>
          <cell r="AG159" t="str">
            <v/>
          </cell>
        </row>
        <row r="160">
          <cell r="B160">
            <v>44614</v>
          </cell>
          <cell r="J160">
            <v>24.903088966688522</v>
          </cell>
          <cell r="R160">
            <v>28.459999084472656</v>
          </cell>
          <cell r="U160" t="str">
            <v/>
          </cell>
          <cell r="W160" t="str">
            <v/>
          </cell>
          <cell r="Y160" t="str">
            <v/>
          </cell>
          <cell r="AA160" t="str">
            <v/>
          </cell>
          <cell r="AC160" t="str">
            <v/>
          </cell>
          <cell r="AE160" t="str">
            <v/>
          </cell>
          <cell r="AG160" t="str">
            <v/>
          </cell>
        </row>
        <row r="161">
          <cell r="B161">
            <v>44615</v>
          </cell>
          <cell r="J161" t="str">
            <v/>
          </cell>
          <cell r="R161">
            <v>27.069999694824219</v>
          </cell>
          <cell r="U161" t="str">
            <v/>
          </cell>
          <cell r="W161" t="str">
            <v/>
          </cell>
          <cell r="Y161" t="str">
            <v/>
          </cell>
          <cell r="AA161" t="str">
            <v/>
          </cell>
          <cell r="AC161" t="str">
            <v/>
          </cell>
          <cell r="AE161" t="str">
            <v/>
          </cell>
          <cell r="AG161" t="str">
            <v/>
          </cell>
        </row>
        <row r="162">
          <cell r="B162">
            <v>44616</v>
          </cell>
          <cell r="J162" t="str">
            <v/>
          </cell>
          <cell r="R162">
            <v>26.780000686645508</v>
          </cell>
          <cell r="U162" t="str">
            <v/>
          </cell>
          <cell r="W162" t="str">
            <v/>
          </cell>
          <cell r="Y162" t="str">
            <v/>
          </cell>
          <cell r="AA162" t="str">
            <v/>
          </cell>
          <cell r="AC162" t="str">
            <v/>
          </cell>
          <cell r="AE162" t="str">
            <v/>
          </cell>
          <cell r="AG162" t="str">
            <v/>
          </cell>
        </row>
        <row r="163">
          <cell r="B163">
            <v>44617</v>
          </cell>
          <cell r="J163">
            <v>19.019121664437442</v>
          </cell>
          <cell r="R163">
            <v>28.459999084472656</v>
          </cell>
          <cell r="U163">
            <v>550.00000000005048</v>
          </cell>
          <cell r="W163">
            <v>16.767351722103097</v>
          </cell>
          <cell r="Y163">
            <v>31.142598457270793</v>
          </cell>
          <cell r="AA163">
            <v>599.99999999998943</v>
          </cell>
          <cell r="AC163">
            <v>16.44301037172518</v>
          </cell>
          <cell r="AE163">
            <v>30.699657177097613</v>
          </cell>
          <cell r="AG163">
            <v>750.00000000002842</v>
          </cell>
        </row>
        <row r="164">
          <cell r="B164">
            <v>44618</v>
          </cell>
          <cell r="J164" t="str">
            <v/>
          </cell>
          <cell r="R164">
            <v>29.340000152587891</v>
          </cell>
          <cell r="U164">
            <v>550.00000000005048</v>
          </cell>
          <cell r="W164">
            <v>16.767351722103097</v>
          </cell>
          <cell r="Y164">
            <v>31.142598457270793</v>
          </cell>
          <cell r="AA164">
            <v>599.99999999998943</v>
          </cell>
          <cell r="AC164">
            <v>16.44301037172518</v>
          </cell>
          <cell r="AE164">
            <v>30.699657177097613</v>
          </cell>
          <cell r="AG164">
            <v>750.00000000002842</v>
          </cell>
        </row>
        <row r="165">
          <cell r="B165">
            <v>44619</v>
          </cell>
          <cell r="J165" t="str">
            <v/>
          </cell>
          <cell r="R165">
            <v>28.739999771118164</v>
          </cell>
          <cell r="U165">
            <v>550.00000000005048</v>
          </cell>
          <cell r="W165">
            <v>16.767351722103097</v>
          </cell>
          <cell r="Y165">
            <v>31.142598457270793</v>
          </cell>
          <cell r="AA165">
            <v>599.99999999998943</v>
          </cell>
          <cell r="AC165">
            <v>16.44301037172518</v>
          </cell>
          <cell r="AE165">
            <v>30.699657177097613</v>
          </cell>
          <cell r="AG165">
            <v>750.00000000002842</v>
          </cell>
        </row>
        <row r="166">
          <cell r="B166">
            <v>44620</v>
          </cell>
          <cell r="J166">
            <v>13.132286403442185</v>
          </cell>
          <cell r="R166">
            <v>27.229999542236328</v>
          </cell>
          <cell r="U166">
            <v>700.00000000003388</v>
          </cell>
          <cell r="W166">
            <v>16.10591595332918</v>
          </cell>
          <cell r="Y166">
            <v>31.009254153911844</v>
          </cell>
          <cell r="AA166">
            <v>549.999999999995</v>
          </cell>
          <cell r="AC166">
            <v>14.845920094182953</v>
          </cell>
          <cell r="AE166">
            <v>30.685416649172279</v>
          </cell>
          <cell r="AG166">
            <v>724.99999999997567</v>
          </cell>
        </row>
        <row r="167">
          <cell r="B167">
            <v>44621</v>
          </cell>
          <cell r="J167" t="str">
            <v/>
          </cell>
          <cell r="R167">
            <v>27.930000305175781</v>
          </cell>
          <cell r="U167">
            <v>700.00000000003388</v>
          </cell>
          <cell r="W167">
            <v>16.10591595332918</v>
          </cell>
          <cell r="Y167">
            <v>31.009254153911844</v>
          </cell>
          <cell r="AA167">
            <v>549.999999999995</v>
          </cell>
          <cell r="AC167">
            <v>14.845920094182953</v>
          </cell>
          <cell r="AE167">
            <v>30.685416649172279</v>
          </cell>
          <cell r="AG167">
            <v>724.99999999997567</v>
          </cell>
        </row>
        <row r="168">
          <cell r="B168">
            <v>44622</v>
          </cell>
          <cell r="J168">
            <v>12.891065931546088</v>
          </cell>
          <cell r="R168">
            <v>28.319999694824219</v>
          </cell>
          <cell r="U168">
            <v>700.00000000003388</v>
          </cell>
          <cell r="W168">
            <v>16.10591595332918</v>
          </cell>
          <cell r="Y168">
            <v>31.009254153911844</v>
          </cell>
          <cell r="AA168">
            <v>549.999999999995</v>
          </cell>
          <cell r="AC168">
            <v>14.845920094182953</v>
          </cell>
          <cell r="AE168">
            <v>30.685416649172279</v>
          </cell>
          <cell r="AG168">
            <v>724.99999999997567</v>
          </cell>
        </row>
        <row r="169">
          <cell r="B169">
            <v>44623</v>
          </cell>
          <cell r="J169">
            <v>12.877741573469443</v>
          </cell>
          <cell r="R169">
            <v>28.700000762939453</v>
          </cell>
          <cell r="U169">
            <v>700.00000000003388</v>
          </cell>
          <cell r="W169">
            <v>16.10591595332918</v>
          </cell>
          <cell r="Y169">
            <v>31.009254153911844</v>
          </cell>
          <cell r="AA169">
            <v>549.999999999995</v>
          </cell>
          <cell r="AC169">
            <v>14.845920094182953</v>
          </cell>
          <cell r="AE169">
            <v>30.685416649172279</v>
          </cell>
          <cell r="AG169">
            <v>724.99999999997567</v>
          </cell>
        </row>
        <row r="170">
          <cell r="B170">
            <v>44624</v>
          </cell>
          <cell r="J170" t="str">
            <v/>
          </cell>
          <cell r="R170">
            <v>30.319999694824219</v>
          </cell>
          <cell r="U170">
            <v>850.00000000001739</v>
          </cell>
          <cell r="W170">
            <v>15.444480184555266</v>
          </cell>
          <cell r="Y170">
            <v>30.875909850552894</v>
          </cell>
          <cell r="AA170">
            <v>500.00000000000045</v>
          </cell>
          <cell r="AC170">
            <v>13.248829816640725</v>
          </cell>
          <cell r="AE170">
            <v>30.671176121246944</v>
          </cell>
          <cell r="AG170">
            <v>699.99999999992292</v>
          </cell>
        </row>
        <row r="171">
          <cell r="B171">
            <v>44625</v>
          </cell>
          <cell r="J171" t="str">
            <v/>
          </cell>
          <cell r="R171">
            <v>30.670000076293945</v>
          </cell>
          <cell r="U171">
            <v>850.00000000001739</v>
          </cell>
          <cell r="W171">
            <v>15.444480184555266</v>
          </cell>
          <cell r="Y171">
            <v>30.875909850552894</v>
          </cell>
          <cell r="AA171">
            <v>500.00000000000045</v>
          </cell>
          <cell r="AC171">
            <v>13.248829816640725</v>
          </cell>
          <cell r="AE171">
            <v>30.671176121246944</v>
          </cell>
          <cell r="AG171">
            <v>699.99999999992292</v>
          </cell>
        </row>
        <row r="172">
          <cell r="B172">
            <v>44626</v>
          </cell>
          <cell r="J172" t="str">
            <v/>
          </cell>
          <cell r="R172">
            <v>30.469999313354492</v>
          </cell>
          <cell r="U172">
            <v>850.00000000001739</v>
          </cell>
          <cell r="W172">
            <v>15.444480184555266</v>
          </cell>
          <cell r="Y172">
            <v>30.875909850552894</v>
          </cell>
          <cell r="AA172">
            <v>500.00000000000045</v>
          </cell>
          <cell r="AC172">
            <v>13.248829816640725</v>
          </cell>
          <cell r="AE172">
            <v>30.671176121246944</v>
          </cell>
          <cell r="AG172">
            <v>699.99999999992292</v>
          </cell>
        </row>
        <row r="173">
          <cell r="B173">
            <v>44627</v>
          </cell>
          <cell r="J173">
            <v>11.907832454771013</v>
          </cell>
          <cell r="R173">
            <v>28.190000534057617</v>
          </cell>
          <cell r="U173">
            <v>1150.0000000000398</v>
          </cell>
          <cell r="W173">
            <v>17.344220684444767</v>
          </cell>
          <cell r="Y173">
            <v>31.845567277459853</v>
          </cell>
          <cell r="AA173">
            <v>624.9999999999867</v>
          </cell>
          <cell r="AC173">
            <v>14.186545406789257</v>
          </cell>
          <cell r="AE173">
            <v>32.146556585054611</v>
          </cell>
          <cell r="AG173">
            <v>725.00000000003115</v>
          </cell>
        </row>
        <row r="174">
          <cell r="B174">
            <v>44628</v>
          </cell>
          <cell r="J174" t="str">
            <v/>
          </cell>
          <cell r="R174">
            <v>29.879999160766602</v>
          </cell>
          <cell r="U174">
            <v>1150.0000000000398</v>
          </cell>
          <cell r="W174">
            <v>17.344220684444767</v>
          </cell>
          <cell r="Y174">
            <v>31.845567277459853</v>
          </cell>
          <cell r="AA174">
            <v>624.9999999999867</v>
          </cell>
          <cell r="AC174">
            <v>14.186545406789257</v>
          </cell>
          <cell r="AE174">
            <v>32.146556585054611</v>
          </cell>
          <cell r="AG174">
            <v>725.00000000003115</v>
          </cell>
        </row>
        <row r="175">
          <cell r="B175">
            <v>44629</v>
          </cell>
          <cell r="J175">
            <v>15.288812100602907</v>
          </cell>
          <cell r="R175">
            <v>31.889999389648438</v>
          </cell>
          <cell r="U175">
            <v>1150.0000000000398</v>
          </cell>
          <cell r="W175">
            <v>17.344220684444767</v>
          </cell>
          <cell r="Y175">
            <v>31.845567277459853</v>
          </cell>
          <cell r="AA175">
            <v>624.9999999999867</v>
          </cell>
          <cell r="AC175">
            <v>14.186545406789257</v>
          </cell>
          <cell r="AE175">
            <v>32.146556585054611</v>
          </cell>
          <cell r="AG175">
            <v>725.00000000003115</v>
          </cell>
        </row>
        <row r="176">
          <cell r="B176">
            <v>44630</v>
          </cell>
          <cell r="J176">
            <v>12.213100898618768</v>
          </cell>
          <cell r="R176">
            <v>31.860000610351563</v>
          </cell>
          <cell r="U176">
            <v>1150.0000000000398</v>
          </cell>
          <cell r="W176">
            <v>17.344220684444767</v>
          </cell>
          <cell r="Y176">
            <v>31.845567277459853</v>
          </cell>
          <cell r="AA176">
            <v>624.9999999999867</v>
          </cell>
          <cell r="AC176">
            <v>14.186545406789257</v>
          </cell>
          <cell r="AE176">
            <v>32.146556585054611</v>
          </cell>
          <cell r="AG176">
            <v>725.00000000003115</v>
          </cell>
        </row>
        <row r="177">
          <cell r="B177">
            <v>44631</v>
          </cell>
          <cell r="J177" t="str">
            <v/>
          </cell>
          <cell r="R177">
            <v>33.639999389648438</v>
          </cell>
          <cell r="U177">
            <v>1150.0000000000398</v>
          </cell>
          <cell r="W177">
            <v>17.344220684444767</v>
          </cell>
          <cell r="Y177">
            <v>31.845567277459853</v>
          </cell>
          <cell r="AA177">
            <v>624.9999999999867</v>
          </cell>
          <cell r="AC177">
            <v>14.186545406789257</v>
          </cell>
          <cell r="AE177">
            <v>32.146556585054611</v>
          </cell>
          <cell r="AG177">
            <v>725.00000000003115</v>
          </cell>
        </row>
        <row r="178">
          <cell r="B178">
            <v>44632</v>
          </cell>
          <cell r="J178" t="str">
            <v/>
          </cell>
          <cell r="R178">
            <v>30.010000228881836</v>
          </cell>
          <cell r="U178">
            <v>1150.0000000000398</v>
          </cell>
          <cell r="W178">
            <v>17.344220684444767</v>
          </cell>
          <cell r="Y178">
            <v>31.845567277459853</v>
          </cell>
          <cell r="AA178">
            <v>624.9999999999867</v>
          </cell>
          <cell r="AC178">
            <v>14.186545406789257</v>
          </cell>
          <cell r="AE178">
            <v>32.146556585054611</v>
          </cell>
          <cell r="AG178">
            <v>725.00000000003115</v>
          </cell>
        </row>
        <row r="179">
          <cell r="B179">
            <v>44633</v>
          </cell>
          <cell r="J179" t="str">
            <v/>
          </cell>
          <cell r="R179">
            <v>30.489999771118164</v>
          </cell>
          <cell r="U179">
            <v>1150.0000000000398</v>
          </cell>
          <cell r="W179">
            <v>17.344220684444767</v>
          </cell>
          <cell r="Y179">
            <v>31.845567277459853</v>
          </cell>
          <cell r="AA179">
            <v>624.9999999999867</v>
          </cell>
          <cell r="AC179">
            <v>14.186545406789257</v>
          </cell>
          <cell r="AE179">
            <v>32.146556585054611</v>
          </cell>
          <cell r="AG179">
            <v>725.00000000003115</v>
          </cell>
        </row>
        <row r="180">
          <cell r="B180">
            <v>44634</v>
          </cell>
          <cell r="J180">
            <v>11.925598531779425</v>
          </cell>
          <cell r="R180">
            <v>29.510000228881836</v>
          </cell>
          <cell r="U180">
            <v>649.99999999992838</v>
          </cell>
          <cell r="W180">
            <v>15.476933737008482</v>
          </cell>
          <cell r="Y180">
            <v>32.299632986645335</v>
          </cell>
          <cell r="AA180">
            <v>399.99999999995595</v>
          </cell>
          <cell r="AC180">
            <v>10.874883299467244</v>
          </cell>
          <cell r="AE180">
            <v>32.316676437841238</v>
          </cell>
          <cell r="AG180">
            <v>850.00000000001739</v>
          </cell>
        </row>
        <row r="181">
          <cell r="B181">
            <v>44635</v>
          </cell>
          <cell r="J181">
            <v>14.800583455629827</v>
          </cell>
          <cell r="R181">
            <v>28.010000228881836</v>
          </cell>
          <cell r="U181">
            <v>649.99999999992838</v>
          </cell>
          <cell r="W181">
            <v>15.476933737008482</v>
          </cell>
          <cell r="Y181">
            <v>32.299632986645335</v>
          </cell>
          <cell r="AA181">
            <v>399.99999999995595</v>
          </cell>
          <cell r="AC181">
            <v>10.874883299467244</v>
          </cell>
          <cell r="AE181">
            <v>32.316676437841238</v>
          </cell>
          <cell r="AG181">
            <v>850.00000000001739</v>
          </cell>
        </row>
        <row r="182">
          <cell r="B182">
            <v>44636</v>
          </cell>
          <cell r="J182">
            <v>12.720739694297153</v>
          </cell>
          <cell r="R182">
            <v>29.920000076293945</v>
          </cell>
          <cell r="U182">
            <v>649.99999999992838</v>
          </cell>
          <cell r="W182">
            <v>15.476933737008482</v>
          </cell>
          <cell r="Y182">
            <v>32.299632986645335</v>
          </cell>
          <cell r="AA182">
            <v>399.99999999995595</v>
          </cell>
          <cell r="AC182">
            <v>10.874883299467244</v>
          </cell>
          <cell r="AE182">
            <v>32.316676437841238</v>
          </cell>
          <cell r="AG182">
            <v>850.00000000001739</v>
          </cell>
        </row>
        <row r="183">
          <cell r="B183">
            <v>44637</v>
          </cell>
          <cell r="J183">
            <v>10.459780163692226</v>
          </cell>
          <cell r="R183">
            <v>30.120000839233398</v>
          </cell>
          <cell r="U183">
            <v>649.99999999992838</v>
          </cell>
          <cell r="W183">
            <v>15.476933737008482</v>
          </cell>
          <cell r="Y183">
            <v>32.299632986645335</v>
          </cell>
          <cell r="AA183">
            <v>399.99999999995595</v>
          </cell>
          <cell r="AC183">
            <v>10.874883299467244</v>
          </cell>
          <cell r="AE183">
            <v>32.316676437841238</v>
          </cell>
          <cell r="AG183">
            <v>850.00000000001739</v>
          </cell>
        </row>
        <row r="184">
          <cell r="B184">
            <v>44638</v>
          </cell>
          <cell r="J184">
            <v>12.37993665780367</v>
          </cell>
          <cell r="R184">
            <v>28.899999618530273</v>
          </cell>
          <cell r="U184">
            <v>649.99999999992838</v>
          </cell>
          <cell r="W184">
            <v>15.476933737008482</v>
          </cell>
          <cell r="Y184">
            <v>32.299632986645335</v>
          </cell>
          <cell r="AA184">
            <v>399.99999999995595</v>
          </cell>
          <cell r="AC184">
            <v>10.874883299467244</v>
          </cell>
          <cell r="AE184">
            <v>32.316676437841238</v>
          </cell>
          <cell r="AG184">
            <v>850.00000000001739</v>
          </cell>
        </row>
        <row r="185">
          <cell r="B185">
            <v>44639</v>
          </cell>
          <cell r="J185">
            <v>10.773617661858859</v>
          </cell>
          <cell r="R185">
            <v>27.700000762939453</v>
          </cell>
          <cell r="U185">
            <v>649.99999999992838</v>
          </cell>
          <cell r="W185">
            <v>15.476933737008482</v>
          </cell>
          <cell r="Y185">
            <v>32.299632986645335</v>
          </cell>
          <cell r="AA185">
            <v>399.99999999995595</v>
          </cell>
          <cell r="AC185">
            <v>10.874883299467244</v>
          </cell>
          <cell r="AE185">
            <v>32.316676437841238</v>
          </cell>
          <cell r="AG185">
            <v>850.00000000001739</v>
          </cell>
        </row>
        <row r="186">
          <cell r="B186">
            <v>44640</v>
          </cell>
          <cell r="J186" t="str">
            <v/>
          </cell>
          <cell r="R186">
            <v>30.510000228881836</v>
          </cell>
          <cell r="U186">
            <v>649.99999999992838</v>
          </cell>
          <cell r="W186">
            <v>15.476933737008482</v>
          </cell>
          <cell r="Y186">
            <v>32.299632986645335</v>
          </cell>
          <cell r="AA186">
            <v>399.99999999995595</v>
          </cell>
          <cell r="AC186">
            <v>10.874883299467244</v>
          </cell>
          <cell r="AE186">
            <v>32.316676437841238</v>
          </cell>
          <cell r="AG186">
            <v>850.00000000001739</v>
          </cell>
        </row>
        <row r="187">
          <cell r="B187">
            <v>44641</v>
          </cell>
          <cell r="J187" t="str">
            <v/>
          </cell>
          <cell r="R187">
            <v>30.639999389648438</v>
          </cell>
          <cell r="U187" t="str">
            <v/>
          </cell>
          <cell r="W187" t="str">
            <v/>
          </cell>
          <cell r="Y187" t="str">
            <v/>
          </cell>
          <cell r="AA187" t="str">
            <v/>
          </cell>
          <cell r="AC187" t="str">
            <v/>
          </cell>
          <cell r="AE187" t="str">
            <v/>
          </cell>
          <cell r="AG187" t="str">
            <v/>
          </cell>
        </row>
        <row r="188">
          <cell r="B188">
            <v>44642</v>
          </cell>
          <cell r="J188" t="str">
            <v/>
          </cell>
          <cell r="R188">
            <v>26.649999618530273</v>
          </cell>
          <cell r="U188" t="str">
            <v/>
          </cell>
          <cell r="W188" t="str">
            <v/>
          </cell>
          <cell r="Y188" t="str">
            <v/>
          </cell>
          <cell r="AA188" t="str">
            <v/>
          </cell>
          <cell r="AC188" t="str">
            <v/>
          </cell>
          <cell r="AE188" t="str">
            <v/>
          </cell>
          <cell r="AG188" t="str">
            <v/>
          </cell>
        </row>
        <row r="189">
          <cell r="B189">
            <v>44643</v>
          </cell>
          <cell r="J189" t="str">
            <v/>
          </cell>
          <cell r="R189">
            <v>29.969999313354492</v>
          </cell>
          <cell r="U189" t="str">
            <v/>
          </cell>
          <cell r="W189" t="str">
            <v/>
          </cell>
          <cell r="Y189" t="str">
            <v/>
          </cell>
          <cell r="AA189" t="str">
            <v/>
          </cell>
          <cell r="AC189" t="str">
            <v/>
          </cell>
          <cell r="AE189" t="str">
            <v/>
          </cell>
          <cell r="AG189" t="str">
            <v/>
          </cell>
        </row>
        <row r="190">
          <cell r="B190">
            <v>44644</v>
          </cell>
          <cell r="J190" t="str">
            <v/>
          </cell>
          <cell r="R190">
            <v>29.639999389648438</v>
          </cell>
          <cell r="U190" t="str">
            <v/>
          </cell>
          <cell r="W190" t="str">
            <v/>
          </cell>
          <cell r="Y190" t="str">
            <v/>
          </cell>
          <cell r="AA190" t="str">
            <v/>
          </cell>
          <cell r="AC190" t="str">
            <v/>
          </cell>
          <cell r="AE190" t="str">
            <v/>
          </cell>
          <cell r="AG190" t="str">
            <v/>
          </cell>
        </row>
        <row r="191">
          <cell r="B191">
            <v>44645</v>
          </cell>
          <cell r="J191">
            <v>10.482975307793996</v>
          </cell>
          <cell r="R191">
            <v>29.879999160766602</v>
          </cell>
          <cell r="U191" t="str">
            <v/>
          </cell>
          <cell r="W191" t="str">
            <v/>
          </cell>
          <cell r="Y191" t="str">
            <v/>
          </cell>
          <cell r="AA191" t="str">
            <v/>
          </cell>
          <cell r="AC191" t="str">
            <v/>
          </cell>
          <cell r="AE191" t="str">
            <v/>
          </cell>
          <cell r="AG191" t="str">
            <v/>
          </cell>
        </row>
        <row r="192">
          <cell r="B192">
            <v>44646</v>
          </cell>
          <cell r="J192" t="str">
            <v/>
          </cell>
          <cell r="R192">
            <v>28.819999694824219</v>
          </cell>
          <cell r="U192" t="str">
            <v/>
          </cell>
          <cell r="W192" t="str">
            <v/>
          </cell>
          <cell r="Y192" t="str">
            <v/>
          </cell>
          <cell r="AA192" t="str">
            <v/>
          </cell>
          <cell r="AC192" t="str">
            <v/>
          </cell>
          <cell r="AE192" t="str">
            <v/>
          </cell>
          <cell r="AG192" t="str">
            <v/>
          </cell>
        </row>
        <row r="193">
          <cell r="B193">
            <v>44647</v>
          </cell>
          <cell r="J193" t="str">
            <v/>
          </cell>
          <cell r="R193">
            <v>29.530000686645508</v>
          </cell>
          <cell r="U193" t="str">
            <v/>
          </cell>
          <cell r="W193" t="str">
            <v/>
          </cell>
          <cell r="Y193" t="str">
            <v/>
          </cell>
          <cell r="AA193" t="str">
            <v/>
          </cell>
          <cell r="AC193" t="str">
            <v/>
          </cell>
          <cell r="AE193" t="str">
            <v/>
          </cell>
          <cell r="AG193" t="str">
            <v/>
          </cell>
        </row>
        <row r="194">
          <cell r="B194">
            <v>44648</v>
          </cell>
          <cell r="J194" t="str">
            <v/>
          </cell>
          <cell r="R194">
            <v>29.280000686645508</v>
          </cell>
          <cell r="U194" t="str">
            <v/>
          </cell>
          <cell r="W194" t="str">
            <v/>
          </cell>
          <cell r="Y194" t="str">
            <v/>
          </cell>
          <cell r="AA194" t="str">
            <v/>
          </cell>
          <cell r="AC194" t="str">
            <v/>
          </cell>
          <cell r="AE194" t="str">
            <v/>
          </cell>
          <cell r="AG194" t="str">
            <v/>
          </cell>
        </row>
        <row r="195">
          <cell r="B195">
            <v>44649</v>
          </cell>
          <cell r="J195" t="str">
            <v/>
          </cell>
          <cell r="R195">
            <v>27.440000534057617</v>
          </cell>
          <cell r="U195" t="str">
            <v/>
          </cell>
          <cell r="W195" t="str">
            <v/>
          </cell>
          <cell r="Y195" t="str">
            <v/>
          </cell>
          <cell r="AA195" t="str">
            <v/>
          </cell>
          <cell r="AC195" t="str">
            <v/>
          </cell>
          <cell r="AE195" t="str">
            <v/>
          </cell>
          <cell r="AG195" t="str">
            <v/>
          </cell>
        </row>
        <row r="196">
          <cell r="B196">
            <v>44650</v>
          </cell>
          <cell r="J196" t="str">
            <v/>
          </cell>
          <cell r="R196">
            <v>30.139999389648438</v>
          </cell>
          <cell r="U196" t="str">
            <v/>
          </cell>
          <cell r="W196" t="str">
            <v/>
          </cell>
          <cell r="Y196" t="str">
            <v/>
          </cell>
          <cell r="AA196" t="str">
            <v/>
          </cell>
          <cell r="AC196" t="str">
            <v/>
          </cell>
          <cell r="AE196" t="str">
            <v/>
          </cell>
          <cell r="AG196" t="str">
            <v/>
          </cell>
        </row>
        <row r="197">
          <cell r="B197">
            <v>44651</v>
          </cell>
          <cell r="J197" t="str">
            <v/>
          </cell>
          <cell r="R197">
            <v>28.489999771118164</v>
          </cell>
          <cell r="U197" t="str">
            <v/>
          </cell>
          <cell r="W197" t="str">
            <v/>
          </cell>
          <cell r="Y197" t="str">
            <v/>
          </cell>
          <cell r="AA197" t="str">
            <v/>
          </cell>
          <cell r="AC197" t="str">
            <v/>
          </cell>
          <cell r="AE197" t="str">
            <v/>
          </cell>
          <cell r="AG197" t="str">
            <v/>
          </cell>
        </row>
        <row r="198">
          <cell r="B198">
            <v>44652</v>
          </cell>
          <cell r="J198" t="str">
            <v/>
          </cell>
          <cell r="R198">
            <v>31.010000228881836</v>
          </cell>
          <cell r="U198" t="str">
            <v/>
          </cell>
          <cell r="W198" t="str">
            <v/>
          </cell>
          <cell r="Y198" t="str">
            <v/>
          </cell>
          <cell r="AA198" t="str">
            <v/>
          </cell>
          <cell r="AC198" t="str">
            <v/>
          </cell>
          <cell r="AE198" t="str">
            <v/>
          </cell>
          <cell r="AG198" t="str">
            <v/>
          </cell>
        </row>
        <row r="199">
          <cell r="B199">
            <v>44653</v>
          </cell>
          <cell r="J199" t="str">
            <v/>
          </cell>
          <cell r="R199">
            <v>30.569999694824219</v>
          </cell>
          <cell r="U199" t="str">
            <v/>
          </cell>
          <cell r="W199" t="str">
            <v/>
          </cell>
          <cell r="Y199" t="str">
            <v/>
          </cell>
          <cell r="AA199" t="str">
            <v/>
          </cell>
          <cell r="AC199" t="str">
            <v/>
          </cell>
          <cell r="AE199" t="str">
            <v/>
          </cell>
          <cell r="AG199" t="str">
            <v/>
          </cell>
        </row>
        <row r="200">
          <cell r="B200">
            <v>44654</v>
          </cell>
          <cell r="J200" t="str">
            <v/>
          </cell>
          <cell r="R200">
            <v>29.209999084472656</v>
          </cell>
          <cell r="U200" t="str">
            <v/>
          </cell>
          <cell r="W200" t="str">
            <v/>
          </cell>
          <cell r="Y200" t="str">
            <v/>
          </cell>
          <cell r="AA200" t="str">
            <v/>
          </cell>
          <cell r="AC200" t="str">
            <v/>
          </cell>
          <cell r="AE200" t="str">
            <v/>
          </cell>
          <cell r="AG200" t="str">
            <v/>
          </cell>
        </row>
        <row r="201">
          <cell r="B201">
            <v>44655</v>
          </cell>
          <cell r="J201">
            <v>12.013780129789639</v>
          </cell>
          <cell r="R201">
            <v>28.940000534057617</v>
          </cell>
          <cell r="U201">
            <v>450.00000000000597</v>
          </cell>
          <cell r="W201">
            <v>15.324847176870186</v>
          </cell>
          <cell r="Y201">
            <v>33.257891996231706</v>
          </cell>
          <cell r="AA201">
            <v>600.00000000004491</v>
          </cell>
          <cell r="AC201">
            <v>13.127049838646029</v>
          </cell>
          <cell r="AE201">
            <v>31.922486734489912</v>
          </cell>
          <cell r="AG201">
            <v>450.00000000000597</v>
          </cell>
        </row>
        <row r="202">
          <cell r="B202">
            <v>44656</v>
          </cell>
          <cell r="J202">
            <v>10.935522169392712</v>
          </cell>
          <cell r="R202">
            <v>30.940000534057617</v>
          </cell>
          <cell r="U202">
            <v>450.00000000000597</v>
          </cell>
          <cell r="W202">
            <v>15.324847176870186</v>
          </cell>
          <cell r="Y202">
            <v>33.257891996231706</v>
          </cell>
          <cell r="AA202">
            <v>600.00000000004491</v>
          </cell>
          <cell r="AC202">
            <v>13.127049838646029</v>
          </cell>
          <cell r="AE202">
            <v>31.922486734489912</v>
          </cell>
          <cell r="AG202">
            <v>450.00000000000597</v>
          </cell>
        </row>
        <row r="203">
          <cell r="B203">
            <v>44657</v>
          </cell>
          <cell r="J203" t="str">
            <v/>
          </cell>
          <cell r="R203">
            <v>28.229999542236328</v>
          </cell>
          <cell r="U203">
            <v>450.00000000000597</v>
          </cell>
          <cell r="W203">
            <v>15.324847176870186</v>
          </cell>
          <cell r="Y203">
            <v>33.257891996231706</v>
          </cell>
          <cell r="AA203">
            <v>600.00000000004491</v>
          </cell>
          <cell r="AC203">
            <v>13.127049838646029</v>
          </cell>
          <cell r="AE203">
            <v>31.922486734489912</v>
          </cell>
          <cell r="AG203">
            <v>450.00000000000597</v>
          </cell>
        </row>
        <row r="204">
          <cell r="B204">
            <v>44658</v>
          </cell>
          <cell r="J204" t="str">
            <v/>
          </cell>
          <cell r="R204">
            <v>28.770000457763672</v>
          </cell>
          <cell r="U204">
            <v>450.00000000000597</v>
          </cell>
          <cell r="W204">
            <v>15.324847176870186</v>
          </cell>
          <cell r="Y204">
            <v>33.257891996231706</v>
          </cell>
          <cell r="AA204">
            <v>600.00000000004491</v>
          </cell>
          <cell r="AC204">
            <v>13.127049838646029</v>
          </cell>
          <cell r="AE204">
            <v>31.922486734489912</v>
          </cell>
          <cell r="AG204">
            <v>450.00000000000597</v>
          </cell>
        </row>
        <row r="205">
          <cell r="B205">
            <v>44659</v>
          </cell>
          <cell r="J205" t="str">
            <v/>
          </cell>
          <cell r="R205">
            <v>27.450000762939453</v>
          </cell>
          <cell r="U205">
            <v>450.00000000000597</v>
          </cell>
          <cell r="W205">
            <v>15.324847176870186</v>
          </cell>
          <cell r="Y205">
            <v>33.257891996231706</v>
          </cell>
          <cell r="AA205">
            <v>600.00000000004491</v>
          </cell>
          <cell r="AC205">
            <v>13.127049838646029</v>
          </cell>
          <cell r="AE205">
            <v>31.922486734489912</v>
          </cell>
          <cell r="AG205">
            <v>450.00000000000597</v>
          </cell>
        </row>
        <row r="206">
          <cell r="B206">
            <v>44660</v>
          </cell>
          <cell r="J206" t="str">
            <v/>
          </cell>
          <cell r="R206" t="str">
            <v/>
          </cell>
          <cell r="U206">
            <v>450.00000000000597</v>
          </cell>
          <cell r="W206">
            <v>15.324847176870186</v>
          </cell>
          <cell r="Y206">
            <v>33.257891996231706</v>
          </cell>
          <cell r="AA206">
            <v>600.00000000004491</v>
          </cell>
          <cell r="AC206">
            <v>13.127049838646029</v>
          </cell>
          <cell r="AE206">
            <v>31.922486734489912</v>
          </cell>
          <cell r="AG206">
            <v>450.00000000000597</v>
          </cell>
        </row>
        <row r="207">
          <cell r="B207">
            <v>44661</v>
          </cell>
          <cell r="J207" t="str">
            <v/>
          </cell>
          <cell r="R207">
            <v>0</v>
          </cell>
          <cell r="U207">
            <v>450.00000000000597</v>
          </cell>
          <cell r="W207">
            <v>15.324847176870186</v>
          </cell>
          <cell r="Y207">
            <v>33.257891996231706</v>
          </cell>
          <cell r="AA207">
            <v>600.00000000004491</v>
          </cell>
          <cell r="AC207">
            <v>13.127049838646029</v>
          </cell>
          <cell r="AE207">
            <v>31.922486734489912</v>
          </cell>
          <cell r="AG207">
            <v>450.00000000000597</v>
          </cell>
        </row>
        <row r="208">
          <cell r="B208">
            <v>44662</v>
          </cell>
          <cell r="J208">
            <v>11.268029439039012</v>
          </cell>
          <cell r="R208">
            <v>30.569999694824219</v>
          </cell>
          <cell r="U208">
            <v>1250.0000000000289</v>
          </cell>
          <cell r="W208">
            <v>13.215792862799617</v>
          </cell>
          <cell r="Y208">
            <v>31.332098990261859</v>
          </cell>
          <cell r="AA208">
            <v>800.00000000002296</v>
          </cell>
          <cell r="AC208">
            <v>13.215792862799617</v>
          </cell>
          <cell r="AE208">
            <v>31.332098990261859</v>
          </cell>
          <cell r="AG208">
            <v>800.00000000002296</v>
          </cell>
        </row>
        <row r="209">
          <cell r="B209">
            <v>44663</v>
          </cell>
          <cell r="J209">
            <v>10.67083078000417</v>
          </cell>
          <cell r="R209">
            <v>32.279998779296875</v>
          </cell>
          <cell r="U209">
            <v>1250.0000000000289</v>
          </cell>
          <cell r="W209">
            <v>13.215792862799617</v>
          </cell>
          <cell r="Y209">
            <v>31.332098990261859</v>
          </cell>
          <cell r="AA209">
            <v>800.00000000002296</v>
          </cell>
          <cell r="AC209">
            <v>13.215792862799617</v>
          </cell>
          <cell r="AE209">
            <v>31.332098990261859</v>
          </cell>
          <cell r="AG209">
            <v>800.00000000002296</v>
          </cell>
        </row>
        <row r="210">
          <cell r="B210">
            <v>44664</v>
          </cell>
          <cell r="J210">
            <v>11.240050022643148</v>
          </cell>
          <cell r="R210">
            <v>31.229999542236328</v>
          </cell>
          <cell r="U210">
            <v>1250.0000000000289</v>
          </cell>
          <cell r="W210">
            <v>13.215792862799617</v>
          </cell>
          <cell r="Y210">
            <v>31.332098990261859</v>
          </cell>
          <cell r="AA210">
            <v>800.00000000002296</v>
          </cell>
          <cell r="AC210">
            <v>13.215792862799617</v>
          </cell>
          <cell r="AE210">
            <v>31.332098990261859</v>
          </cell>
          <cell r="AG210">
            <v>800.00000000002296</v>
          </cell>
        </row>
        <row r="211">
          <cell r="B211">
            <v>44665</v>
          </cell>
          <cell r="J211">
            <v>11.956337431659161</v>
          </cell>
          <cell r="R211">
            <v>29.680000305175781</v>
          </cell>
          <cell r="U211">
            <v>1250.0000000000289</v>
          </cell>
          <cell r="W211">
            <v>13.215792862799617</v>
          </cell>
          <cell r="Y211">
            <v>31.332098990261859</v>
          </cell>
          <cell r="AA211">
            <v>800.00000000002296</v>
          </cell>
          <cell r="AC211">
            <v>13.215792862799617</v>
          </cell>
          <cell r="AE211">
            <v>31.332098990261859</v>
          </cell>
          <cell r="AG211">
            <v>800.00000000002296</v>
          </cell>
        </row>
        <row r="212">
          <cell r="B212">
            <v>44666</v>
          </cell>
          <cell r="J212" t="str">
            <v/>
          </cell>
          <cell r="R212">
            <v>30.190000534057617</v>
          </cell>
          <cell r="U212">
            <v>1250.0000000000289</v>
          </cell>
          <cell r="W212">
            <v>13.215792862799617</v>
          </cell>
          <cell r="Y212">
            <v>31.332098990261859</v>
          </cell>
          <cell r="AA212">
            <v>800.00000000002296</v>
          </cell>
          <cell r="AC212">
            <v>13.215792862799617</v>
          </cell>
          <cell r="AE212">
            <v>31.332098990261859</v>
          </cell>
          <cell r="AG212">
            <v>800.00000000002296</v>
          </cell>
        </row>
        <row r="213">
          <cell r="B213">
            <v>44667</v>
          </cell>
          <cell r="J213" t="str">
            <v/>
          </cell>
          <cell r="R213">
            <v>32.020000457763672</v>
          </cell>
          <cell r="U213">
            <v>1250.0000000000289</v>
          </cell>
          <cell r="W213">
            <v>13.215792862799617</v>
          </cell>
          <cell r="Y213">
            <v>31.332098990261859</v>
          </cell>
          <cell r="AA213">
            <v>800.00000000002296</v>
          </cell>
          <cell r="AC213">
            <v>13.215792862799617</v>
          </cell>
          <cell r="AE213">
            <v>31.332098990261859</v>
          </cell>
          <cell r="AG213">
            <v>800.00000000002296</v>
          </cell>
        </row>
        <row r="214">
          <cell r="B214">
            <v>44668</v>
          </cell>
          <cell r="J214" t="str">
            <v/>
          </cell>
          <cell r="R214">
            <v>29.299999237060547</v>
          </cell>
          <cell r="U214">
            <v>1250.0000000000289</v>
          </cell>
          <cell r="W214">
            <v>13.215792862799617</v>
          </cell>
          <cell r="Y214">
            <v>31.332098990261859</v>
          </cell>
          <cell r="AA214">
            <v>800.00000000002296</v>
          </cell>
          <cell r="AC214">
            <v>13.215792862799617</v>
          </cell>
          <cell r="AE214">
            <v>31.332098990261859</v>
          </cell>
          <cell r="AG214">
            <v>800.00000000002296</v>
          </cell>
        </row>
        <row r="215">
          <cell r="B215">
            <v>44669</v>
          </cell>
          <cell r="J215" t="str">
            <v/>
          </cell>
          <cell r="R215">
            <v>28.110000610351563</v>
          </cell>
          <cell r="U215" t="str">
            <v/>
          </cell>
          <cell r="W215" t="str">
            <v/>
          </cell>
          <cell r="Y215" t="str">
            <v/>
          </cell>
          <cell r="AA215" t="str">
            <v/>
          </cell>
          <cell r="AC215" t="str">
            <v/>
          </cell>
          <cell r="AE215" t="str">
            <v/>
          </cell>
          <cell r="AG215" t="str">
            <v/>
          </cell>
        </row>
        <row r="216">
          <cell r="B216">
            <v>44670</v>
          </cell>
          <cell r="J216">
            <v>12.767553488209213</v>
          </cell>
          <cell r="R216">
            <v>29.920000076293945</v>
          </cell>
          <cell r="U216" t="str">
            <v/>
          </cell>
          <cell r="W216" t="str">
            <v/>
          </cell>
          <cell r="Y216" t="str">
            <v/>
          </cell>
          <cell r="AA216" t="str">
            <v/>
          </cell>
          <cell r="AC216" t="str">
            <v/>
          </cell>
          <cell r="AE216" t="str">
            <v/>
          </cell>
          <cell r="AG216" t="str">
            <v/>
          </cell>
        </row>
        <row r="217">
          <cell r="B217">
            <v>44671</v>
          </cell>
          <cell r="J217">
            <v>11.563183807803405</v>
          </cell>
          <cell r="R217">
            <v>29.25</v>
          </cell>
          <cell r="U217" t="str">
            <v/>
          </cell>
          <cell r="W217" t="str">
            <v/>
          </cell>
          <cell r="Y217" t="str">
            <v/>
          </cell>
          <cell r="AA217" t="str">
            <v/>
          </cell>
          <cell r="AC217" t="str">
            <v/>
          </cell>
          <cell r="AE217" t="str">
            <v/>
          </cell>
          <cell r="AG217" t="str">
            <v/>
          </cell>
        </row>
        <row r="218">
          <cell r="B218">
            <v>44672</v>
          </cell>
          <cell r="J218">
            <v>10.87305863203712</v>
          </cell>
          <cell r="R218">
            <v>31.040000915527344</v>
          </cell>
          <cell r="U218" t="str">
            <v/>
          </cell>
          <cell r="W218" t="str">
            <v/>
          </cell>
          <cell r="Y218" t="str">
            <v/>
          </cell>
          <cell r="AA218" t="str">
            <v/>
          </cell>
          <cell r="AC218" t="str">
            <v/>
          </cell>
          <cell r="AE218" t="str">
            <v/>
          </cell>
          <cell r="AG218" t="str">
            <v/>
          </cell>
        </row>
        <row r="219">
          <cell r="B219">
            <v>44673</v>
          </cell>
          <cell r="J219">
            <v>11.357166278574224</v>
          </cell>
          <cell r="R219">
            <v>29.120000839233398</v>
          </cell>
          <cell r="U219" t="str">
            <v/>
          </cell>
          <cell r="W219" t="str">
            <v/>
          </cell>
          <cell r="Y219" t="str">
            <v/>
          </cell>
          <cell r="AA219" t="str">
            <v/>
          </cell>
          <cell r="AC219" t="str">
            <v/>
          </cell>
          <cell r="AE219" t="str">
            <v/>
          </cell>
          <cell r="AG219" t="str">
            <v/>
          </cell>
        </row>
        <row r="220">
          <cell r="B220">
            <v>44674</v>
          </cell>
          <cell r="J220" t="str">
            <v/>
          </cell>
          <cell r="R220">
            <v>28.600000381469727</v>
          </cell>
          <cell r="U220" t="str">
            <v/>
          </cell>
          <cell r="W220" t="str">
            <v/>
          </cell>
          <cell r="Y220" t="str">
            <v/>
          </cell>
          <cell r="AA220" t="str">
            <v/>
          </cell>
          <cell r="AC220" t="str">
            <v/>
          </cell>
          <cell r="AE220" t="str">
            <v/>
          </cell>
          <cell r="AG220" t="str">
            <v/>
          </cell>
        </row>
        <row r="221">
          <cell r="B221">
            <v>44675</v>
          </cell>
          <cell r="J221" t="str">
            <v/>
          </cell>
          <cell r="R221">
            <v>29.649999618530273</v>
          </cell>
          <cell r="U221" t="str">
            <v/>
          </cell>
          <cell r="W221" t="str">
            <v/>
          </cell>
          <cell r="Y221" t="str">
            <v/>
          </cell>
          <cell r="AA221" t="str">
            <v/>
          </cell>
          <cell r="AC221" t="str">
            <v/>
          </cell>
          <cell r="AE221" t="str">
            <v/>
          </cell>
          <cell r="AG221" t="str">
            <v/>
          </cell>
        </row>
        <row r="222">
          <cell r="B222">
            <v>44676</v>
          </cell>
          <cell r="J222" t="str">
            <v/>
          </cell>
          <cell r="R222">
            <v>29.559999465942383</v>
          </cell>
          <cell r="U222" t="str">
            <v/>
          </cell>
          <cell r="W222" t="str">
            <v/>
          </cell>
          <cell r="Y222" t="str">
            <v/>
          </cell>
          <cell r="AA222" t="str">
            <v/>
          </cell>
          <cell r="AC222" t="str">
            <v/>
          </cell>
          <cell r="AE222" t="str">
            <v/>
          </cell>
          <cell r="AG222" t="str">
            <v/>
          </cell>
        </row>
        <row r="223">
          <cell r="B223">
            <v>44677</v>
          </cell>
          <cell r="J223" t="str">
            <v/>
          </cell>
          <cell r="R223">
            <v>30.690000534057617</v>
          </cell>
          <cell r="U223" t="str">
            <v/>
          </cell>
          <cell r="W223" t="str">
            <v/>
          </cell>
          <cell r="Y223" t="str">
            <v/>
          </cell>
          <cell r="AA223" t="str">
            <v/>
          </cell>
          <cell r="AC223" t="str">
            <v/>
          </cell>
          <cell r="AE223" t="str">
            <v/>
          </cell>
          <cell r="AG223" t="str">
            <v/>
          </cell>
        </row>
        <row r="224">
          <cell r="B224">
            <v>44678</v>
          </cell>
          <cell r="J224">
            <v>12.240847308744728</v>
          </cell>
          <cell r="R224">
            <v>30.829999923706055</v>
          </cell>
          <cell r="U224">
            <v>400.00000000001148</v>
          </cell>
          <cell r="W224">
            <v>13.523459258887474</v>
          </cell>
          <cell r="Y224">
            <v>29.903815173326862</v>
          </cell>
          <cell r="AA224">
            <v>74.999999999991743</v>
          </cell>
          <cell r="AC224">
            <v>12.053637912244113</v>
          </cell>
          <cell r="AE224">
            <v>30.028125572291977</v>
          </cell>
          <cell r="AG224">
            <v>99.999999999988987</v>
          </cell>
        </row>
        <row r="225">
          <cell r="B225">
            <v>44679</v>
          </cell>
          <cell r="J225" t="str">
            <v/>
          </cell>
          <cell r="R225">
            <v>29.479999542236328</v>
          </cell>
          <cell r="U225">
            <v>400.00000000001148</v>
          </cell>
          <cell r="W225">
            <v>13.523459258887474</v>
          </cell>
          <cell r="Y225">
            <v>29.903815173326862</v>
          </cell>
          <cell r="AA225">
            <v>74.999999999991743</v>
          </cell>
          <cell r="AC225">
            <v>12.053637912244113</v>
          </cell>
          <cell r="AE225">
            <v>30.028125572291977</v>
          </cell>
          <cell r="AG225">
            <v>99.999999999988987</v>
          </cell>
        </row>
        <row r="226">
          <cell r="B226">
            <v>44680</v>
          </cell>
          <cell r="J226" t="str">
            <v/>
          </cell>
          <cell r="R226">
            <v>29.850000381469727</v>
          </cell>
          <cell r="U226">
            <v>400.00000000001148</v>
          </cell>
          <cell r="W226">
            <v>13.523459258887474</v>
          </cell>
          <cell r="Y226">
            <v>29.903815173326862</v>
          </cell>
          <cell r="AA226">
            <v>74.999999999991743</v>
          </cell>
          <cell r="AC226">
            <v>12.053637912244113</v>
          </cell>
          <cell r="AE226">
            <v>30.028125572291977</v>
          </cell>
          <cell r="AG226">
            <v>99.999999999988987</v>
          </cell>
        </row>
        <row r="227">
          <cell r="B227">
            <v>44681</v>
          </cell>
          <cell r="J227" t="str">
            <v/>
          </cell>
          <cell r="R227">
            <v>28.569999694824219</v>
          </cell>
          <cell r="U227">
            <v>400.00000000001148</v>
          </cell>
          <cell r="W227">
            <v>13.523459258887474</v>
          </cell>
          <cell r="Y227">
            <v>29.903815173326862</v>
          </cell>
          <cell r="AA227">
            <v>74.999999999991743</v>
          </cell>
          <cell r="AC227">
            <v>12.053637912244113</v>
          </cell>
          <cell r="AE227">
            <v>30.028125572291977</v>
          </cell>
          <cell r="AG227">
            <v>99.999999999988987</v>
          </cell>
        </row>
        <row r="228">
          <cell r="B228">
            <v>44682</v>
          </cell>
          <cell r="J228" t="str">
            <v/>
          </cell>
          <cell r="R228">
            <v>29.940000534057617</v>
          </cell>
          <cell r="U228">
            <v>400.00000000001148</v>
          </cell>
          <cell r="W228">
            <v>13.523459258887474</v>
          </cell>
          <cell r="Y228">
            <v>29.903815173326862</v>
          </cell>
          <cell r="AA228">
            <v>74.999999999991743</v>
          </cell>
          <cell r="AC228">
            <v>12.053637912244113</v>
          </cell>
          <cell r="AE228">
            <v>30.028125572291977</v>
          </cell>
          <cell r="AG228">
            <v>99.999999999988987</v>
          </cell>
        </row>
        <row r="229">
          <cell r="B229">
            <v>44683</v>
          </cell>
          <cell r="J229" t="str">
            <v/>
          </cell>
          <cell r="R229">
            <v>28.979999542236328</v>
          </cell>
          <cell r="U229">
            <v>400.00000000001148</v>
          </cell>
          <cell r="W229">
            <v>13.523459258887474</v>
          </cell>
          <cell r="Y229">
            <v>29.903815173326862</v>
          </cell>
          <cell r="AA229">
            <v>74.999999999991743</v>
          </cell>
          <cell r="AC229">
            <v>12.053637912244113</v>
          </cell>
          <cell r="AE229">
            <v>30.028125572291977</v>
          </cell>
          <cell r="AG229">
            <v>99.999999999988987</v>
          </cell>
        </row>
        <row r="230">
          <cell r="B230">
            <v>44684</v>
          </cell>
          <cell r="J230" t="str">
            <v/>
          </cell>
          <cell r="R230">
            <v>29.409999847412109</v>
          </cell>
          <cell r="U230">
            <v>400.00000000001148</v>
          </cell>
          <cell r="W230">
            <v>13.523459258887474</v>
          </cell>
          <cell r="Y230">
            <v>29.903815173326862</v>
          </cell>
          <cell r="AA230">
            <v>74.999999999991743</v>
          </cell>
          <cell r="AC230">
            <v>12.053637912244113</v>
          </cell>
          <cell r="AE230">
            <v>30.028125572291977</v>
          </cell>
          <cell r="AG230">
            <v>99.999999999988987</v>
          </cell>
        </row>
        <row r="231">
          <cell r="B231">
            <v>44685</v>
          </cell>
          <cell r="J231" t="str">
            <v/>
          </cell>
          <cell r="R231">
            <v>30.069999694824219</v>
          </cell>
          <cell r="U231" t="str">
            <v/>
          </cell>
          <cell r="W231" t="str">
            <v/>
          </cell>
          <cell r="Y231" t="str">
            <v/>
          </cell>
          <cell r="AA231" t="str">
            <v/>
          </cell>
          <cell r="AC231" t="str">
            <v/>
          </cell>
          <cell r="AE231" t="str">
            <v/>
          </cell>
          <cell r="AG231" t="str">
            <v/>
          </cell>
        </row>
        <row r="232">
          <cell r="B232">
            <v>44686</v>
          </cell>
          <cell r="J232" t="str">
            <v/>
          </cell>
          <cell r="R232">
            <v>28.190000534057617</v>
          </cell>
          <cell r="U232" t="str">
            <v/>
          </cell>
          <cell r="W232" t="str">
            <v/>
          </cell>
          <cell r="Y232" t="str">
            <v/>
          </cell>
          <cell r="AA232" t="str">
            <v/>
          </cell>
          <cell r="AC232" t="str">
            <v/>
          </cell>
          <cell r="AE232" t="str">
            <v/>
          </cell>
          <cell r="AG232" t="str">
            <v/>
          </cell>
        </row>
        <row r="233">
          <cell r="B233">
            <v>44687</v>
          </cell>
          <cell r="J233" t="str">
            <v/>
          </cell>
          <cell r="R233">
            <v>31.930000305175781</v>
          </cell>
          <cell r="U233" t="str">
            <v/>
          </cell>
          <cell r="W233" t="str">
            <v/>
          </cell>
          <cell r="Y233" t="str">
            <v/>
          </cell>
          <cell r="AA233" t="str">
            <v/>
          </cell>
          <cell r="AC233" t="str">
            <v/>
          </cell>
          <cell r="AE233" t="str">
            <v/>
          </cell>
          <cell r="AG233" t="str">
            <v/>
          </cell>
        </row>
        <row r="234">
          <cell r="B234">
            <v>44688</v>
          </cell>
          <cell r="J234">
            <v>9.9341549337075783</v>
          </cell>
          <cell r="R234">
            <v>29.549999237060547</v>
          </cell>
          <cell r="U234" t="str">
            <v/>
          </cell>
          <cell r="W234" t="str">
            <v/>
          </cell>
          <cell r="Y234" t="str">
            <v/>
          </cell>
          <cell r="AA234" t="str">
            <v/>
          </cell>
          <cell r="AC234" t="str">
            <v/>
          </cell>
          <cell r="AE234" t="str">
            <v/>
          </cell>
          <cell r="AG234" t="str">
            <v/>
          </cell>
        </row>
        <row r="235">
          <cell r="B235">
            <v>44689</v>
          </cell>
          <cell r="J235">
            <v>11.114107785239947</v>
          </cell>
          <cell r="R235">
            <v>28.889999389648438</v>
          </cell>
          <cell r="U235" t="str">
            <v/>
          </cell>
          <cell r="W235" t="str">
            <v/>
          </cell>
          <cell r="Y235" t="str">
            <v/>
          </cell>
          <cell r="AA235" t="str">
            <v/>
          </cell>
          <cell r="AC235" t="str">
            <v/>
          </cell>
          <cell r="AE235" t="str">
            <v/>
          </cell>
          <cell r="AG235" t="str">
            <v/>
          </cell>
        </row>
        <row r="236">
          <cell r="B236">
            <v>44690</v>
          </cell>
          <cell r="J236">
            <v>10.86259849116785</v>
          </cell>
          <cell r="R236">
            <v>32.169998168945313</v>
          </cell>
          <cell r="U236" t="str">
            <v/>
          </cell>
          <cell r="W236" t="str">
            <v/>
          </cell>
          <cell r="Y236" t="str">
            <v/>
          </cell>
          <cell r="AA236" t="str">
            <v/>
          </cell>
          <cell r="AC236" t="str">
            <v/>
          </cell>
          <cell r="AE236" t="str">
            <v/>
          </cell>
          <cell r="AG236" t="str">
            <v/>
          </cell>
        </row>
        <row r="237">
          <cell r="B237">
            <v>44691</v>
          </cell>
          <cell r="J237">
            <v>10.089422740586974</v>
          </cell>
          <cell r="R237">
            <v>31.569999694824219</v>
          </cell>
          <cell r="U237" t="str">
            <v/>
          </cell>
          <cell r="W237" t="str">
            <v/>
          </cell>
          <cell r="Y237" t="str">
            <v/>
          </cell>
          <cell r="AA237" t="str">
            <v/>
          </cell>
          <cell r="AC237" t="str">
            <v/>
          </cell>
          <cell r="AE237" t="str">
            <v/>
          </cell>
          <cell r="AG237" t="str">
            <v/>
          </cell>
        </row>
        <row r="238">
          <cell r="B238">
            <v>44692</v>
          </cell>
          <cell r="J238">
            <v>12.663695472192284</v>
          </cell>
          <cell r="R238">
            <v>29.510000228881836</v>
          </cell>
          <cell r="U238" t="str">
            <v/>
          </cell>
          <cell r="W238" t="str">
            <v/>
          </cell>
          <cell r="Y238" t="str">
            <v/>
          </cell>
          <cell r="AA238" t="str">
            <v/>
          </cell>
          <cell r="AC238" t="str">
            <v/>
          </cell>
          <cell r="AE238" t="str">
            <v/>
          </cell>
          <cell r="AG238" t="str">
            <v/>
          </cell>
        </row>
        <row r="239">
          <cell r="B239">
            <v>44693</v>
          </cell>
          <cell r="J239">
            <v>10.24632232601898</v>
          </cell>
          <cell r="R239">
            <v>30.940000534057617</v>
          </cell>
          <cell r="U239" t="str">
            <v/>
          </cell>
          <cell r="W239" t="str">
            <v/>
          </cell>
          <cell r="Y239" t="str">
            <v/>
          </cell>
          <cell r="AA239" t="str">
            <v/>
          </cell>
          <cell r="AC239" t="str">
            <v/>
          </cell>
          <cell r="AE239" t="str">
            <v/>
          </cell>
          <cell r="AG239" t="str">
            <v/>
          </cell>
        </row>
        <row r="240">
          <cell r="B240">
            <v>44694</v>
          </cell>
          <cell r="J240">
            <v>12.597527390426798</v>
          </cell>
          <cell r="R240">
            <v>30.989999771118164</v>
          </cell>
          <cell r="U240" t="str">
            <v/>
          </cell>
          <cell r="W240" t="str">
            <v/>
          </cell>
          <cell r="Y240" t="str">
            <v/>
          </cell>
          <cell r="AA240" t="str">
            <v/>
          </cell>
          <cell r="AC240" t="str">
            <v/>
          </cell>
          <cell r="AE240" t="str">
            <v/>
          </cell>
          <cell r="AG240" t="str">
            <v/>
          </cell>
        </row>
        <row r="241">
          <cell r="B241">
            <v>44695</v>
          </cell>
          <cell r="J241">
            <v>10.190037708580789</v>
          </cell>
          <cell r="R241">
            <v>32.819999694824219</v>
          </cell>
          <cell r="U241" t="str">
            <v/>
          </cell>
          <cell r="W241" t="str">
            <v/>
          </cell>
          <cell r="Y241" t="str">
            <v/>
          </cell>
          <cell r="AA241" t="str">
            <v/>
          </cell>
          <cell r="AC241" t="str">
            <v/>
          </cell>
          <cell r="AE241" t="str">
            <v/>
          </cell>
          <cell r="AG241" t="str">
            <v/>
          </cell>
        </row>
        <row r="242">
          <cell r="B242">
            <v>44696</v>
          </cell>
          <cell r="J242">
            <v>10.182413045968636</v>
          </cell>
          <cell r="R242">
            <v>29.319999694824219</v>
          </cell>
          <cell r="U242" t="str">
            <v/>
          </cell>
          <cell r="W242" t="str">
            <v/>
          </cell>
          <cell r="Y242" t="str">
            <v/>
          </cell>
          <cell r="AA242" t="str">
            <v/>
          </cell>
          <cell r="AC242" t="str">
            <v/>
          </cell>
          <cell r="AE242" t="str">
            <v/>
          </cell>
          <cell r="AG242" t="str">
            <v/>
          </cell>
        </row>
        <row r="243">
          <cell r="B243">
            <v>44697</v>
          </cell>
          <cell r="J243" t="str">
            <v/>
          </cell>
          <cell r="R243">
            <v>29.010000228881836</v>
          </cell>
          <cell r="U243" t="str">
            <v/>
          </cell>
          <cell r="W243" t="str">
            <v/>
          </cell>
          <cell r="Y243" t="str">
            <v/>
          </cell>
          <cell r="AA243" t="str">
            <v/>
          </cell>
          <cell r="AC243" t="str">
            <v/>
          </cell>
          <cell r="AE243" t="str">
            <v/>
          </cell>
          <cell r="AG243" t="str">
            <v/>
          </cell>
        </row>
        <row r="244">
          <cell r="B244">
            <v>44698</v>
          </cell>
          <cell r="J244">
            <v>10.893222436987598</v>
          </cell>
          <cell r="R244">
            <v>29.069999694824219</v>
          </cell>
          <cell r="U244" t="str">
            <v/>
          </cell>
          <cell r="W244" t="str">
            <v/>
          </cell>
          <cell r="Y244" t="str">
            <v/>
          </cell>
          <cell r="AA244" t="str">
            <v/>
          </cell>
          <cell r="AC244" t="str">
            <v/>
          </cell>
          <cell r="AE244" t="str">
            <v/>
          </cell>
          <cell r="AG244" t="str">
            <v/>
          </cell>
        </row>
        <row r="245">
          <cell r="B245">
            <v>44699</v>
          </cell>
          <cell r="J245">
            <v>10.312125079522156</v>
          </cell>
          <cell r="R245">
            <v>31.379999160766602</v>
          </cell>
          <cell r="U245" t="str">
            <v/>
          </cell>
          <cell r="W245" t="str">
            <v/>
          </cell>
          <cell r="Y245" t="str">
            <v/>
          </cell>
          <cell r="AA245" t="str">
            <v/>
          </cell>
          <cell r="AC245" t="str">
            <v/>
          </cell>
          <cell r="AE245" t="str">
            <v/>
          </cell>
          <cell r="AG245" t="str">
            <v/>
          </cell>
        </row>
        <row r="246">
          <cell r="B246">
            <v>44700</v>
          </cell>
          <cell r="J246" t="str">
            <v/>
          </cell>
          <cell r="R246">
            <v>29.760000228881836</v>
          </cell>
          <cell r="U246" t="str">
            <v/>
          </cell>
          <cell r="W246" t="str">
            <v/>
          </cell>
          <cell r="Y246" t="str">
            <v/>
          </cell>
          <cell r="AA246" t="str">
            <v/>
          </cell>
          <cell r="AC246" t="str">
            <v/>
          </cell>
          <cell r="AE246" t="str">
            <v/>
          </cell>
          <cell r="AG246" t="str">
            <v/>
          </cell>
        </row>
        <row r="247">
          <cell r="B247">
            <v>44701</v>
          </cell>
          <cell r="J247" t="str">
            <v/>
          </cell>
          <cell r="R247">
            <v>30.510000228881836</v>
          </cell>
          <cell r="U247" t="str">
            <v/>
          </cell>
          <cell r="W247" t="str">
            <v/>
          </cell>
          <cell r="Y247" t="str">
            <v/>
          </cell>
          <cell r="AA247" t="str">
            <v/>
          </cell>
          <cell r="AC247" t="str">
            <v/>
          </cell>
          <cell r="AE247" t="str">
            <v/>
          </cell>
          <cell r="AG247" t="str">
            <v/>
          </cell>
        </row>
        <row r="248">
          <cell r="B248">
            <v>44702</v>
          </cell>
          <cell r="J248" t="str">
            <v/>
          </cell>
          <cell r="R248">
            <v>31.989999771118164</v>
          </cell>
          <cell r="U248" t="str">
            <v/>
          </cell>
          <cell r="W248" t="str">
            <v/>
          </cell>
          <cell r="Y248" t="str">
            <v/>
          </cell>
          <cell r="AA248" t="str">
            <v/>
          </cell>
          <cell r="AC248" t="str">
            <v/>
          </cell>
          <cell r="AE248" t="str">
            <v/>
          </cell>
          <cell r="AG248" t="str">
            <v/>
          </cell>
        </row>
        <row r="249">
          <cell r="B249">
            <v>44703</v>
          </cell>
          <cell r="J249" t="str">
            <v/>
          </cell>
          <cell r="R249">
            <v>31.959999084472656</v>
          </cell>
          <cell r="U249" t="str">
            <v/>
          </cell>
          <cell r="W249" t="str">
            <v/>
          </cell>
          <cell r="Y249" t="str">
            <v/>
          </cell>
          <cell r="AA249" t="str">
            <v/>
          </cell>
          <cell r="AC249" t="str">
            <v/>
          </cell>
          <cell r="AE249" t="str">
            <v/>
          </cell>
          <cell r="AG249" t="str">
            <v/>
          </cell>
        </row>
        <row r="250">
          <cell r="B250">
            <v>44704</v>
          </cell>
          <cell r="J250" t="str">
            <v/>
          </cell>
          <cell r="R250">
            <v>29.879999160766602</v>
          </cell>
          <cell r="U250" t="str">
            <v/>
          </cell>
          <cell r="W250" t="str">
            <v/>
          </cell>
          <cell r="Y250" t="str">
            <v/>
          </cell>
          <cell r="AA250" t="str">
            <v/>
          </cell>
          <cell r="AC250" t="str">
            <v/>
          </cell>
          <cell r="AE250" t="str">
            <v/>
          </cell>
          <cell r="AG250" t="str">
            <v/>
          </cell>
        </row>
        <row r="251">
          <cell r="B251">
            <v>44705</v>
          </cell>
          <cell r="J251" t="str">
            <v/>
          </cell>
          <cell r="R251">
            <v>29.260000228881836</v>
          </cell>
          <cell r="U251" t="str">
            <v/>
          </cell>
          <cell r="W251" t="str">
            <v/>
          </cell>
          <cell r="Y251" t="str">
            <v/>
          </cell>
          <cell r="AA251" t="str">
            <v/>
          </cell>
          <cell r="AC251" t="str">
            <v/>
          </cell>
          <cell r="AE251" t="str">
            <v/>
          </cell>
          <cell r="AG251" t="str">
            <v/>
          </cell>
        </row>
        <row r="252">
          <cell r="B252">
            <v>44706</v>
          </cell>
          <cell r="J252" t="str">
            <v/>
          </cell>
          <cell r="R252">
            <v>30.170000076293945</v>
          </cell>
          <cell r="U252" t="str">
            <v/>
          </cell>
          <cell r="W252" t="str">
            <v/>
          </cell>
          <cell r="Y252" t="str">
            <v/>
          </cell>
          <cell r="AA252" t="str">
            <v/>
          </cell>
          <cell r="AC252" t="str">
            <v/>
          </cell>
          <cell r="AE252" t="str">
            <v/>
          </cell>
          <cell r="AG252" t="str">
            <v/>
          </cell>
        </row>
        <row r="253">
          <cell r="B253">
            <v>44707</v>
          </cell>
          <cell r="J253">
            <v>12.266522209418154</v>
          </cell>
          <cell r="R253">
            <v>29.850000381469727</v>
          </cell>
          <cell r="U253">
            <v>1299.9999999999679</v>
          </cell>
          <cell r="W253">
            <v>27.073466946027196</v>
          </cell>
          <cell r="Y253">
            <v>29.547144624229329</v>
          </cell>
          <cell r="AA253">
            <v>625.00000000004218</v>
          </cell>
          <cell r="AC253">
            <v>27.073466946027196</v>
          </cell>
          <cell r="AE253">
            <v>29.547144624229329</v>
          </cell>
          <cell r="AG253">
            <v>625.00000000004218</v>
          </cell>
        </row>
        <row r="254">
          <cell r="B254">
            <v>44708</v>
          </cell>
          <cell r="J254">
            <v>17.220942023863465</v>
          </cell>
          <cell r="R254">
            <v>28.25</v>
          </cell>
          <cell r="U254">
            <v>1299.9999999999679</v>
          </cell>
          <cell r="W254">
            <v>27.073466946027196</v>
          </cell>
          <cell r="Y254">
            <v>29.547144624229329</v>
          </cell>
          <cell r="AA254">
            <v>625.00000000004218</v>
          </cell>
          <cell r="AC254">
            <v>27.073466946027196</v>
          </cell>
          <cell r="AE254">
            <v>29.547144624229329</v>
          </cell>
          <cell r="AG254">
            <v>625.00000000004218</v>
          </cell>
        </row>
        <row r="255">
          <cell r="B255">
            <v>44709</v>
          </cell>
          <cell r="J255" t="str">
            <v/>
          </cell>
          <cell r="R255">
            <v>28.780000686645508</v>
          </cell>
          <cell r="U255">
            <v>1299.9999999999679</v>
          </cell>
          <cell r="W255">
            <v>27.073466946027196</v>
          </cell>
          <cell r="Y255">
            <v>29.547144624229329</v>
          </cell>
          <cell r="AA255">
            <v>625.00000000004218</v>
          </cell>
          <cell r="AC255">
            <v>27.073466946027196</v>
          </cell>
          <cell r="AE255">
            <v>29.547144624229329</v>
          </cell>
          <cell r="AG255">
            <v>625.00000000004218</v>
          </cell>
        </row>
        <row r="256">
          <cell r="B256">
            <v>44710</v>
          </cell>
          <cell r="J256" t="str">
            <v/>
          </cell>
          <cell r="R256">
            <v>30.969999313354492</v>
          </cell>
          <cell r="U256">
            <v>1299.9999999999679</v>
          </cell>
          <cell r="W256">
            <v>27.073466946027196</v>
          </cell>
          <cell r="Y256">
            <v>29.547144624229329</v>
          </cell>
          <cell r="AA256">
            <v>625.00000000004218</v>
          </cell>
          <cell r="AC256">
            <v>27.073466946027196</v>
          </cell>
          <cell r="AE256">
            <v>29.547144624229329</v>
          </cell>
          <cell r="AG256">
            <v>625.00000000004218</v>
          </cell>
        </row>
        <row r="257">
          <cell r="B257">
            <v>44711</v>
          </cell>
          <cell r="J257" t="str">
            <v/>
          </cell>
          <cell r="R257">
            <v>28.850000381469727</v>
          </cell>
          <cell r="U257">
            <v>1299.9999999999679</v>
          </cell>
          <cell r="W257">
            <v>27.073466946027196</v>
          </cell>
          <cell r="Y257">
            <v>29.547144624229329</v>
          </cell>
          <cell r="AA257">
            <v>625.00000000004218</v>
          </cell>
          <cell r="AC257">
            <v>27.073466946027196</v>
          </cell>
          <cell r="AE257">
            <v>29.547144624229329</v>
          </cell>
          <cell r="AG257">
            <v>625.00000000004218</v>
          </cell>
        </row>
        <row r="258">
          <cell r="B258">
            <v>44712</v>
          </cell>
          <cell r="J258">
            <v>13.559627347533864</v>
          </cell>
          <cell r="R258">
            <v>28.170000076293945</v>
          </cell>
          <cell r="U258">
            <v>1299.9999999999679</v>
          </cell>
          <cell r="W258">
            <v>27.073466946027196</v>
          </cell>
          <cell r="Y258">
            <v>29.547144624229329</v>
          </cell>
          <cell r="AA258">
            <v>625.00000000004218</v>
          </cell>
          <cell r="AC258">
            <v>27.073466946027196</v>
          </cell>
          <cell r="AE258">
            <v>29.547144624229329</v>
          </cell>
          <cell r="AG258">
            <v>625.00000000004218</v>
          </cell>
        </row>
        <row r="259">
          <cell r="B259">
            <v>44713</v>
          </cell>
          <cell r="J259" t="str">
            <v/>
          </cell>
          <cell r="R259" t="str">
            <v/>
          </cell>
          <cell r="U259">
            <v>1299.9999999999679</v>
          </cell>
          <cell r="W259">
            <v>27.073466946027196</v>
          </cell>
          <cell r="Y259">
            <v>29.547144624229329</v>
          </cell>
          <cell r="AA259">
            <v>625.00000000004218</v>
          </cell>
          <cell r="AC259">
            <v>27.073466946027196</v>
          </cell>
          <cell r="AE259">
            <v>29.547144624229329</v>
          </cell>
          <cell r="AG259">
            <v>625.00000000004218</v>
          </cell>
        </row>
        <row r="260">
          <cell r="B260">
            <v>44714</v>
          </cell>
          <cell r="J260">
            <v>15.477058053773836</v>
          </cell>
          <cell r="R260">
            <v>29.260000228881836</v>
          </cell>
          <cell r="U260">
            <v>649.99999999998397</v>
          </cell>
          <cell r="W260">
            <v>20.704673498222871</v>
          </cell>
          <cell r="Y260">
            <v>30.363003160807288</v>
          </cell>
          <cell r="AA260">
            <v>550.00000000005048</v>
          </cell>
          <cell r="AC260">
            <v>11.578007972175948</v>
          </cell>
          <cell r="AE260">
            <v>30.009610895647505</v>
          </cell>
          <cell r="AG260">
            <v>925.00000000000909</v>
          </cell>
        </row>
        <row r="261">
          <cell r="B261">
            <v>44715</v>
          </cell>
          <cell r="J261">
            <v>13.831590372942589</v>
          </cell>
          <cell r="R261">
            <v>28.799999237060547</v>
          </cell>
          <cell r="U261">
            <v>649.99999999998397</v>
          </cell>
          <cell r="W261">
            <v>20.704673498222871</v>
          </cell>
          <cell r="Y261">
            <v>30.363003160807288</v>
          </cell>
          <cell r="AA261">
            <v>550.00000000005048</v>
          </cell>
          <cell r="AC261">
            <v>11.578007972175948</v>
          </cell>
          <cell r="AE261">
            <v>30.009610895647505</v>
          </cell>
          <cell r="AG261">
            <v>925.00000000000909</v>
          </cell>
        </row>
        <row r="262">
          <cell r="B262">
            <v>44716</v>
          </cell>
          <cell r="J262" t="str">
            <v/>
          </cell>
          <cell r="R262">
            <v>28.270000457763672</v>
          </cell>
          <cell r="U262">
            <v>649.99999999998397</v>
          </cell>
          <cell r="W262">
            <v>20.704673498222871</v>
          </cell>
          <cell r="Y262">
            <v>30.363003160807288</v>
          </cell>
          <cell r="AA262">
            <v>550.00000000005048</v>
          </cell>
          <cell r="AC262">
            <v>11.578007972175948</v>
          </cell>
          <cell r="AE262">
            <v>30.009610895647505</v>
          </cell>
          <cell r="AG262">
            <v>925.00000000000909</v>
          </cell>
        </row>
        <row r="263">
          <cell r="B263">
            <v>44717</v>
          </cell>
          <cell r="J263">
            <v>13.181473124434392</v>
          </cell>
          <cell r="R263">
            <v>28.920000076293945</v>
          </cell>
          <cell r="U263">
            <v>649.99999999998397</v>
          </cell>
          <cell r="W263">
            <v>20.704673498222871</v>
          </cell>
          <cell r="Y263">
            <v>30.363003160807288</v>
          </cell>
          <cell r="AA263">
            <v>550.00000000005048</v>
          </cell>
          <cell r="AC263">
            <v>11.578007972175948</v>
          </cell>
          <cell r="AE263">
            <v>30.009610895647505</v>
          </cell>
          <cell r="AG263">
            <v>925.00000000000909</v>
          </cell>
        </row>
        <row r="264">
          <cell r="B264">
            <v>44718</v>
          </cell>
          <cell r="J264">
            <v>14.27553815122616</v>
          </cell>
          <cell r="R264">
            <v>30.399999618530273</v>
          </cell>
          <cell r="U264">
            <v>649.99999999998397</v>
          </cell>
          <cell r="W264">
            <v>20.704673498222871</v>
          </cell>
          <cell r="Y264">
            <v>30.363003160807288</v>
          </cell>
          <cell r="AA264">
            <v>550.00000000005048</v>
          </cell>
          <cell r="AC264">
            <v>11.578007972175948</v>
          </cell>
          <cell r="AE264">
            <v>30.009610895647505</v>
          </cell>
          <cell r="AG264">
            <v>925.00000000000909</v>
          </cell>
        </row>
        <row r="265">
          <cell r="B265">
            <v>44719</v>
          </cell>
          <cell r="J265">
            <v>14.97996141701171</v>
          </cell>
          <cell r="R265">
            <v>28.950000762939453</v>
          </cell>
          <cell r="U265">
            <v>649.99999999998397</v>
          </cell>
          <cell r="W265">
            <v>20.704673498222871</v>
          </cell>
          <cell r="Y265">
            <v>30.363003160807288</v>
          </cell>
          <cell r="AA265">
            <v>550.00000000005048</v>
          </cell>
          <cell r="AC265">
            <v>11.578007972175948</v>
          </cell>
          <cell r="AE265">
            <v>30.009610895647505</v>
          </cell>
          <cell r="AG265">
            <v>925.00000000000909</v>
          </cell>
        </row>
        <row r="266">
          <cell r="B266">
            <v>44720</v>
          </cell>
          <cell r="J266">
            <v>13.94586993118379</v>
          </cell>
          <cell r="R266">
            <v>29.120000839233398</v>
          </cell>
          <cell r="U266">
            <v>649.99999999998397</v>
          </cell>
          <cell r="W266">
            <v>20.704673498222871</v>
          </cell>
          <cell r="Y266">
            <v>30.363003160807288</v>
          </cell>
          <cell r="AA266">
            <v>550.00000000005048</v>
          </cell>
          <cell r="AC266">
            <v>11.578007972175948</v>
          </cell>
          <cell r="AE266">
            <v>30.009610895647505</v>
          </cell>
          <cell r="AG266">
            <v>925.00000000000909</v>
          </cell>
        </row>
        <row r="267">
          <cell r="B267">
            <v>44721</v>
          </cell>
          <cell r="J267">
            <v>12.470008876238776</v>
          </cell>
          <cell r="R267">
            <v>29.709999084472656</v>
          </cell>
          <cell r="U267">
            <v>1124.999999999987</v>
          </cell>
          <cell r="W267">
            <v>16.240404907755529</v>
          </cell>
          <cell r="Y267">
            <v>30.12503757208728</v>
          </cell>
          <cell r="AA267">
            <v>599.99999999998943</v>
          </cell>
          <cell r="AC267">
            <v>13.1131016719528</v>
          </cell>
          <cell r="AE267">
            <v>30.168118180660088</v>
          </cell>
          <cell r="AG267">
            <v>900.00000000001273</v>
          </cell>
        </row>
        <row r="268">
          <cell r="B268">
            <v>44722</v>
          </cell>
          <cell r="J268">
            <v>12.989149906848489</v>
          </cell>
          <cell r="R268">
            <v>31.780000686645508</v>
          </cell>
          <cell r="U268">
            <v>1124.999999999987</v>
          </cell>
          <cell r="W268">
            <v>16.240404907755529</v>
          </cell>
          <cell r="Y268">
            <v>30.12503757208728</v>
          </cell>
          <cell r="AA268">
            <v>599.99999999998943</v>
          </cell>
          <cell r="AC268">
            <v>13.1131016719528</v>
          </cell>
          <cell r="AE268">
            <v>30.168118180660088</v>
          </cell>
          <cell r="AG268">
            <v>900.00000000001273</v>
          </cell>
        </row>
        <row r="269">
          <cell r="B269">
            <v>44723</v>
          </cell>
          <cell r="J269">
            <v>13.748167207496868</v>
          </cell>
          <cell r="R269">
            <v>31.110000610351563</v>
          </cell>
          <cell r="U269">
            <v>1124.999999999987</v>
          </cell>
          <cell r="W269">
            <v>16.240404907755529</v>
          </cell>
          <cell r="Y269">
            <v>30.12503757208728</v>
          </cell>
          <cell r="AA269">
            <v>599.99999999998943</v>
          </cell>
          <cell r="AC269">
            <v>13.1131016719528</v>
          </cell>
          <cell r="AE269">
            <v>30.168118180660088</v>
          </cell>
          <cell r="AG269">
            <v>900.00000000001273</v>
          </cell>
        </row>
        <row r="270">
          <cell r="B270">
            <v>44724</v>
          </cell>
          <cell r="J270" t="str">
            <v/>
          </cell>
          <cell r="R270">
            <v>31.579999923706055</v>
          </cell>
          <cell r="U270">
            <v>1124.999999999987</v>
          </cell>
          <cell r="W270">
            <v>16.240404907755529</v>
          </cell>
          <cell r="Y270">
            <v>30.12503757208728</v>
          </cell>
          <cell r="AA270">
            <v>599.99999999998943</v>
          </cell>
          <cell r="AC270">
            <v>13.1131016719528</v>
          </cell>
          <cell r="AE270">
            <v>30.168118180660088</v>
          </cell>
          <cell r="AG270">
            <v>900.00000000001273</v>
          </cell>
        </row>
        <row r="271">
          <cell r="B271">
            <v>44725</v>
          </cell>
          <cell r="J271">
            <v>13.932414339439957</v>
          </cell>
          <cell r="R271">
            <v>29.530000686645508</v>
          </cell>
          <cell r="U271">
            <v>1124.999999999987</v>
          </cell>
          <cell r="W271">
            <v>16.240404907755529</v>
          </cell>
          <cell r="Y271">
            <v>30.12503757208728</v>
          </cell>
          <cell r="AA271">
            <v>599.99999999998943</v>
          </cell>
          <cell r="AC271">
            <v>13.1131016719528</v>
          </cell>
          <cell r="AE271">
            <v>30.168118180660088</v>
          </cell>
          <cell r="AG271">
            <v>900.00000000001273</v>
          </cell>
        </row>
        <row r="272">
          <cell r="B272">
            <v>44726</v>
          </cell>
          <cell r="J272" t="str">
            <v/>
          </cell>
          <cell r="R272" t="str">
            <v/>
          </cell>
          <cell r="U272">
            <v>1124.999999999987</v>
          </cell>
          <cell r="W272">
            <v>16.240404907755529</v>
          </cell>
          <cell r="Y272">
            <v>30.12503757208728</v>
          </cell>
          <cell r="AA272">
            <v>599.99999999998943</v>
          </cell>
          <cell r="AC272">
            <v>13.1131016719528</v>
          </cell>
          <cell r="AE272">
            <v>30.168118180660088</v>
          </cell>
          <cell r="AG272">
            <v>900.00000000001273</v>
          </cell>
        </row>
        <row r="273">
          <cell r="B273">
            <v>44727</v>
          </cell>
          <cell r="J273">
            <v>14.659092690965462</v>
          </cell>
          <cell r="R273">
            <v>29.940000534057617</v>
          </cell>
          <cell r="U273">
            <v>1124.999999999987</v>
          </cell>
          <cell r="W273">
            <v>16.240404907755529</v>
          </cell>
          <cell r="Y273">
            <v>30.12503757208728</v>
          </cell>
          <cell r="AA273">
            <v>599.99999999998943</v>
          </cell>
          <cell r="AC273">
            <v>13.1131016719528</v>
          </cell>
          <cell r="AE273">
            <v>30.168118180660088</v>
          </cell>
          <cell r="AG273">
            <v>900.00000000001273</v>
          </cell>
        </row>
        <row r="274">
          <cell r="B274">
            <v>44728</v>
          </cell>
          <cell r="J274">
            <v>14.848952426720876</v>
          </cell>
          <cell r="R274">
            <v>28.829999923706055</v>
          </cell>
          <cell r="U274">
            <v>699.9999999999784</v>
          </cell>
          <cell r="W274">
            <v>13.051296636290811</v>
          </cell>
          <cell r="Y274">
            <v>30.901409709368789</v>
          </cell>
          <cell r="AA274">
            <v>750.00000000002842</v>
          </cell>
          <cell r="AC274">
            <v>13.051296636290811</v>
          </cell>
          <cell r="AE274">
            <v>30.901409709368789</v>
          </cell>
          <cell r="AG274">
            <v>750.00000000002842</v>
          </cell>
        </row>
        <row r="275">
          <cell r="B275">
            <v>44729</v>
          </cell>
          <cell r="J275">
            <v>19.459141023776773</v>
          </cell>
          <cell r="R275">
            <v>31.450000762939453</v>
          </cell>
          <cell r="U275">
            <v>699.9999999999784</v>
          </cell>
          <cell r="W275">
            <v>13.051296636290811</v>
          </cell>
          <cell r="Y275">
            <v>30.901409709368789</v>
          </cell>
          <cell r="AA275">
            <v>750.00000000002842</v>
          </cell>
          <cell r="AC275">
            <v>13.051296636290811</v>
          </cell>
          <cell r="AE275">
            <v>30.901409709368789</v>
          </cell>
          <cell r="AG275">
            <v>750.00000000002842</v>
          </cell>
        </row>
        <row r="276">
          <cell r="B276">
            <v>44730</v>
          </cell>
          <cell r="J276" t="str">
            <v/>
          </cell>
          <cell r="R276">
            <v>31.159999847412109</v>
          </cell>
          <cell r="U276">
            <v>699.9999999999784</v>
          </cell>
          <cell r="W276">
            <v>13.051296636290811</v>
          </cell>
          <cell r="Y276">
            <v>30.901409709368789</v>
          </cell>
          <cell r="AA276">
            <v>750.00000000002842</v>
          </cell>
          <cell r="AC276">
            <v>13.051296636290811</v>
          </cell>
          <cell r="AE276">
            <v>30.901409709368789</v>
          </cell>
          <cell r="AG276">
            <v>750.00000000002842</v>
          </cell>
        </row>
        <row r="277">
          <cell r="B277">
            <v>44731</v>
          </cell>
          <cell r="J277" t="str">
            <v/>
          </cell>
          <cell r="R277">
            <v>30.219999313354492</v>
          </cell>
          <cell r="U277">
            <v>699.9999999999784</v>
          </cell>
          <cell r="W277">
            <v>13.051296636290811</v>
          </cell>
          <cell r="Y277">
            <v>30.901409709368789</v>
          </cell>
          <cell r="AA277">
            <v>750.00000000002842</v>
          </cell>
          <cell r="AC277">
            <v>13.051296636290811</v>
          </cell>
          <cell r="AE277">
            <v>30.901409709368789</v>
          </cell>
          <cell r="AG277">
            <v>750.00000000002842</v>
          </cell>
        </row>
        <row r="278">
          <cell r="B278">
            <v>44732</v>
          </cell>
          <cell r="J278">
            <v>23.471069802532789</v>
          </cell>
          <cell r="R278">
            <v>29.209999084472656</v>
          </cell>
          <cell r="U278">
            <v>699.9999999999784</v>
          </cell>
          <cell r="W278">
            <v>13.051296636290811</v>
          </cell>
          <cell r="Y278">
            <v>30.901409709368789</v>
          </cell>
          <cell r="AA278">
            <v>750.00000000002842</v>
          </cell>
          <cell r="AC278">
            <v>13.051296636290811</v>
          </cell>
          <cell r="AE278">
            <v>30.901409709368789</v>
          </cell>
          <cell r="AG278">
            <v>750.00000000002842</v>
          </cell>
        </row>
        <row r="279">
          <cell r="B279">
            <v>44733</v>
          </cell>
          <cell r="J279">
            <v>22.298278380359022</v>
          </cell>
          <cell r="R279">
            <v>30.489999771118164</v>
          </cell>
          <cell r="U279">
            <v>699.9999999999784</v>
          </cell>
          <cell r="W279">
            <v>13.051296636290811</v>
          </cell>
          <cell r="Y279">
            <v>30.901409709368789</v>
          </cell>
          <cell r="AA279">
            <v>750.00000000002842</v>
          </cell>
          <cell r="AC279">
            <v>13.051296636290811</v>
          </cell>
          <cell r="AE279">
            <v>30.901409709368789</v>
          </cell>
          <cell r="AG279">
            <v>750.00000000002842</v>
          </cell>
        </row>
        <row r="280">
          <cell r="B280">
            <v>44734</v>
          </cell>
          <cell r="J280">
            <v>22.528328433374053</v>
          </cell>
          <cell r="R280">
            <v>27.799999237060547</v>
          </cell>
          <cell r="U280">
            <v>699.9999999999784</v>
          </cell>
          <cell r="W280">
            <v>13.051296636290811</v>
          </cell>
          <cell r="Y280">
            <v>30.901409709368789</v>
          </cell>
          <cell r="AA280">
            <v>750.00000000002842</v>
          </cell>
          <cell r="AC280">
            <v>13.051296636290811</v>
          </cell>
          <cell r="AE280">
            <v>30.901409709368789</v>
          </cell>
          <cell r="AG280">
            <v>750.00000000002842</v>
          </cell>
        </row>
        <row r="281">
          <cell r="B281">
            <v>44735</v>
          </cell>
          <cell r="J281">
            <v>22.375635080161388</v>
          </cell>
          <cell r="R281">
            <v>30.489999771118164</v>
          </cell>
          <cell r="U281">
            <v>825.00000000002012</v>
          </cell>
          <cell r="W281">
            <v>18.113450905474874</v>
          </cell>
          <cell r="Y281">
            <v>30.533154793355173</v>
          </cell>
          <cell r="AA281">
            <v>549.9999999999394</v>
          </cell>
          <cell r="AC281">
            <v>14.183819052856451</v>
          </cell>
          <cell r="AE281">
            <v>31.047497093681887</v>
          </cell>
          <cell r="AG281">
            <v>775.00000000002569</v>
          </cell>
        </row>
        <row r="282">
          <cell r="B282">
            <v>44736</v>
          </cell>
          <cell r="J282" t="str">
            <v/>
          </cell>
          <cell r="R282">
            <v>31.079999923706055</v>
          </cell>
          <cell r="U282">
            <v>825.00000000002012</v>
          </cell>
          <cell r="W282">
            <v>18.113450905474874</v>
          </cell>
          <cell r="Y282">
            <v>30.533154793355173</v>
          </cell>
          <cell r="AA282">
            <v>549.9999999999394</v>
          </cell>
          <cell r="AC282">
            <v>14.183819052856451</v>
          </cell>
          <cell r="AE282">
            <v>31.047497093681887</v>
          </cell>
          <cell r="AG282">
            <v>775.00000000002569</v>
          </cell>
        </row>
        <row r="283">
          <cell r="B283">
            <v>44737</v>
          </cell>
          <cell r="J283" t="str">
            <v/>
          </cell>
          <cell r="R283">
            <v>28.989999771118164</v>
          </cell>
          <cell r="U283">
            <v>825.00000000002012</v>
          </cell>
          <cell r="W283">
            <v>18.113450905474874</v>
          </cell>
          <cell r="Y283">
            <v>30.533154793355173</v>
          </cell>
          <cell r="AA283">
            <v>549.9999999999394</v>
          </cell>
          <cell r="AC283">
            <v>14.183819052856451</v>
          </cell>
          <cell r="AE283">
            <v>31.047497093681887</v>
          </cell>
          <cell r="AG283">
            <v>775.00000000002569</v>
          </cell>
        </row>
        <row r="284">
          <cell r="B284">
            <v>44738</v>
          </cell>
          <cell r="J284" t="str">
            <v/>
          </cell>
          <cell r="R284">
            <v>31.079999923706055</v>
          </cell>
          <cell r="U284">
            <v>825.00000000002012</v>
          </cell>
          <cell r="W284">
            <v>18.113450905474874</v>
          </cell>
          <cell r="Y284">
            <v>30.533154793355173</v>
          </cell>
          <cell r="AA284">
            <v>549.9999999999394</v>
          </cell>
          <cell r="AC284">
            <v>14.183819052856451</v>
          </cell>
          <cell r="AE284">
            <v>31.047497093681887</v>
          </cell>
          <cell r="AG284">
            <v>775.00000000002569</v>
          </cell>
        </row>
        <row r="285">
          <cell r="B285">
            <v>44739</v>
          </cell>
          <cell r="J285">
            <v>22.972780934564376</v>
          </cell>
          <cell r="R285">
            <v>30.799999237060547</v>
          </cell>
          <cell r="U285">
            <v>825.00000000002012</v>
          </cell>
          <cell r="W285">
            <v>18.113450905474874</v>
          </cell>
          <cell r="Y285">
            <v>30.533154793355173</v>
          </cell>
          <cell r="AA285">
            <v>549.9999999999394</v>
          </cell>
          <cell r="AC285">
            <v>14.183819052856451</v>
          </cell>
          <cell r="AE285">
            <v>31.047497093681887</v>
          </cell>
          <cell r="AG285">
            <v>775.00000000002569</v>
          </cell>
        </row>
        <row r="286">
          <cell r="B286">
            <v>44740</v>
          </cell>
          <cell r="J286">
            <v>21.910947294317872</v>
          </cell>
          <cell r="R286">
            <v>29.780000686645508</v>
          </cell>
          <cell r="U286">
            <v>812.5000000000216</v>
          </cell>
          <cell r="W286">
            <v>18.141788419260816</v>
          </cell>
          <cell r="Y286">
            <v>31.074459546695721</v>
          </cell>
          <cell r="AA286">
            <v>424.9999999999809</v>
          </cell>
          <cell r="AC286">
            <v>14.266929222185082</v>
          </cell>
          <cell r="AE286">
            <v>31.168746141471392</v>
          </cell>
          <cell r="AG286">
            <v>650.00000000003945</v>
          </cell>
        </row>
        <row r="287">
          <cell r="B287">
            <v>44741</v>
          </cell>
          <cell r="J287">
            <v>22.08604587071936</v>
          </cell>
          <cell r="R287">
            <v>30.370000839233398</v>
          </cell>
          <cell r="U287">
            <v>812.5000000000216</v>
          </cell>
          <cell r="W287">
            <v>18.141788419260816</v>
          </cell>
          <cell r="Y287">
            <v>31.074459546695721</v>
          </cell>
          <cell r="AA287">
            <v>424.9999999999809</v>
          </cell>
          <cell r="AC287">
            <v>14.266929222185082</v>
          </cell>
          <cell r="AE287">
            <v>31.168746141471392</v>
          </cell>
          <cell r="AG287">
            <v>650.00000000003945</v>
          </cell>
        </row>
        <row r="288">
          <cell r="B288">
            <v>44742</v>
          </cell>
          <cell r="J288">
            <v>22.35411513785921</v>
          </cell>
          <cell r="R288">
            <v>29.590000152587891</v>
          </cell>
          <cell r="U288">
            <v>800.00000000002296</v>
          </cell>
          <cell r="W288">
            <v>18.170125933046759</v>
          </cell>
          <cell r="Y288">
            <v>31.615764300036268</v>
          </cell>
          <cell r="AA288">
            <v>300.00000000002245</v>
          </cell>
          <cell r="AC288">
            <v>14.350039391513713</v>
          </cell>
          <cell r="AE288">
            <v>31.289995189260896</v>
          </cell>
          <cell r="AG288">
            <v>525.00000000005321</v>
          </cell>
        </row>
        <row r="289">
          <cell r="B289">
            <v>44743</v>
          </cell>
          <cell r="J289">
            <v>22.886277102597177</v>
          </cell>
          <cell r="R289">
            <v>27.200000762939453</v>
          </cell>
          <cell r="U289">
            <v>800.00000000002296</v>
          </cell>
          <cell r="W289">
            <v>18.170125933046759</v>
          </cell>
          <cell r="Y289">
            <v>31.615764300036268</v>
          </cell>
          <cell r="AA289">
            <v>300.00000000002245</v>
          </cell>
          <cell r="AC289">
            <v>14.350039391513713</v>
          </cell>
          <cell r="AE289">
            <v>31.289995189260896</v>
          </cell>
          <cell r="AG289">
            <v>525.00000000005321</v>
          </cell>
        </row>
        <row r="290">
          <cell r="B290">
            <v>44744</v>
          </cell>
          <cell r="J290">
            <v>18.570358800040534</v>
          </cell>
          <cell r="R290">
            <v>29.930000305175781</v>
          </cell>
          <cell r="U290">
            <v>800.00000000002296</v>
          </cell>
          <cell r="W290">
            <v>18.170125933046759</v>
          </cell>
          <cell r="Y290">
            <v>31.615764300036268</v>
          </cell>
          <cell r="AA290">
            <v>300.00000000002245</v>
          </cell>
          <cell r="AC290">
            <v>14.350039391513713</v>
          </cell>
          <cell r="AE290">
            <v>31.289995189260896</v>
          </cell>
          <cell r="AG290">
            <v>525.00000000005321</v>
          </cell>
        </row>
        <row r="291">
          <cell r="B291">
            <v>44745</v>
          </cell>
          <cell r="J291">
            <v>13.776977677854246</v>
          </cell>
          <cell r="R291">
            <v>29.590000152587891</v>
          </cell>
          <cell r="U291">
            <v>800.00000000002296</v>
          </cell>
          <cell r="W291">
            <v>18.170125933046759</v>
          </cell>
          <cell r="Y291">
            <v>31.615764300036268</v>
          </cell>
          <cell r="AA291">
            <v>300.00000000002245</v>
          </cell>
          <cell r="AC291">
            <v>14.350039391513713</v>
          </cell>
          <cell r="AE291">
            <v>31.289995189260896</v>
          </cell>
          <cell r="AG291">
            <v>525.00000000005321</v>
          </cell>
        </row>
        <row r="292">
          <cell r="B292">
            <v>44746</v>
          </cell>
          <cell r="J292">
            <v>14.082184108487814</v>
          </cell>
          <cell r="R292">
            <v>28.260000228881836</v>
          </cell>
          <cell r="U292">
            <v>800.00000000002296</v>
          </cell>
          <cell r="W292">
            <v>18.170125933046759</v>
          </cell>
          <cell r="Y292">
            <v>31.615764300036268</v>
          </cell>
          <cell r="AA292">
            <v>300.00000000002245</v>
          </cell>
          <cell r="AC292">
            <v>14.350039391513713</v>
          </cell>
          <cell r="AE292">
            <v>31.289995189260896</v>
          </cell>
          <cell r="AG292">
            <v>525.00000000005321</v>
          </cell>
        </row>
        <row r="293">
          <cell r="B293">
            <v>44747</v>
          </cell>
          <cell r="J293" t="str">
            <v/>
          </cell>
          <cell r="R293">
            <v>30.450000762939453</v>
          </cell>
          <cell r="U293" t="str">
            <v/>
          </cell>
          <cell r="W293" t="str">
            <v/>
          </cell>
          <cell r="Y293" t="str">
            <v/>
          </cell>
          <cell r="AA293" t="str">
            <v/>
          </cell>
          <cell r="AC293" t="str">
            <v/>
          </cell>
          <cell r="AE293" t="str">
            <v/>
          </cell>
          <cell r="AG293" t="str">
            <v/>
          </cell>
        </row>
        <row r="294">
          <cell r="B294">
            <v>44748</v>
          </cell>
          <cell r="J294">
            <v>13.631628541648389</v>
          </cell>
          <cell r="R294">
            <v>30.360000610351563</v>
          </cell>
          <cell r="U294">
            <v>549.9999999999394</v>
          </cell>
          <cell r="W294">
            <v>15.641585583103964</v>
          </cell>
          <cell r="Y294">
            <v>32.84659112339326</v>
          </cell>
          <cell r="AA294">
            <v>450.00000000006145</v>
          </cell>
          <cell r="AC294">
            <v>11.561003159067356</v>
          </cell>
          <cell r="AE294">
            <v>33.323227352870489</v>
          </cell>
          <cell r="AG294">
            <v>300.00000000002245</v>
          </cell>
        </row>
        <row r="295">
          <cell r="B295">
            <v>44749</v>
          </cell>
          <cell r="J295">
            <v>14.514094741761797</v>
          </cell>
          <cell r="R295">
            <v>30.760000228881836</v>
          </cell>
          <cell r="U295">
            <v>549.9999999999394</v>
          </cell>
          <cell r="W295">
            <v>15.641585583103964</v>
          </cell>
          <cell r="Y295">
            <v>32.84659112339326</v>
          </cell>
          <cell r="AA295">
            <v>450.00000000006145</v>
          </cell>
          <cell r="AC295">
            <v>11.561003159067356</v>
          </cell>
          <cell r="AE295">
            <v>33.323227352870489</v>
          </cell>
          <cell r="AG295">
            <v>300.00000000002245</v>
          </cell>
        </row>
        <row r="296">
          <cell r="B296">
            <v>44750</v>
          </cell>
          <cell r="J296">
            <v>20.844690822985189</v>
          </cell>
          <cell r="R296">
            <v>29.229999542236328</v>
          </cell>
          <cell r="U296">
            <v>549.9999999999394</v>
          </cell>
          <cell r="W296">
            <v>15.641585583103964</v>
          </cell>
          <cell r="Y296">
            <v>32.84659112339326</v>
          </cell>
          <cell r="AA296">
            <v>450.00000000006145</v>
          </cell>
          <cell r="AC296">
            <v>11.561003159067356</v>
          </cell>
          <cell r="AE296">
            <v>33.323227352870489</v>
          </cell>
          <cell r="AG296">
            <v>300.00000000002245</v>
          </cell>
        </row>
        <row r="297">
          <cell r="B297">
            <v>44751</v>
          </cell>
          <cell r="J297" t="str">
            <v/>
          </cell>
          <cell r="R297">
            <v>31.309999465942383</v>
          </cell>
          <cell r="U297">
            <v>549.9999999999394</v>
          </cell>
          <cell r="W297">
            <v>15.641585583103964</v>
          </cell>
          <cell r="Y297">
            <v>32.84659112339326</v>
          </cell>
          <cell r="AA297">
            <v>450.00000000006145</v>
          </cell>
          <cell r="AC297">
            <v>11.561003159067356</v>
          </cell>
          <cell r="AE297">
            <v>33.323227352870489</v>
          </cell>
          <cell r="AG297">
            <v>300.00000000002245</v>
          </cell>
        </row>
        <row r="298">
          <cell r="B298">
            <v>44752</v>
          </cell>
          <cell r="J298">
            <v>21.062198259297691</v>
          </cell>
          <cell r="R298">
            <v>30.840000152587891</v>
          </cell>
          <cell r="U298">
            <v>549.9999999999394</v>
          </cell>
          <cell r="W298">
            <v>15.641585583103964</v>
          </cell>
          <cell r="Y298">
            <v>32.84659112339326</v>
          </cell>
          <cell r="AA298">
            <v>450.00000000006145</v>
          </cell>
          <cell r="AC298">
            <v>11.561003159067356</v>
          </cell>
          <cell r="AE298">
            <v>33.323227352870489</v>
          </cell>
          <cell r="AG298">
            <v>300.00000000002245</v>
          </cell>
        </row>
        <row r="299">
          <cell r="B299">
            <v>44753</v>
          </cell>
          <cell r="J299" t="str">
            <v/>
          </cell>
          <cell r="R299">
            <v>29.010000228881836</v>
          </cell>
          <cell r="U299">
            <v>549.9999999999394</v>
          </cell>
          <cell r="W299">
            <v>15.641585583103964</v>
          </cell>
          <cell r="Y299">
            <v>32.84659112339326</v>
          </cell>
          <cell r="AA299">
            <v>450.00000000006145</v>
          </cell>
          <cell r="AC299">
            <v>11.561003159067356</v>
          </cell>
          <cell r="AE299">
            <v>33.323227352870489</v>
          </cell>
          <cell r="AG299">
            <v>300.00000000002245</v>
          </cell>
        </row>
        <row r="300">
          <cell r="B300">
            <v>44754</v>
          </cell>
          <cell r="J300" t="str">
            <v/>
          </cell>
          <cell r="R300">
            <v>31.889999389648438</v>
          </cell>
          <cell r="U300">
            <v>549.9999999999394</v>
          </cell>
          <cell r="W300">
            <v>15.641585583103964</v>
          </cell>
          <cell r="Y300">
            <v>32.84659112339326</v>
          </cell>
          <cell r="AA300">
            <v>450.00000000006145</v>
          </cell>
          <cell r="AC300">
            <v>11.561003159067356</v>
          </cell>
          <cell r="AE300">
            <v>33.323227352870489</v>
          </cell>
          <cell r="AG300">
            <v>300.00000000002245</v>
          </cell>
        </row>
        <row r="301">
          <cell r="B301">
            <v>44755</v>
          </cell>
          <cell r="J301">
            <v>20.646129131969357</v>
          </cell>
          <cell r="R301">
            <v>30.829999923706055</v>
          </cell>
          <cell r="U301">
            <v>975.00000000000364</v>
          </cell>
          <cell r="W301">
            <v>15.54942911351071</v>
          </cell>
          <cell r="Y301">
            <v>35.770681963857342</v>
          </cell>
          <cell r="AA301">
            <v>650.00000000003945</v>
          </cell>
          <cell r="AC301">
            <v>13.2</v>
          </cell>
          <cell r="AE301">
            <v>35.362853399749142</v>
          </cell>
          <cell r="AG301">
            <v>650.00000000003945</v>
          </cell>
        </row>
        <row r="302">
          <cell r="B302">
            <v>44756</v>
          </cell>
          <cell r="J302">
            <v>20.489224745205188</v>
          </cell>
          <cell r="R302">
            <v>30.729999542236328</v>
          </cell>
          <cell r="U302">
            <v>975.00000000000364</v>
          </cell>
          <cell r="W302">
            <v>15.54942911351071</v>
          </cell>
          <cell r="Y302">
            <v>35.770681963857342</v>
          </cell>
          <cell r="AA302">
            <v>650.00000000003945</v>
          </cell>
          <cell r="AC302">
            <v>13.2</v>
          </cell>
          <cell r="AE302">
            <v>35.362853399749142</v>
          </cell>
          <cell r="AG302">
            <v>650.00000000003945</v>
          </cell>
        </row>
        <row r="303">
          <cell r="B303">
            <v>44757</v>
          </cell>
          <cell r="J303" t="str">
            <v/>
          </cell>
          <cell r="R303">
            <v>30.809999465942383</v>
          </cell>
          <cell r="U303">
            <v>975.00000000000364</v>
          </cell>
          <cell r="W303">
            <v>15.54942911351071</v>
          </cell>
          <cell r="Y303">
            <v>35.770681963857342</v>
          </cell>
          <cell r="AA303">
            <v>650.00000000003945</v>
          </cell>
          <cell r="AC303">
            <v>13.2</v>
          </cell>
          <cell r="AE303">
            <v>35.362853399749142</v>
          </cell>
          <cell r="AG303">
            <v>650.00000000003945</v>
          </cell>
        </row>
        <row r="304">
          <cell r="B304">
            <v>44758</v>
          </cell>
          <cell r="J304">
            <v>19.617233840520917</v>
          </cell>
          <cell r="R304">
            <v>30.069999694824219</v>
          </cell>
          <cell r="U304">
            <v>975.00000000000364</v>
          </cell>
          <cell r="W304">
            <v>15.54942911351071</v>
          </cell>
          <cell r="Y304">
            <v>35.770681963857342</v>
          </cell>
          <cell r="AA304">
            <v>650.00000000003945</v>
          </cell>
          <cell r="AC304">
            <v>13.2</v>
          </cell>
          <cell r="AE304">
            <v>35.362853399749142</v>
          </cell>
          <cell r="AG304">
            <v>650.00000000003945</v>
          </cell>
        </row>
        <row r="305">
          <cell r="B305">
            <v>44759</v>
          </cell>
          <cell r="J305">
            <v>20.420241632832266</v>
          </cell>
          <cell r="R305">
            <v>30.350000381469727</v>
          </cell>
          <cell r="U305">
            <v>975.00000000000364</v>
          </cell>
          <cell r="W305">
            <v>15.54942911351071</v>
          </cell>
          <cell r="Y305">
            <v>35.770681963857342</v>
          </cell>
          <cell r="AA305">
            <v>650.00000000003945</v>
          </cell>
          <cell r="AC305">
            <v>13.2</v>
          </cell>
          <cell r="AE305">
            <v>35.362853399749142</v>
          </cell>
          <cell r="AG305">
            <v>650.00000000003945</v>
          </cell>
        </row>
        <row r="306">
          <cell r="B306">
            <v>44760</v>
          </cell>
          <cell r="J306">
            <v>20.308199972746756</v>
          </cell>
          <cell r="R306">
            <v>30.469999313354492</v>
          </cell>
          <cell r="U306">
            <v>975.00000000000364</v>
          </cell>
          <cell r="W306">
            <v>15.54942911351071</v>
          </cell>
          <cell r="Y306">
            <v>35.770681963857342</v>
          </cell>
          <cell r="AA306">
            <v>650.00000000003945</v>
          </cell>
          <cell r="AC306">
            <v>13.2</v>
          </cell>
          <cell r="AE306">
            <v>35.362853399749142</v>
          </cell>
          <cell r="AG306">
            <v>650.00000000003945</v>
          </cell>
        </row>
        <row r="307">
          <cell r="B307">
            <v>44761</v>
          </cell>
          <cell r="J307" t="str">
            <v/>
          </cell>
          <cell r="R307">
            <v>30.639999389648438</v>
          </cell>
          <cell r="U307">
            <v>975.00000000000364</v>
          </cell>
          <cell r="W307">
            <v>15.54942911351071</v>
          </cell>
          <cell r="Y307">
            <v>35.770681963857342</v>
          </cell>
          <cell r="AA307">
            <v>650.00000000003945</v>
          </cell>
          <cell r="AC307">
            <v>13.2</v>
          </cell>
          <cell r="AE307">
            <v>35.362853399749142</v>
          </cell>
          <cell r="AG307">
            <v>650.00000000003945</v>
          </cell>
        </row>
        <row r="308">
          <cell r="B308">
            <v>44762</v>
          </cell>
          <cell r="J308">
            <v>21.284507058000973</v>
          </cell>
          <cell r="R308">
            <v>30.739999771118164</v>
          </cell>
          <cell r="U308" t="str">
            <v/>
          </cell>
          <cell r="W308" t="str">
            <v/>
          </cell>
          <cell r="Y308" t="str">
            <v/>
          </cell>
          <cell r="AA308" t="str">
            <v/>
          </cell>
          <cell r="AC308" t="str">
            <v/>
          </cell>
          <cell r="AE308" t="str">
            <v/>
          </cell>
          <cell r="AG308" t="str">
            <v/>
          </cell>
        </row>
        <row r="309">
          <cell r="B309">
            <v>44763</v>
          </cell>
          <cell r="J309">
            <v>18.921292187422686</v>
          </cell>
          <cell r="R309">
            <v>32.580001831054688</v>
          </cell>
          <cell r="U309">
            <v>674.99999999998113</v>
          </cell>
          <cell r="W309">
            <v>16.008079191864198</v>
          </cell>
          <cell r="Y309">
            <v>35.362853399749142</v>
          </cell>
          <cell r="AA309">
            <v>399.99999999995595</v>
          </cell>
          <cell r="AC309">
            <v>16.008079191864198</v>
          </cell>
          <cell r="AE309">
            <v>35.362853399749142</v>
          </cell>
          <cell r="AG309">
            <v>399.99999999995595</v>
          </cell>
        </row>
        <row r="310">
          <cell r="B310">
            <v>44764</v>
          </cell>
          <cell r="J310">
            <v>19.688227410594624</v>
          </cell>
          <cell r="R310">
            <v>29.030000686645508</v>
          </cell>
          <cell r="U310">
            <v>674.99999999998113</v>
          </cell>
          <cell r="W310">
            <v>16.008079191864198</v>
          </cell>
          <cell r="Y310">
            <v>35.362853399749142</v>
          </cell>
          <cell r="AA310">
            <v>399.99999999995595</v>
          </cell>
          <cell r="AC310">
            <v>16.008079191864198</v>
          </cell>
          <cell r="AE310">
            <v>35.362853399749142</v>
          </cell>
          <cell r="AG310">
            <v>399.99999999995595</v>
          </cell>
        </row>
        <row r="311">
          <cell r="B311">
            <v>44765</v>
          </cell>
          <cell r="J311" t="str">
            <v/>
          </cell>
          <cell r="R311">
            <v>31.440000534057617</v>
          </cell>
          <cell r="U311">
            <v>674.99999999998113</v>
          </cell>
          <cell r="W311">
            <v>16.008079191864198</v>
          </cell>
          <cell r="Y311">
            <v>35.362853399749142</v>
          </cell>
          <cell r="AA311">
            <v>399.99999999995595</v>
          </cell>
          <cell r="AC311">
            <v>16.008079191864198</v>
          </cell>
          <cell r="AE311">
            <v>35.362853399749142</v>
          </cell>
          <cell r="AG311">
            <v>399.99999999995595</v>
          </cell>
        </row>
        <row r="312">
          <cell r="B312">
            <v>44766</v>
          </cell>
          <cell r="J312" t="str">
            <v/>
          </cell>
          <cell r="R312">
            <v>31.639999389648438</v>
          </cell>
          <cell r="U312">
            <v>674.99999999998113</v>
          </cell>
          <cell r="W312">
            <v>16.008079191864198</v>
          </cell>
          <cell r="Y312">
            <v>35.362853399749142</v>
          </cell>
          <cell r="AA312">
            <v>399.99999999995595</v>
          </cell>
          <cell r="AC312">
            <v>16.008079191864198</v>
          </cell>
          <cell r="AE312">
            <v>35.362853399749142</v>
          </cell>
          <cell r="AG312">
            <v>399.99999999995595</v>
          </cell>
        </row>
        <row r="313">
          <cell r="B313">
            <v>44767</v>
          </cell>
          <cell r="J313" t="str">
            <v/>
          </cell>
          <cell r="R313">
            <v>31.829999923706055</v>
          </cell>
          <cell r="U313">
            <v>674.99999999998113</v>
          </cell>
          <cell r="W313">
            <v>16.008079191864198</v>
          </cell>
          <cell r="Y313">
            <v>35.362853399749142</v>
          </cell>
          <cell r="AA313">
            <v>399.99999999995595</v>
          </cell>
          <cell r="AC313">
            <v>16.008079191864198</v>
          </cell>
          <cell r="AE313">
            <v>35.362853399749142</v>
          </cell>
          <cell r="AG313">
            <v>399.99999999995595</v>
          </cell>
        </row>
        <row r="314">
          <cell r="B314">
            <v>44768</v>
          </cell>
          <cell r="J314" t="str">
            <v/>
          </cell>
          <cell r="R314">
            <v>30.5</v>
          </cell>
          <cell r="U314">
            <v>674.99999999998113</v>
          </cell>
          <cell r="W314">
            <v>16.008079191864198</v>
          </cell>
          <cell r="Y314">
            <v>35.362853399749142</v>
          </cell>
          <cell r="AA314">
            <v>399.99999999995595</v>
          </cell>
          <cell r="AC314">
            <v>16.008079191864198</v>
          </cell>
          <cell r="AE314">
            <v>35.362853399749142</v>
          </cell>
          <cell r="AG314">
            <v>399.99999999995595</v>
          </cell>
        </row>
        <row r="315">
          <cell r="B315">
            <v>44769</v>
          </cell>
          <cell r="J315" t="str">
            <v/>
          </cell>
          <cell r="R315">
            <v>29.790000915527344</v>
          </cell>
          <cell r="U315">
            <v>674.99999999998113</v>
          </cell>
          <cell r="W315">
            <v>16.008079191864198</v>
          </cell>
          <cell r="Y315">
            <v>35.362853399749142</v>
          </cell>
          <cell r="AA315">
            <v>399.99999999995595</v>
          </cell>
          <cell r="AC315">
            <v>16.008079191864198</v>
          </cell>
          <cell r="AE315">
            <v>35.362853399749142</v>
          </cell>
          <cell r="AG315">
            <v>399.99999999995595</v>
          </cell>
        </row>
        <row r="316">
          <cell r="B316">
            <v>44770</v>
          </cell>
          <cell r="J316" t="str">
            <v/>
          </cell>
          <cell r="R316">
            <v>29.889999389648438</v>
          </cell>
          <cell r="U316" t="str">
            <v/>
          </cell>
          <cell r="W316" t="str">
            <v/>
          </cell>
          <cell r="Y316" t="str">
            <v/>
          </cell>
          <cell r="AA316" t="str">
            <v/>
          </cell>
          <cell r="AC316" t="str">
            <v/>
          </cell>
          <cell r="AE316" t="str">
            <v/>
          </cell>
          <cell r="AG316" t="str">
            <v/>
          </cell>
        </row>
        <row r="317">
          <cell r="B317">
            <v>44771</v>
          </cell>
          <cell r="J317" t="str">
            <v/>
          </cell>
          <cell r="R317">
            <v>33.779998779296875</v>
          </cell>
          <cell r="U317" t="str">
            <v/>
          </cell>
          <cell r="W317" t="str">
            <v/>
          </cell>
          <cell r="Y317" t="str">
            <v/>
          </cell>
          <cell r="AA317" t="str">
            <v/>
          </cell>
          <cell r="AC317" t="str">
            <v/>
          </cell>
          <cell r="AE317" t="str">
            <v/>
          </cell>
          <cell r="AG317" t="str">
            <v/>
          </cell>
        </row>
        <row r="318">
          <cell r="B318">
            <v>44772</v>
          </cell>
          <cell r="J318" t="str">
            <v/>
          </cell>
          <cell r="R318">
            <v>32.340000152587891</v>
          </cell>
          <cell r="U318" t="str">
            <v/>
          </cell>
          <cell r="W318" t="str">
            <v/>
          </cell>
          <cell r="Y318" t="str">
            <v/>
          </cell>
          <cell r="AA318" t="str">
            <v/>
          </cell>
          <cell r="AC318" t="str">
            <v/>
          </cell>
          <cell r="AE318" t="str">
            <v/>
          </cell>
          <cell r="AG318" t="str">
            <v/>
          </cell>
        </row>
        <row r="319">
          <cell r="B319">
            <v>44773</v>
          </cell>
          <cell r="J319">
            <v>19.259665172773534</v>
          </cell>
          <cell r="R319">
            <v>29.829999923706055</v>
          </cell>
          <cell r="U319" t="str">
            <v/>
          </cell>
          <cell r="W319" t="str">
            <v/>
          </cell>
          <cell r="Y319" t="str">
            <v/>
          </cell>
          <cell r="AA319" t="str">
            <v/>
          </cell>
          <cell r="AC319" t="str">
            <v/>
          </cell>
          <cell r="AE319" t="str">
            <v/>
          </cell>
          <cell r="AG319" t="str">
            <v/>
          </cell>
        </row>
        <row r="320">
          <cell r="B320">
            <v>44774</v>
          </cell>
          <cell r="J320">
            <v>17.889035663833866</v>
          </cell>
          <cell r="R320">
            <v>29.270000457763672</v>
          </cell>
          <cell r="U320" t="str">
            <v/>
          </cell>
          <cell r="W320" t="str">
            <v/>
          </cell>
          <cell r="Y320" t="str">
            <v/>
          </cell>
          <cell r="AA320" t="str">
            <v/>
          </cell>
          <cell r="AC320" t="str">
            <v/>
          </cell>
          <cell r="AE320" t="str">
            <v/>
          </cell>
          <cell r="AG320" t="str">
            <v/>
          </cell>
        </row>
        <row r="321">
          <cell r="B321">
            <v>44775</v>
          </cell>
          <cell r="J321">
            <v>18.86348386394214</v>
          </cell>
          <cell r="R321">
            <v>30.579999923706055</v>
          </cell>
          <cell r="U321" t="str">
            <v/>
          </cell>
          <cell r="W321" t="str">
            <v/>
          </cell>
          <cell r="Y321" t="str">
            <v/>
          </cell>
          <cell r="AA321" t="str">
            <v/>
          </cell>
          <cell r="AC321" t="str">
            <v/>
          </cell>
          <cell r="AE321" t="str">
            <v/>
          </cell>
          <cell r="AG321" t="str">
            <v/>
          </cell>
        </row>
        <row r="322">
          <cell r="B322">
            <v>44776</v>
          </cell>
          <cell r="J322">
            <v>18.524899019434422</v>
          </cell>
          <cell r="R322">
            <v>31.739999771118164</v>
          </cell>
          <cell r="U322" t="str">
            <v/>
          </cell>
          <cell r="W322" t="str">
            <v/>
          </cell>
          <cell r="Y322" t="str">
            <v/>
          </cell>
          <cell r="AA322" t="str">
            <v/>
          </cell>
          <cell r="AC322" t="str">
            <v/>
          </cell>
          <cell r="AE322" t="str">
            <v/>
          </cell>
          <cell r="AG322" t="str">
            <v/>
          </cell>
        </row>
        <row r="323">
          <cell r="B323">
            <v>44777</v>
          </cell>
          <cell r="J323">
            <v>18.090516106627032</v>
          </cell>
          <cell r="R323">
            <v>30.920000076293945</v>
          </cell>
          <cell r="U323">
            <v>549.99999999999488</v>
          </cell>
          <cell r="W323">
            <v>14.553401967458283</v>
          </cell>
          <cell r="Y323">
            <v>33.219188572935039</v>
          </cell>
          <cell r="AA323">
            <v>700.00000000003388</v>
          </cell>
          <cell r="AC323">
            <v>14.553401967458283</v>
          </cell>
          <cell r="AE323">
            <v>33.219188572935039</v>
          </cell>
          <cell r="AG323">
            <v>700.00000000003388</v>
          </cell>
        </row>
        <row r="324">
          <cell r="B324">
            <v>44778</v>
          </cell>
          <cell r="J324" t="str">
            <v/>
          </cell>
          <cell r="R324">
            <v>31.549999237060547</v>
          </cell>
          <cell r="U324">
            <v>549.99999999999488</v>
          </cell>
          <cell r="W324">
            <v>14.553401967458283</v>
          </cell>
          <cell r="Y324">
            <v>33.219188572935039</v>
          </cell>
          <cell r="AA324">
            <v>700.00000000003388</v>
          </cell>
          <cell r="AC324">
            <v>14.553401967458283</v>
          </cell>
          <cell r="AE324">
            <v>33.219188572935039</v>
          </cell>
          <cell r="AG324">
            <v>700.00000000003388</v>
          </cell>
        </row>
        <row r="325">
          <cell r="B325">
            <v>44779</v>
          </cell>
          <cell r="J325" t="str">
            <v/>
          </cell>
          <cell r="R325">
            <v>32.290000915527344</v>
          </cell>
          <cell r="U325">
            <v>549.99999999999488</v>
          </cell>
          <cell r="W325">
            <v>14.553401967458283</v>
          </cell>
          <cell r="Y325">
            <v>33.219188572935039</v>
          </cell>
          <cell r="AA325">
            <v>700.00000000003388</v>
          </cell>
          <cell r="AC325">
            <v>14.553401967458283</v>
          </cell>
          <cell r="AE325">
            <v>33.219188572935039</v>
          </cell>
          <cell r="AG325">
            <v>700.00000000003388</v>
          </cell>
        </row>
        <row r="326">
          <cell r="B326">
            <v>44780</v>
          </cell>
          <cell r="J326" t="str">
            <v/>
          </cell>
          <cell r="R326">
            <v>31.260000228881836</v>
          </cell>
          <cell r="U326">
            <v>549.99999999999488</v>
          </cell>
          <cell r="W326">
            <v>14.553401967458283</v>
          </cell>
          <cell r="Y326">
            <v>33.219188572935039</v>
          </cell>
          <cell r="AA326">
            <v>700.00000000003388</v>
          </cell>
          <cell r="AC326">
            <v>14.553401967458283</v>
          </cell>
          <cell r="AE326">
            <v>33.219188572935039</v>
          </cell>
          <cell r="AG326">
            <v>700.00000000003388</v>
          </cell>
        </row>
        <row r="327">
          <cell r="B327">
            <v>44781</v>
          </cell>
          <cell r="J327" t="str">
            <v/>
          </cell>
          <cell r="R327">
            <v>33.130001068115234</v>
          </cell>
          <cell r="U327">
            <v>549.99999999999488</v>
          </cell>
          <cell r="W327">
            <v>14.553401967458283</v>
          </cell>
          <cell r="Y327">
            <v>33.219188572935039</v>
          </cell>
          <cell r="AA327">
            <v>700.00000000003388</v>
          </cell>
          <cell r="AC327">
            <v>14.553401967458283</v>
          </cell>
          <cell r="AE327">
            <v>33.219188572935039</v>
          </cell>
          <cell r="AG327">
            <v>700.00000000003388</v>
          </cell>
        </row>
        <row r="328">
          <cell r="B328">
            <v>44782</v>
          </cell>
          <cell r="J328" t="str">
            <v/>
          </cell>
          <cell r="R328">
            <v>32.209999084472656</v>
          </cell>
          <cell r="U328">
            <v>549.99999999999488</v>
          </cell>
          <cell r="W328">
            <v>14.553401967458283</v>
          </cell>
          <cell r="Y328">
            <v>33.219188572935039</v>
          </cell>
          <cell r="AA328">
            <v>700.00000000003388</v>
          </cell>
          <cell r="AC328">
            <v>14.553401967458283</v>
          </cell>
          <cell r="AE328">
            <v>33.219188572935039</v>
          </cell>
          <cell r="AG328">
            <v>700.00000000003388</v>
          </cell>
        </row>
        <row r="329">
          <cell r="B329">
            <v>44783</v>
          </cell>
          <cell r="J329">
            <v>19.618103365733802</v>
          </cell>
          <cell r="R329">
            <v>31.469999313354492</v>
          </cell>
          <cell r="U329">
            <v>549.99999999999488</v>
          </cell>
          <cell r="W329">
            <v>14.553401967458283</v>
          </cell>
          <cell r="Y329">
            <v>33.219188572935039</v>
          </cell>
          <cell r="AA329">
            <v>700.00000000003388</v>
          </cell>
          <cell r="AC329">
            <v>14.553401967458283</v>
          </cell>
          <cell r="AE329">
            <v>33.219188572935039</v>
          </cell>
          <cell r="AG329">
            <v>700.00000000003388</v>
          </cell>
        </row>
        <row r="330">
          <cell r="B330">
            <v>44784</v>
          </cell>
          <cell r="J330">
            <v>19.767959171241564</v>
          </cell>
          <cell r="R330">
            <v>31.309999465942383</v>
          </cell>
          <cell r="U330" t="str">
            <v/>
          </cell>
          <cell r="W330" t="str">
            <v/>
          </cell>
          <cell r="Y330" t="str">
            <v/>
          </cell>
          <cell r="AA330" t="str">
            <v/>
          </cell>
          <cell r="AC330" t="str">
            <v/>
          </cell>
          <cell r="AE330" t="str">
            <v/>
          </cell>
          <cell r="AG330" t="str">
            <v/>
          </cell>
        </row>
        <row r="331">
          <cell r="B331">
            <v>44785</v>
          </cell>
          <cell r="J331">
            <v>17.648441389038197</v>
          </cell>
          <cell r="R331">
            <v>30.790000915527344</v>
          </cell>
          <cell r="U331">
            <v>429.99999999999704</v>
          </cell>
          <cell r="W331">
            <v>18.00989481776023</v>
          </cell>
          <cell r="Y331">
            <v>33.428651379998797</v>
          </cell>
          <cell r="AA331">
            <v>480.00000000000267</v>
          </cell>
          <cell r="AC331">
            <v>15.892365447208919</v>
          </cell>
          <cell r="AE331">
            <v>32.972062156908791</v>
          </cell>
          <cell r="AG331">
            <v>564.99999999998215</v>
          </cell>
        </row>
        <row r="332">
          <cell r="B332">
            <v>44786</v>
          </cell>
          <cell r="J332" t="str">
            <v/>
          </cell>
          <cell r="R332">
            <v>32.029998779296875</v>
          </cell>
          <cell r="U332">
            <v>429.99999999999704</v>
          </cell>
          <cell r="W332">
            <v>18.00989481776023</v>
          </cell>
          <cell r="Y332">
            <v>33.428651379998797</v>
          </cell>
          <cell r="AA332">
            <v>480.00000000000267</v>
          </cell>
          <cell r="AC332">
            <v>15.892365447208919</v>
          </cell>
          <cell r="AE332">
            <v>32.972062156908791</v>
          </cell>
          <cell r="AG332">
            <v>564.99999999998215</v>
          </cell>
        </row>
        <row r="333">
          <cell r="B333">
            <v>44787</v>
          </cell>
          <cell r="J333">
            <v>20.327577784163879</v>
          </cell>
          <cell r="R333">
            <v>31.510000228881836</v>
          </cell>
          <cell r="U333">
            <v>429.99999999999704</v>
          </cell>
          <cell r="W333">
            <v>18.00989481776023</v>
          </cell>
          <cell r="Y333">
            <v>33.428651379998797</v>
          </cell>
          <cell r="AA333">
            <v>480.00000000000267</v>
          </cell>
          <cell r="AC333">
            <v>15.892365447208919</v>
          </cell>
          <cell r="AE333">
            <v>32.972062156908791</v>
          </cell>
          <cell r="AG333">
            <v>564.99999999998215</v>
          </cell>
        </row>
        <row r="334">
          <cell r="B334">
            <v>44788</v>
          </cell>
          <cell r="J334">
            <v>22.194610775115247</v>
          </cell>
          <cell r="R334">
            <v>33.849998474121094</v>
          </cell>
          <cell r="U334">
            <v>469.99999999999261</v>
          </cell>
          <cell r="W334">
            <v>18.00989481776023</v>
          </cell>
          <cell r="Y334">
            <v>33.428651379998797</v>
          </cell>
          <cell r="AA334">
            <v>480.00000000000267</v>
          </cell>
          <cell r="AC334">
            <v>15.892365447208919</v>
          </cell>
          <cell r="AE334">
            <v>32.972062156908791</v>
          </cell>
          <cell r="AG334">
            <v>564.99999999998215</v>
          </cell>
        </row>
        <row r="335">
          <cell r="B335">
            <v>44789</v>
          </cell>
          <cell r="J335" t="str">
            <v/>
          </cell>
          <cell r="R335">
            <v>31.760000228881836</v>
          </cell>
          <cell r="U335">
            <v>469.99999999999261</v>
          </cell>
          <cell r="W335">
            <v>18.00989481776023</v>
          </cell>
          <cell r="Y335">
            <v>33.428651379998797</v>
          </cell>
          <cell r="AA335">
            <v>480.00000000000267</v>
          </cell>
          <cell r="AC335">
            <v>15.892365447208919</v>
          </cell>
          <cell r="AE335">
            <v>32.972062156908791</v>
          </cell>
          <cell r="AG335">
            <v>564.99999999998215</v>
          </cell>
        </row>
        <row r="336">
          <cell r="B336">
            <v>44790</v>
          </cell>
          <cell r="J336" t="str">
            <v/>
          </cell>
          <cell r="R336">
            <v>32.439998626708984</v>
          </cell>
          <cell r="U336">
            <v>469.99999999999261</v>
          </cell>
          <cell r="W336">
            <v>18.00989481776023</v>
          </cell>
          <cell r="Y336">
            <v>33.428651379998797</v>
          </cell>
          <cell r="AA336">
            <v>480.00000000000267</v>
          </cell>
          <cell r="AC336">
            <v>15.892365447208919</v>
          </cell>
          <cell r="AE336">
            <v>32.972062156908791</v>
          </cell>
          <cell r="AG336">
            <v>564.99999999998215</v>
          </cell>
        </row>
        <row r="337">
          <cell r="B337">
            <v>44791</v>
          </cell>
          <cell r="J337">
            <v>20.357004142897015</v>
          </cell>
          <cell r="R337">
            <v>31.219999313354492</v>
          </cell>
          <cell r="U337">
            <v>469.99999999999261</v>
          </cell>
          <cell r="W337">
            <v>18.00989481776023</v>
          </cell>
          <cell r="Y337">
            <v>33.428651379998797</v>
          </cell>
          <cell r="AA337">
            <v>480.00000000000267</v>
          </cell>
          <cell r="AC337">
            <v>15.892365447208919</v>
          </cell>
          <cell r="AE337">
            <v>32.972062156908791</v>
          </cell>
          <cell r="AG337">
            <v>564.99999999998215</v>
          </cell>
        </row>
        <row r="338">
          <cell r="B338">
            <v>44792</v>
          </cell>
          <cell r="J338">
            <v>20.424716299481162</v>
          </cell>
          <cell r="R338">
            <v>32.830001831054688</v>
          </cell>
          <cell r="U338">
            <v>509.99999999998823</v>
          </cell>
          <cell r="W338" t="str">
            <v/>
          </cell>
          <cell r="Y338" t="str">
            <v/>
          </cell>
          <cell r="AA338" t="str">
            <v/>
          </cell>
          <cell r="AC338" t="str">
            <v/>
          </cell>
          <cell r="AE338" t="str">
            <v/>
          </cell>
          <cell r="AG338" t="str">
            <v/>
          </cell>
        </row>
        <row r="339">
          <cell r="B339">
            <v>44793</v>
          </cell>
          <cell r="J339">
            <v>21.35055040913667</v>
          </cell>
          <cell r="R339">
            <v>31.790000915527344</v>
          </cell>
          <cell r="U339">
            <v>509.99999999998823</v>
          </cell>
          <cell r="W339" t="str">
            <v/>
          </cell>
          <cell r="Y339" t="str">
            <v/>
          </cell>
          <cell r="AA339" t="str">
            <v/>
          </cell>
          <cell r="AC339" t="str">
            <v/>
          </cell>
          <cell r="AE339" t="str">
            <v/>
          </cell>
          <cell r="AG339" t="str">
            <v/>
          </cell>
        </row>
        <row r="340">
          <cell r="B340">
            <v>44794</v>
          </cell>
          <cell r="J340">
            <v>21.178981483019303</v>
          </cell>
          <cell r="R340">
            <v>32.619998931884766</v>
          </cell>
          <cell r="U340">
            <v>509.99999999998823</v>
          </cell>
          <cell r="W340" t="str">
            <v/>
          </cell>
          <cell r="Y340" t="str">
            <v/>
          </cell>
          <cell r="AA340" t="str">
            <v/>
          </cell>
          <cell r="AC340" t="str">
            <v/>
          </cell>
          <cell r="AE340" t="str">
            <v/>
          </cell>
          <cell r="AG340" t="str">
            <v/>
          </cell>
        </row>
        <row r="341">
          <cell r="B341">
            <v>44795</v>
          </cell>
          <cell r="J341" t="str">
            <v/>
          </cell>
          <cell r="R341">
            <v>32.689998626708984</v>
          </cell>
          <cell r="U341" t="str">
            <v/>
          </cell>
          <cell r="W341" t="str">
            <v/>
          </cell>
          <cell r="Y341" t="str">
            <v/>
          </cell>
          <cell r="AA341" t="str">
            <v/>
          </cell>
          <cell r="AC341" t="str">
            <v/>
          </cell>
          <cell r="AE341" t="str">
            <v/>
          </cell>
          <cell r="AG341" t="str">
            <v/>
          </cell>
        </row>
        <row r="342">
          <cell r="B342">
            <v>44796</v>
          </cell>
          <cell r="J342" t="str">
            <v/>
          </cell>
          <cell r="R342">
            <v>31.25</v>
          </cell>
          <cell r="U342" t="str">
            <v/>
          </cell>
          <cell r="W342" t="str">
            <v/>
          </cell>
          <cell r="Y342" t="str">
            <v/>
          </cell>
          <cell r="AA342" t="str">
            <v/>
          </cell>
          <cell r="AC342" t="str">
            <v/>
          </cell>
          <cell r="AE342" t="str">
            <v/>
          </cell>
          <cell r="AG342" t="str">
            <v/>
          </cell>
        </row>
        <row r="343">
          <cell r="B343">
            <v>44797</v>
          </cell>
          <cell r="J343">
            <v>21.760450875153424</v>
          </cell>
          <cell r="R343">
            <v>31.079999923706055</v>
          </cell>
          <cell r="U343" t="str">
            <v/>
          </cell>
          <cell r="W343" t="str">
            <v/>
          </cell>
          <cell r="Y343" t="str">
            <v/>
          </cell>
          <cell r="AA343" t="str">
            <v/>
          </cell>
          <cell r="AC343" t="str">
            <v/>
          </cell>
          <cell r="AE343" t="str">
            <v/>
          </cell>
          <cell r="AG343" t="str">
            <v/>
          </cell>
        </row>
        <row r="344">
          <cell r="B344">
            <v>44798</v>
          </cell>
          <cell r="J344">
            <v>22.469743651489033</v>
          </cell>
          <cell r="R344">
            <v>30.239999771118164</v>
          </cell>
          <cell r="U344" t="str">
            <v/>
          </cell>
          <cell r="W344" t="str">
            <v/>
          </cell>
          <cell r="Y344" t="str">
            <v/>
          </cell>
          <cell r="AA344" t="str">
            <v/>
          </cell>
          <cell r="AC344" t="str">
            <v/>
          </cell>
          <cell r="AE344" t="str">
            <v/>
          </cell>
          <cell r="AG344" t="str">
            <v/>
          </cell>
        </row>
        <row r="345">
          <cell r="B345">
            <v>44799</v>
          </cell>
          <cell r="J345">
            <v>20.237513574330485</v>
          </cell>
          <cell r="R345">
            <v>32.029998779296875</v>
          </cell>
          <cell r="U345">
            <v>365.00000000000421</v>
          </cell>
          <cell r="W345">
            <v>22.077749090194427</v>
          </cell>
          <cell r="Y345">
            <v>28.44098226941944</v>
          </cell>
          <cell r="AA345">
            <v>454.99999999999432</v>
          </cell>
          <cell r="AC345">
            <v>22.077749090194427</v>
          </cell>
          <cell r="AE345">
            <v>28.44098226941944</v>
          </cell>
          <cell r="AG345">
            <v>454.99999999999432</v>
          </cell>
        </row>
        <row r="346">
          <cell r="B346">
            <v>44800</v>
          </cell>
          <cell r="J346" t="str">
            <v/>
          </cell>
          <cell r="R346">
            <v>27.110000610351563</v>
          </cell>
          <cell r="U346">
            <v>365.00000000000421</v>
          </cell>
          <cell r="W346">
            <v>22.077749090194427</v>
          </cell>
          <cell r="Y346">
            <v>28.44098226941944</v>
          </cell>
          <cell r="AA346">
            <v>454.99999999999432</v>
          </cell>
          <cell r="AC346">
            <v>22.077749090194427</v>
          </cell>
          <cell r="AE346">
            <v>28.44098226941944</v>
          </cell>
          <cell r="AG346">
            <v>454.99999999999432</v>
          </cell>
        </row>
        <row r="347">
          <cell r="B347">
            <v>44801</v>
          </cell>
          <cell r="J347">
            <v>21.552514901666193</v>
          </cell>
          <cell r="R347">
            <v>30.069999694824219</v>
          </cell>
          <cell r="U347">
            <v>365.00000000000421</v>
          </cell>
          <cell r="W347">
            <v>22.077749090194427</v>
          </cell>
          <cell r="Y347">
            <v>28.44098226941944</v>
          </cell>
          <cell r="AA347">
            <v>454.99999999999432</v>
          </cell>
          <cell r="AC347">
            <v>22.077749090194427</v>
          </cell>
          <cell r="AE347">
            <v>28.44098226941944</v>
          </cell>
          <cell r="AG347">
            <v>454.99999999999432</v>
          </cell>
        </row>
        <row r="348">
          <cell r="B348">
            <v>44802</v>
          </cell>
          <cell r="J348">
            <v>21.535153784900441</v>
          </cell>
          <cell r="R348">
            <v>31.049999237060547</v>
          </cell>
          <cell r="U348">
            <v>365.00000000000421</v>
          </cell>
          <cell r="W348">
            <v>22.077749090194427</v>
          </cell>
          <cell r="Y348">
            <v>28.44098226941944</v>
          </cell>
          <cell r="AA348">
            <v>454.99999999999432</v>
          </cell>
          <cell r="AC348">
            <v>22.077749090194427</v>
          </cell>
          <cell r="AE348">
            <v>28.44098226941944</v>
          </cell>
          <cell r="AG348">
            <v>454.99999999999432</v>
          </cell>
        </row>
        <row r="349">
          <cell r="B349">
            <v>44803</v>
          </cell>
          <cell r="J349">
            <v>21.557858970727256</v>
          </cell>
          <cell r="R349">
            <v>31.489999771118164</v>
          </cell>
          <cell r="U349">
            <v>365.00000000000421</v>
          </cell>
          <cell r="W349">
            <v>22.077749090194427</v>
          </cell>
          <cell r="Y349">
            <v>28.44098226941944</v>
          </cell>
          <cell r="AA349">
            <v>454.99999999999432</v>
          </cell>
          <cell r="AC349">
            <v>22.077749090194427</v>
          </cell>
          <cell r="AE349">
            <v>28.44098226941944</v>
          </cell>
          <cell r="AG349">
            <v>454.99999999999432</v>
          </cell>
        </row>
        <row r="350">
          <cell r="B350">
            <v>44804</v>
          </cell>
          <cell r="J350" t="str">
            <v/>
          </cell>
          <cell r="R350">
            <v>32.110000610351563</v>
          </cell>
          <cell r="U350">
            <v>365.00000000000421</v>
          </cell>
          <cell r="W350">
            <v>22.077749090194427</v>
          </cell>
          <cell r="Y350">
            <v>28.44098226941944</v>
          </cell>
          <cell r="AA350">
            <v>454.99999999999432</v>
          </cell>
          <cell r="AC350">
            <v>22.077749090194427</v>
          </cell>
          <cell r="AE350">
            <v>28.44098226941944</v>
          </cell>
          <cell r="AG350">
            <v>454.99999999999432</v>
          </cell>
        </row>
        <row r="351">
          <cell r="B351">
            <v>44805</v>
          </cell>
          <cell r="J351" t="str">
            <v/>
          </cell>
          <cell r="R351">
            <v>30.079999923706055</v>
          </cell>
          <cell r="U351">
            <v>365.00000000000421</v>
          </cell>
          <cell r="W351">
            <v>22.077749090194427</v>
          </cell>
          <cell r="Y351">
            <v>28.44098226941944</v>
          </cell>
          <cell r="AA351">
            <v>454.99999999999432</v>
          </cell>
          <cell r="AC351">
            <v>22.077749090194427</v>
          </cell>
          <cell r="AE351">
            <v>28.44098226941944</v>
          </cell>
          <cell r="AG351">
            <v>454.99999999999432</v>
          </cell>
        </row>
        <row r="352">
          <cell r="B352">
            <v>44806</v>
          </cell>
          <cell r="J352">
            <v>22.000809725691131</v>
          </cell>
          <cell r="R352">
            <v>30.409999847412109</v>
          </cell>
          <cell r="U352">
            <v>304.99999999999972</v>
          </cell>
          <cell r="W352" t="str">
            <v/>
          </cell>
          <cell r="Y352" t="str">
            <v/>
          </cell>
          <cell r="AA352" t="str">
            <v/>
          </cell>
          <cell r="AC352" t="str">
            <v/>
          </cell>
          <cell r="AE352" t="str">
            <v/>
          </cell>
          <cell r="AG352" t="str">
            <v/>
          </cell>
        </row>
        <row r="353">
          <cell r="B353">
            <v>44807</v>
          </cell>
          <cell r="J353" t="str">
            <v/>
          </cell>
          <cell r="R353">
            <v>32.75</v>
          </cell>
          <cell r="U353">
            <v>304.99999999999972</v>
          </cell>
          <cell r="W353" t="str">
            <v/>
          </cell>
          <cell r="Y353" t="str">
            <v/>
          </cell>
          <cell r="AA353" t="str">
            <v/>
          </cell>
          <cell r="AC353" t="str">
            <v/>
          </cell>
          <cell r="AE353" t="str">
            <v/>
          </cell>
          <cell r="AG353" t="str">
            <v/>
          </cell>
        </row>
        <row r="354">
          <cell r="B354">
            <v>44808</v>
          </cell>
          <cell r="J354" t="str">
            <v/>
          </cell>
          <cell r="R354">
            <v>33.419998168945313</v>
          </cell>
          <cell r="U354">
            <v>304.99999999999972</v>
          </cell>
          <cell r="W354" t="str">
            <v/>
          </cell>
          <cell r="Y354" t="str">
            <v/>
          </cell>
          <cell r="AA354" t="str">
            <v/>
          </cell>
          <cell r="AC354" t="str">
            <v/>
          </cell>
          <cell r="AE354" t="str">
            <v/>
          </cell>
          <cell r="AG354" t="str">
            <v/>
          </cell>
        </row>
        <row r="355">
          <cell r="B355">
            <v>44809</v>
          </cell>
          <cell r="J355" t="str">
            <v/>
          </cell>
          <cell r="R355">
            <v>33.049999237060547</v>
          </cell>
          <cell r="U355">
            <v>304.99999999999972</v>
          </cell>
          <cell r="W355" t="str">
            <v/>
          </cell>
          <cell r="Y355" t="str">
            <v/>
          </cell>
          <cell r="AA355" t="str">
            <v/>
          </cell>
          <cell r="AC355" t="str">
            <v/>
          </cell>
          <cell r="AE355" t="str">
            <v/>
          </cell>
          <cell r="AG355" t="str">
            <v/>
          </cell>
        </row>
        <row r="356">
          <cell r="B356">
            <v>44810</v>
          </cell>
          <cell r="J356" t="str">
            <v/>
          </cell>
          <cell r="R356">
            <v>30.649999618530273</v>
          </cell>
          <cell r="U356">
            <v>304.99999999999972</v>
          </cell>
          <cell r="W356" t="str">
            <v/>
          </cell>
          <cell r="Y356" t="str">
            <v/>
          </cell>
          <cell r="AA356" t="str">
            <v/>
          </cell>
          <cell r="AC356" t="str">
            <v/>
          </cell>
          <cell r="AE356" t="str">
            <v/>
          </cell>
          <cell r="AG356" t="str">
            <v/>
          </cell>
        </row>
        <row r="357">
          <cell r="B357">
            <v>44811</v>
          </cell>
          <cell r="J357">
            <v>23.556324388694808</v>
          </cell>
          <cell r="R357">
            <v>31.090000152587891</v>
          </cell>
          <cell r="U357">
            <v>304.99999999999972</v>
          </cell>
          <cell r="W357" t="str">
            <v/>
          </cell>
          <cell r="Y357" t="str">
            <v/>
          </cell>
          <cell r="AA357" t="str">
            <v/>
          </cell>
          <cell r="AC357" t="str">
            <v/>
          </cell>
          <cell r="AE357" t="str">
            <v/>
          </cell>
          <cell r="AG357" t="str">
            <v/>
          </cell>
        </row>
        <row r="358">
          <cell r="B358">
            <v>44812</v>
          </cell>
          <cell r="J358" t="str">
            <v/>
          </cell>
          <cell r="R358">
            <v>31.799999237060547</v>
          </cell>
          <cell r="U358">
            <v>304.99999999999972</v>
          </cell>
          <cell r="W358" t="str">
            <v/>
          </cell>
          <cell r="Y358" t="str">
            <v/>
          </cell>
          <cell r="AA358" t="str">
            <v/>
          </cell>
          <cell r="AC358" t="str">
            <v/>
          </cell>
          <cell r="AE358" t="str">
            <v/>
          </cell>
          <cell r="AG358" t="str">
            <v/>
          </cell>
        </row>
        <row r="359">
          <cell r="B359">
            <v>44813</v>
          </cell>
          <cell r="J359">
            <v>24.470417699103191</v>
          </cell>
          <cell r="R359">
            <v>30.290000915527344</v>
          </cell>
          <cell r="U359">
            <v>465.00000000000432</v>
          </cell>
          <cell r="W359">
            <v>25.601025922410894</v>
          </cell>
          <cell r="Y359">
            <v>29.911164258994589</v>
          </cell>
          <cell r="AA359">
            <v>514.99999999998772</v>
          </cell>
          <cell r="AC359">
            <v>21.536475276982653</v>
          </cell>
          <cell r="AE359">
            <v>30.106311225168064</v>
          </cell>
          <cell r="AG359">
            <v>754.99999999999454</v>
          </cell>
        </row>
        <row r="360">
          <cell r="B360">
            <v>44814</v>
          </cell>
          <cell r="J360" t="str">
            <v/>
          </cell>
          <cell r="R360">
            <v>32.159999847412109</v>
          </cell>
          <cell r="U360">
            <v>465.00000000000432</v>
          </cell>
          <cell r="W360">
            <v>25.601025922410894</v>
          </cell>
          <cell r="Y360">
            <v>29.911164258994589</v>
          </cell>
          <cell r="AA360">
            <v>514.99999999998772</v>
          </cell>
          <cell r="AC360">
            <v>21.536475276982653</v>
          </cell>
          <cell r="AE360">
            <v>30.106311225168064</v>
          </cell>
          <cell r="AG360">
            <v>754.99999999999454</v>
          </cell>
        </row>
        <row r="361">
          <cell r="B361">
            <v>44815</v>
          </cell>
          <cell r="J361">
            <v>24.722693632111067</v>
          </cell>
          <cell r="R361">
            <v>29.879999160766602</v>
          </cell>
          <cell r="U361">
            <v>465.00000000000432</v>
          </cell>
          <cell r="W361">
            <v>25.601025922410894</v>
          </cell>
          <cell r="Y361">
            <v>29.911164258994589</v>
          </cell>
          <cell r="AA361">
            <v>514.99999999998772</v>
          </cell>
          <cell r="AC361">
            <v>21.536475276982653</v>
          </cell>
          <cell r="AE361">
            <v>30.106311225168064</v>
          </cell>
          <cell r="AG361">
            <v>754.99999999999454</v>
          </cell>
        </row>
        <row r="362">
          <cell r="B362">
            <v>44816</v>
          </cell>
          <cell r="J362">
            <v>24.195496321385406</v>
          </cell>
          <cell r="R362">
            <v>30.159999847412109</v>
          </cell>
          <cell r="U362">
            <v>465.00000000000432</v>
          </cell>
          <cell r="W362">
            <v>25.601025922410894</v>
          </cell>
          <cell r="Y362">
            <v>29.911164258994589</v>
          </cell>
          <cell r="AA362">
            <v>514.99999999998772</v>
          </cell>
          <cell r="AC362">
            <v>21.536475276982653</v>
          </cell>
          <cell r="AE362">
            <v>30.106311225168064</v>
          </cell>
          <cell r="AG362">
            <v>754.99999999999454</v>
          </cell>
        </row>
        <row r="363">
          <cell r="B363">
            <v>44817</v>
          </cell>
          <cell r="J363">
            <v>23.93443658714596</v>
          </cell>
          <cell r="R363">
            <v>30.770000457763672</v>
          </cell>
          <cell r="U363">
            <v>465.00000000000432</v>
          </cell>
          <cell r="W363">
            <v>25.601025922410894</v>
          </cell>
          <cell r="Y363">
            <v>29.911164258994589</v>
          </cell>
          <cell r="AA363">
            <v>514.99999999998772</v>
          </cell>
          <cell r="AC363">
            <v>21.536475276982653</v>
          </cell>
          <cell r="AE363">
            <v>30.106311225168064</v>
          </cell>
          <cell r="AG363">
            <v>754.99999999999454</v>
          </cell>
        </row>
        <row r="364">
          <cell r="B364">
            <v>44818</v>
          </cell>
          <cell r="J364" t="str">
            <v/>
          </cell>
          <cell r="R364">
            <v>31.709999084472656</v>
          </cell>
          <cell r="U364">
            <v>465.00000000000432</v>
          </cell>
          <cell r="W364">
            <v>25.601025922410894</v>
          </cell>
          <cell r="Y364">
            <v>29.911164258994589</v>
          </cell>
          <cell r="AA364">
            <v>514.99999999998772</v>
          </cell>
          <cell r="AC364">
            <v>21.536475276982653</v>
          </cell>
          <cell r="AE364">
            <v>30.106311225168064</v>
          </cell>
          <cell r="AG364">
            <v>754.99999999999454</v>
          </cell>
        </row>
        <row r="365">
          <cell r="B365">
            <v>44819</v>
          </cell>
          <cell r="J365" t="str">
            <v/>
          </cell>
          <cell r="R365">
            <v>29.399999618530273</v>
          </cell>
          <cell r="U365">
            <v>465.00000000000432</v>
          </cell>
          <cell r="W365">
            <v>25.601025922410894</v>
          </cell>
          <cell r="Y365">
            <v>29.911164258994589</v>
          </cell>
          <cell r="AA365">
            <v>514.99999999998772</v>
          </cell>
          <cell r="AC365">
            <v>21.536475276982653</v>
          </cell>
          <cell r="AE365">
            <v>30.106311225168064</v>
          </cell>
          <cell r="AG365">
            <v>754.99999999999454</v>
          </cell>
        </row>
        <row r="366">
          <cell r="B366">
            <v>44820</v>
          </cell>
          <cell r="J366">
            <v>24.669403851415463</v>
          </cell>
          <cell r="R366">
            <v>30.329999923706055</v>
          </cell>
          <cell r="U366">
            <v>233.33333333333354</v>
          </cell>
          <cell r="W366">
            <v>29.137720177352659</v>
          </cell>
          <cell r="Y366">
            <v>30.305769158712781</v>
          </cell>
          <cell r="AA366">
            <v>523.33333333333485</v>
          </cell>
          <cell r="AC366">
            <v>22.835693367637706</v>
          </cell>
          <cell r="AE366">
            <v>30.760475653265743</v>
          </cell>
          <cell r="AG366">
            <v>598.33333333333781</v>
          </cell>
        </row>
        <row r="367">
          <cell r="B367">
            <v>44821</v>
          </cell>
          <cell r="J367" t="str">
            <v/>
          </cell>
          <cell r="R367">
            <v>30.010000228881836</v>
          </cell>
          <cell r="U367">
            <v>233.33333333333354</v>
          </cell>
          <cell r="W367">
            <v>29.137720177352659</v>
          </cell>
          <cell r="Y367">
            <v>30.305769158712781</v>
          </cell>
          <cell r="AA367">
            <v>523.33333333333485</v>
          </cell>
          <cell r="AC367">
            <v>22.835693367637706</v>
          </cell>
          <cell r="AE367">
            <v>30.760475653265743</v>
          </cell>
          <cell r="AG367">
            <v>598.33333333333781</v>
          </cell>
        </row>
        <row r="368">
          <cell r="B368">
            <v>44822</v>
          </cell>
          <cell r="J368" t="str">
            <v/>
          </cell>
          <cell r="R368">
            <v>29.209999084472656</v>
          </cell>
          <cell r="U368">
            <v>233.33333333333354</v>
          </cell>
          <cell r="W368">
            <v>29.137720177352659</v>
          </cell>
          <cell r="Y368">
            <v>30.305769158712781</v>
          </cell>
          <cell r="AA368">
            <v>523.33333333333485</v>
          </cell>
          <cell r="AC368">
            <v>22.835693367637706</v>
          </cell>
          <cell r="AE368">
            <v>30.760475653265743</v>
          </cell>
          <cell r="AG368">
            <v>598.33333333333781</v>
          </cell>
        </row>
        <row r="369">
          <cell r="B369">
            <v>44823</v>
          </cell>
          <cell r="J369" t="str">
            <v/>
          </cell>
          <cell r="R369">
            <v>31.520000457763672</v>
          </cell>
          <cell r="U369">
            <v>233.33333333333354</v>
          </cell>
          <cell r="W369">
            <v>29.137720177352659</v>
          </cell>
          <cell r="Y369">
            <v>30.305769158712781</v>
          </cell>
          <cell r="AA369">
            <v>523.33333333333485</v>
          </cell>
          <cell r="AC369">
            <v>22.835693367637706</v>
          </cell>
          <cell r="AE369">
            <v>30.760475653265743</v>
          </cell>
          <cell r="AG369">
            <v>598.33333333333781</v>
          </cell>
        </row>
        <row r="370">
          <cell r="B370">
            <v>44824</v>
          </cell>
          <cell r="J370" t="str">
            <v/>
          </cell>
          <cell r="R370">
            <v>29.520000457763672</v>
          </cell>
          <cell r="U370">
            <v>233.33333333333354</v>
          </cell>
          <cell r="W370">
            <v>29.137720177352659</v>
          </cell>
          <cell r="Y370">
            <v>30.305769158712781</v>
          </cell>
          <cell r="AA370">
            <v>523.33333333333485</v>
          </cell>
          <cell r="AC370">
            <v>22.835693367637706</v>
          </cell>
          <cell r="AE370">
            <v>30.760475653265743</v>
          </cell>
          <cell r="AG370">
            <v>598.33333333333781</v>
          </cell>
        </row>
        <row r="371">
          <cell r="B371">
            <v>44825</v>
          </cell>
          <cell r="J371">
            <v>22.245671038368123</v>
          </cell>
          <cell r="R371">
            <v>29.370000839233398</v>
          </cell>
          <cell r="U371">
            <v>233.33333333333354</v>
          </cell>
          <cell r="W371">
            <v>29.137720177352659</v>
          </cell>
          <cell r="Y371">
            <v>30.305769158712781</v>
          </cell>
          <cell r="AA371">
            <v>523.33333333333485</v>
          </cell>
          <cell r="AC371">
            <v>22.835693367637706</v>
          </cell>
          <cell r="AE371">
            <v>30.760475653265743</v>
          </cell>
          <cell r="AG371">
            <v>598.33333333333781</v>
          </cell>
        </row>
        <row r="372">
          <cell r="B372">
            <v>44826</v>
          </cell>
          <cell r="J372" t="str">
            <v/>
          </cell>
          <cell r="R372">
            <v>29.670000076293945</v>
          </cell>
          <cell r="U372">
            <v>233.33333333333354</v>
          </cell>
          <cell r="W372">
            <v>29.137720177352659</v>
          </cell>
          <cell r="Y372">
            <v>30.305769158712781</v>
          </cell>
          <cell r="AA372">
            <v>523.33333333333485</v>
          </cell>
          <cell r="AC372">
            <v>22.835693367637706</v>
          </cell>
          <cell r="AE372">
            <v>30.760475653265743</v>
          </cell>
          <cell r="AG372">
            <v>598.33333333333781</v>
          </cell>
        </row>
        <row r="373">
          <cell r="B373">
            <v>44827</v>
          </cell>
          <cell r="J373">
            <v>21.642371543214225</v>
          </cell>
          <cell r="R373">
            <v>30.959999084472656</v>
          </cell>
          <cell r="U373">
            <v>397.50000000000063</v>
          </cell>
          <cell r="W373">
            <v>25.920650898175143</v>
          </cell>
          <cell r="Y373">
            <v>28.754881721821846</v>
          </cell>
          <cell r="AA373">
            <v>582.49999999999693</v>
          </cell>
          <cell r="AC373">
            <v>21.833420179243799</v>
          </cell>
          <cell r="AE373">
            <v>29.712235567379025</v>
          </cell>
          <cell r="AG373">
            <v>834.99999999999682</v>
          </cell>
        </row>
        <row r="374">
          <cell r="B374">
            <v>44828</v>
          </cell>
          <cell r="J374">
            <v>22.947240769063036</v>
          </cell>
          <cell r="R374">
            <v>27.959999084472656</v>
          </cell>
          <cell r="U374">
            <v>397.50000000000063</v>
          </cell>
          <cell r="W374">
            <v>25.920650898175143</v>
          </cell>
          <cell r="Y374">
            <v>28.754881721821846</v>
          </cell>
          <cell r="AA374">
            <v>582.49999999999693</v>
          </cell>
          <cell r="AC374">
            <v>21.833420179243799</v>
          </cell>
          <cell r="AE374">
            <v>29.712235567379025</v>
          </cell>
          <cell r="AG374">
            <v>834.99999999999682</v>
          </cell>
        </row>
        <row r="375">
          <cell r="B375">
            <v>44829</v>
          </cell>
          <cell r="J375">
            <v>22.004521964472975</v>
          </cell>
          <cell r="R375">
            <v>29.520000457763672</v>
          </cell>
          <cell r="U375">
            <v>397.50000000000063</v>
          </cell>
          <cell r="W375">
            <v>25.920650898175143</v>
          </cell>
          <cell r="Y375">
            <v>28.754881721821846</v>
          </cell>
          <cell r="AA375">
            <v>582.49999999999693</v>
          </cell>
          <cell r="AC375">
            <v>21.833420179243799</v>
          </cell>
          <cell r="AE375">
            <v>29.712235567379025</v>
          </cell>
          <cell r="AG375">
            <v>834.99999999999682</v>
          </cell>
        </row>
        <row r="376">
          <cell r="B376">
            <v>44830</v>
          </cell>
          <cell r="J376">
            <v>22.980542844186498</v>
          </cell>
          <cell r="R376">
            <v>28.719999313354492</v>
          </cell>
          <cell r="U376">
            <v>397.50000000000063</v>
          </cell>
          <cell r="W376">
            <v>25.920650898175143</v>
          </cell>
          <cell r="Y376">
            <v>28.754881721821846</v>
          </cell>
          <cell r="AA376">
            <v>582.49999999999693</v>
          </cell>
          <cell r="AC376">
            <v>21.833420179243799</v>
          </cell>
          <cell r="AE376">
            <v>29.712235567379025</v>
          </cell>
          <cell r="AG376">
            <v>834.99999999999682</v>
          </cell>
        </row>
        <row r="377">
          <cell r="B377">
            <v>44831</v>
          </cell>
          <cell r="J377">
            <v>22.999816215445797</v>
          </cell>
          <cell r="R377">
            <v>29.319999694824219</v>
          </cell>
          <cell r="U377">
            <v>397.50000000000063</v>
          </cell>
          <cell r="W377">
            <v>25.920650898175143</v>
          </cell>
          <cell r="Y377">
            <v>28.754881721821846</v>
          </cell>
          <cell r="AA377">
            <v>582.49999999999693</v>
          </cell>
          <cell r="AC377">
            <v>21.833420179243799</v>
          </cell>
          <cell r="AE377">
            <v>29.712235567379025</v>
          </cell>
          <cell r="AG377">
            <v>834.99999999999682</v>
          </cell>
        </row>
        <row r="378">
          <cell r="B378">
            <v>44832</v>
          </cell>
          <cell r="J378">
            <v>23.215350172283436</v>
          </cell>
          <cell r="R378">
            <v>27.760000228881836</v>
          </cell>
          <cell r="U378">
            <v>397.50000000000063</v>
          </cell>
          <cell r="W378">
            <v>25.920650898175143</v>
          </cell>
          <cell r="Y378">
            <v>28.754881721821846</v>
          </cell>
          <cell r="AA378">
            <v>582.49999999999693</v>
          </cell>
          <cell r="AC378">
            <v>21.833420179243799</v>
          </cell>
          <cell r="AE378">
            <v>29.712235567379025</v>
          </cell>
          <cell r="AG378">
            <v>834.99999999999682</v>
          </cell>
        </row>
        <row r="379">
          <cell r="B379">
            <v>44833</v>
          </cell>
          <cell r="J379">
            <v>24.412471334691539</v>
          </cell>
          <cell r="R379">
            <v>27.979999542236328</v>
          </cell>
          <cell r="U379">
            <v>397.50000000000063</v>
          </cell>
          <cell r="W379">
            <v>25.920650898175143</v>
          </cell>
          <cell r="Y379">
            <v>28.754881721821846</v>
          </cell>
          <cell r="AA379">
            <v>582.49999999999693</v>
          </cell>
          <cell r="AC379">
            <v>21.833420179243799</v>
          </cell>
          <cell r="AE379">
            <v>29.712235567379025</v>
          </cell>
          <cell r="AG379">
            <v>834.99999999999682</v>
          </cell>
        </row>
        <row r="380">
          <cell r="B380">
            <v>44834</v>
          </cell>
          <cell r="J380" t="str">
            <v/>
          </cell>
          <cell r="R380" t="str">
            <v/>
          </cell>
          <cell r="U380" t="str">
            <v/>
          </cell>
          <cell r="W380" t="str">
            <v/>
          </cell>
          <cell r="Y380" t="str">
            <v/>
          </cell>
          <cell r="AA380" t="str">
            <v/>
          </cell>
          <cell r="AC380" t="str">
            <v/>
          </cell>
          <cell r="AE380" t="str">
            <v/>
          </cell>
          <cell r="AG380" t="str">
            <v/>
          </cell>
        </row>
        <row r="381">
          <cell r="B381">
            <v>44835</v>
          </cell>
          <cell r="J381" t="str">
            <v/>
          </cell>
          <cell r="R381">
            <v>0</v>
          </cell>
          <cell r="U381" t="str">
            <v/>
          </cell>
          <cell r="W381" t="str">
            <v/>
          </cell>
          <cell r="Y381" t="str">
            <v/>
          </cell>
          <cell r="AA381" t="str">
            <v/>
          </cell>
          <cell r="AC381" t="str">
            <v/>
          </cell>
          <cell r="AE381" t="str">
            <v/>
          </cell>
          <cell r="AG381" t="str">
            <v/>
          </cell>
        </row>
        <row r="382">
          <cell r="B382">
            <v>44836</v>
          </cell>
          <cell r="J382" t="str">
            <v/>
          </cell>
          <cell r="R382">
            <v>29.549999237060547</v>
          </cell>
          <cell r="U382" t="str">
            <v/>
          </cell>
          <cell r="W382" t="str">
            <v/>
          </cell>
          <cell r="Y382" t="str">
            <v/>
          </cell>
          <cell r="AA382" t="str">
            <v/>
          </cell>
          <cell r="AC382" t="str">
            <v/>
          </cell>
          <cell r="AE382" t="str">
            <v/>
          </cell>
          <cell r="AG382" t="str">
            <v/>
          </cell>
        </row>
        <row r="383">
          <cell r="B383">
            <v>44837</v>
          </cell>
          <cell r="J383" t="str">
            <v/>
          </cell>
          <cell r="R383">
            <v>28.959999084472656</v>
          </cell>
          <cell r="U383" t="str">
            <v/>
          </cell>
          <cell r="W383" t="str">
            <v/>
          </cell>
          <cell r="Y383" t="str">
            <v/>
          </cell>
          <cell r="AA383" t="str">
            <v/>
          </cell>
          <cell r="AC383" t="str">
            <v/>
          </cell>
          <cell r="AE383" t="str">
            <v/>
          </cell>
          <cell r="AG383" t="str">
            <v/>
          </cell>
        </row>
        <row r="384">
          <cell r="B384">
            <v>44838</v>
          </cell>
          <cell r="J384" t="str">
            <v/>
          </cell>
          <cell r="R384">
            <v>30.209999084472656</v>
          </cell>
          <cell r="U384" t="str">
            <v/>
          </cell>
          <cell r="W384" t="str">
            <v/>
          </cell>
          <cell r="Y384" t="str">
            <v/>
          </cell>
          <cell r="AA384" t="str">
            <v/>
          </cell>
          <cell r="AC384" t="str">
            <v/>
          </cell>
          <cell r="AE384" t="str">
            <v/>
          </cell>
          <cell r="AG384" t="str">
            <v/>
          </cell>
        </row>
        <row r="385">
          <cell r="B385">
            <v>44839</v>
          </cell>
          <cell r="J385" t="str">
            <v/>
          </cell>
          <cell r="R385">
            <v>29.780000686645508</v>
          </cell>
          <cell r="U385" t="str">
            <v/>
          </cell>
          <cell r="W385" t="str">
            <v/>
          </cell>
          <cell r="Y385" t="str">
            <v/>
          </cell>
          <cell r="AA385" t="str">
            <v/>
          </cell>
          <cell r="AC385" t="str">
            <v/>
          </cell>
          <cell r="AE385" t="str">
            <v/>
          </cell>
          <cell r="AG385" t="str">
            <v/>
          </cell>
        </row>
        <row r="386">
          <cell r="B386">
            <v>44840</v>
          </cell>
          <cell r="J386" t="str">
            <v/>
          </cell>
          <cell r="R386">
            <v>29.760000228881836</v>
          </cell>
          <cell r="U386" t="str">
            <v/>
          </cell>
          <cell r="W386" t="str">
            <v/>
          </cell>
          <cell r="Y386" t="str">
            <v/>
          </cell>
          <cell r="AA386" t="str">
            <v/>
          </cell>
          <cell r="AC386" t="str">
            <v/>
          </cell>
          <cell r="AE386" t="str">
            <v/>
          </cell>
          <cell r="AG386" t="str">
            <v/>
          </cell>
        </row>
        <row r="387">
          <cell r="B387">
            <v>44841</v>
          </cell>
          <cell r="J387">
            <v>24.514891746836977</v>
          </cell>
          <cell r="R387">
            <v>29.25</v>
          </cell>
          <cell r="U387">
            <v>684.9999999999967</v>
          </cell>
          <cell r="W387">
            <v>27.316123461898197</v>
          </cell>
          <cell r="Y387">
            <v>29.186071696123335</v>
          </cell>
          <cell r="AA387">
            <v>490.00000000000153</v>
          </cell>
          <cell r="AC387">
            <v>27.316123461898197</v>
          </cell>
          <cell r="AE387">
            <v>29.186071696123335</v>
          </cell>
          <cell r="AG387">
            <v>490.00000000000153</v>
          </cell>
        </row>
        <row r="388">
          <cell r="B388">
            <v>44842</v>
          </cell>
          <cell r="J388" t="str">
            <v/>
          </cell>
          <cell r="R388">
            <v>28.399999618530273</v>
          </cell>
          <cell r="U388">
            <v>684.9999999999967</v>
          </cell>
          <cell r="W388">
            <v>27.316123461898197</v>
          </cell>
          <cell r="Y388">
            <v>29.186071696123335</v>
          </cell>
          <cell r="AA388">
            <v>490.00000000000153</v>
          </cell>
          <cell r="AC388">
            <v>27.316123461898197</v>
          </cell>
          <cell r="AE388">
            <v>29.186071696123335</v>
          </cell>
          <cell r="AG388">
            <v>490.00000000000153</v>
          </cell>
        </row>
        <row r="389">
          <cell r="B389">
            <v>44843</v>
          </cell>
          <cell r="J389" t="str">
            <v/>
          </cell>
          <cell r="R389">
            <v>30.569999694824219</v>
          </cell>
          <cell r="U389">
            <v>684.9999999999967</v>
          </cell>
          <cell r="W389">
            <v>27.316123461898197</v>
          </cell>
          <cell r="Y389">
            <v>29.186071696123335</v>
          </cell>
          <cell r="AA389">
            <v>490.00000000000153</v>
          </cell>
          <cell r="AC389">
            <v>27.316123461898197</v>
          </cell>
          <cell r="AE389">
            <v>29.186071696123335</v>
          </cell>
          <cell r="AG389">
            <v>490.00000000000153</v>
          </cell>
        </row>
        <row r="390">
          <cell r="B390">
            <v>44844</v>
          </cell>
          <cell r="J390" t="str">
            <v/>
          </cell>
          <cell r="R390">
            <v>29.069999694824219</v>
          </cell>
          <cell r="U390">
            <v>684.9999999999967</v>
          </cell>
          <cell r="W390">
            <v>27.316123461898197</v>
          </cell>
          <cell r="Y390">
            <v>29.186071696123335</v>
          </cell>
          <cell r="AA390">
            <v>490.00000000000153</v>
          </cell>
          <cell r="AC390">
            <v>27.316123461898197</v>
          </cell>
          <cell r="AE390">
            <v>29.186071696123335</v>
          </cell>
          <cell r="AG390">
            <v>490.00000000000153</v>
          </cell>
        </row>
        <row r="391">
          <cell r="B391">
            <v>44845</v>
          </cell>
          <cell r="J391" t="str">
            <v/>
          </cell>
          <cell r="R391" t="str">
            <v/>
          </cell>
          <cell r="U391">
            <v>684.9999999999967</v>
          </cell>
          <cell r="W391">
            <v>27.316123461898197</v>
          </cell>
          <cell r="Y391">
            <v>29.186071696123335</v>
          </cell>
          <cell r="AA391">
            <v>490.00000000000153</v>
          </cell>
          <cell r="AC391">
            <v>27.316123461898197</v>
          </cell>
          <cell r="AE391">
            <v>29.186071696123335</v>
          </cell>
          <cell r="AG391">
            <v>490.00000000000153</v>
          </cell>
        </row>
        <row r="392">
          <cell r="B392">
            <v>44846</v>
          </cell>
          <cell r="J392" t="str">
            <v/>
          </cell>
          <cell r="R392">
            <v>0</v>
          </cell>
          <cell r="U392">
            <v>684.9999999999967</v>
          </cell>
          <cell r="W392">
            <v>27.316123461898197</v>
          </cell>
          <cell r="Y392">
            <v>29.186071696123335</v>
          </cell>
          <cell r="AA392">
            <v>490.00000000000153</v>
          </cell>
          <cell r="AC392">
            <v>27.316123461898197</v>
          </cell>
          <cell r="AE392">
            <v>29.186071696123335</v>
          </cell>
          <cell r="AG392">
            <v>490.00000000000153</v>
          </cell>
        </row>
        <row r="393">
          <cell r="B393">
            <v>44847</v>
          </cell>
          <cell r="J393" t="str">
            <v/>
          </cell>
          <cell r="R393">
            <v>29.25</v>
          </cell>
          <cell r="U393">
            <v>684.9999999999967</v>
          </cell>
          <cell r="W393">
            <v>27.316123461898197</v>
          </cell>
          <cell r="Y393">
            <v>29.186071696123335</v>
          </cell>
          <cell r="AA393">
            <v>490.00000000000153</v>
          </cell>
          <cell r="AC393">
            <v>27.316123461898197</v>
          </cell>
          <cell r="AE393">
            <v>29.186071696123335</v>
          </cell>
          <cell r="AG393">
            <v>490.00000000000153</v>
          </cell>
        </row>
        <row r="394">
          <cell r="B394">
            <v>44848</v>
          </cell>
          <cell r="J394">
            <v>24.188480864196706</v>
          </cell>
          <cell r="R394">
            <v>26.510000228881836</v>
          </cell>
          <cell r="U394">
            <v>499.99999999994492</v>
          </cell>
          <cell r="W394">
            <v>33.434902317922734</v>
          </cell>
          <cell r="Y394">
            <v>29.980488105925012</v>
          </cell>
          <cell r="AA394">
            <v>183.33333333333536</v>
          </cell>
          <cell r="AC394">
            <v>33.434902317922734</v>
          </cell>
          <cell r="AE394">
            <v>29.980488105925012</v>
          </cell>
          <cell r="AG394">
            <v>183.33333333333536</v>
          </cell>
        </row>
        <row r="395">
          <cell r="B395">
            <v>44849</v>
          </cell>
          <cell r="J395" t="str">
            <v/>
          </cell>
          <cell r="R395">
            <v>29.520000457763672</v>
          </cell>
          <cell r="U395">
            <v>499.99999999994492</v>
          </cell>
          <cell r="W395">
            <v>33.434902317922734</v>
          </cell>
          <cell r="Y395">
            <v>29.980488105925012</v>
          </cell>
          <cell r="AA395">
            <v>183.33333333333536</v>
          </cell>
          <cell r="AC395">
            <v>33.434902317922734</v>
          </cell>
          <cell r="AE395">
            <v>29.980488105925012</v>
          </cell>
          <cell r="AG395">
            <v>183.33333333333536</v>
          </cell>
        </row>
        <row r="396">
          <cell r="B396">
            <v>44850</v>
          </cell>
          <cell r="J396" t="str">
            <v/>
          </cell>
          <cell r="R396">
            <v>29.409999847412109</v>
          </cell>
          <cell r="U396">
            <v>499.99999999994492</v>
          </cell>
          <cell r="W396">
            <v>33.434902317922734</v>
          </cell>
          <cell r="Y396">
            <v>29.980488105925012</v>
          </cell>
          <cell r="AA396">
            <v>183.33333333333536</v>
          </cell>
          <cell r="AC396">
            <v>33.434902317922734</v>
          </cell>
          <cell r="AE396">
            <v>29.980488105925012</v>
          </cell>
          <cell r="AG396">
            <v>183.33333333333536</v>
          </cell>
        </row>
        <row r="397">
          <cell r="B397">
            <v>44851</v>
          </cell>
          <cell r="J397" t="str">
            <v/>
          </cell>
          <cell r="R397">
            <v>29.389999389648438</v>
          </cell>
          <cell r="U397">
            <v>499.99999999994492</v>
          </cell>
          <cell r="W397">
            <v>33.434902317922734</v>
          </cell>
          <cell r="Y397">
            <v>29.980488105925012</v>
          </cell>
          <cell r="AA397">
            <v>183.33333333333536</v>
          </cell>
          <cell r="AC397">
            <v>33.434902317922734</v>
          </cell>
          <cell r="AE397">
            <v>29.980488105925012</v>
          </cell>
          <cell r="AG397">
            <v>183.33333333333536</v>
          </cell>
        </row>
        <row r="398">
          <cell r="B398">
            <v>44852</v>
          </cell>
          <cell r="J398" t="str">
            <v/>
          </cell>
          <cell r="R398">
            <v>29.530000686645508</v>
          </cell>
          <cell r="U398">
            <v>499.99999999994492</v>
          </cell>
          <cell r="W398">
            <v>33.434902317922734</v>
          </cell>
          <cell r="Y398">
            <v>29.980488105925012</v>
          </cell>
          <cell r="AA398">
            <v>183.33333333333536</v>
          </cell>
          <cell r="AC398">
            <v>33.434902317922734</v>
          </cell>
          <cell r="AE398">
            <v>29.980488105925012</v>
          </cell>
          <cell r="AG398">
            <v>183.33333333333536</v>
          </cell>
        </row>
        <row r="399">
          <cell r="B399">
            <v>44853</v>
          </cell>
          <cell r="J399">
            <v>25.027841612270191</v>
          </cell>
          <cell r="R399">
            <v>29.200000762939453</v>
          </cell>
          <cell r="U399">
            <v>499.99999999994492</v>
          </cell>
          <cell r="W399">
            <v>33.434902317922734</v>
          </cell>
          <cell r="Y399">
            <v>29.980488105925012</v>
          </cell>
          <cell r="AA399">
            <v>183.33333333333536</v>
          </cell>
          <cell r="AC399">
            <v>33.434902317922734</v>
          </cell>
          <cell r="AE399">
            <v>29.980488105925012</v>
          </cell>
          <cell r="AG399">
            <v>183.33333333333536</v>
          </cell>
        </row>
        <row r="400">
          <cell r="B400">
            <v>44854</v>
          </cell>
          <cell r="J400" t="str">
            <v/>
          </cell>
          <cell r="R400">
            <v>31.040000915527344</v>
          </cell>
          <cell r="U400">
            <v>499.99999999994492</v>
          </cell>
          <cell r="W400">
            <v>33.434902317922734</v>
          </cell>
          <cell r="Y400">
            <v>29.980488105925012</v>
          </cell>
          <cell r="AA400">
            <v>183.33333333333536</v>
          </cell>
          <cell r="AC400">
            <v>33.434902317922734</v>
          </cell>
          <cell r="AE400">
            <v>29.980488105925012</v>
          </cell>
          <cell r="AG400">
            <v>183.33333333333536</v>
          </cell>
        </row>
        <row r="401">
          <cell r="B401">
            <v>44855</v>
          </cell>
          <cell r="J401">
            <v>25.308497980666537</v>
          </cell>
          <cell r="R401">
            <v>30.209999084472656</v>
          </cell>
          <cell r="U401">
            <v>483.33333333333189</v>
          </cell>
          <cell r="W401">
            <v>30.716982035319536</v>
          </cell>
          <cell r="Y401">
            <v>27.794239681934283</v>
          </cell>
          <cell r="AA401">
            <v>390.00000000000148</v>
          </cell>
          <cell r="AC401">
            <v>30.716982035319536</v>
          </cell>
          <cell r="AE401">
            <v>27.794239681934283</v>
          </cell>
          <cell r="AG401">
            <v>390.00000000000148</v>
          </cell>
        </row>
        <row r="402">
          <cell r="B402">
            <v>44856</v>
          </cell>
          <cell r="J402" t="str">
            <v/>
          </cell>
          <cell r="R402">
            <v>30.100000381469727</v>
          </cell>
          <cell r="U402">
            <v>483.33333333333189</v>
          </cell>
          <cell r="W402">
            <v>30.716982035319536</v>
          </cell>
          <cell r="Y402">
            <v>27.794239681934283</v>
          </cell>
          <cell r="AA402">
            <v>390.00000000000148</v>
          </cell>
          <cell r="AC402">
            <v>30.716982035319536</v>
          </cell>
          <cell r="AE402">
            <v>27.794239681934283</v>
          </cell>
          <cell r="AG402">
            <v>390.00000000000148</v>
          </cell>
        </row>
        <row r="403">
          <cell r="B403">
            <v>44857</v>
          </cell>
          <cell r="J403" t="str">
            <v/>
          </cell>
          <cell r="R403">
            <v>29.559999465942383</v>
          </cell>
          <cell r="U403">
            <v>483.33333333333189</v>
          </cell>
          <cell r="W403">
            <v>30.716982035319536</v>
          </cell>
          <cell r="Y403">
            <v>27.794239681934283</v>
          </cell>
          <cell r="AA403">
            <v>390.00000000000148</v>
          </cell>
          <cell r="AC403">
            <v>30.716982035319536</v>
          </cell>
          <cell r="AE403">
            <v>27.794239681934283</v>
          </cell>
          <cell r="AG403">
            <v>390.00000000000148</v>
          </cell>
        </row>
        <row r="404">
          <cell r="B404">
            <v>44858</v>
          </cell>
          <cell r="J404">
            <v>33.460940536177873</v>
          </cell>
          <cell r="R404">
            <v>29.040000915527344</v>
          </cell>
          <cell r="U404">
            <v>483.33333333333189</v>
          </cell>
          <cell r="W404">
            <v>30.716982035319536</v>
          </cell>
          <cell r="Y404">
            <v>27.794239681934283</v>
          </cell>
          <cell r="AA404">
            <v>390.00000000000148</v>
          </cell>
          <cell r="AC404">
            <v>30.716982035319536</v>
          </cell>
          <cell r="AE404">
            <v>27.794239681934283</v>
          </cell>
          <cell r="AG404">
            <v>390.00000000000148</v>
          </cell>
        </row>
        <row r="405">
          <cell r="B405">
            <v>44859</v>
          </cell>
          <cell r="J405" t="str">
            <v/>
          </cell>
          <cell r="R405">
            <v>29.790000915527344</v>
          </cell>
          <cell r="U405">
            <v>483.33333333333189</v>
          </cell>
          <cell r="W405">
            <v>30.716982035319536</v>
          </cell>
          <cell r="Y405">
            <v>27.794239681934283</v>
          </cell>
          <cell r="AA405">
            <v>390.00000000000148</v>
          </cell>
          <cell r="AC405">
            <v>30.716982035319536</v>
          </cell>
          <cell r="AE405">
            <v>27.794239681934283</v>
          </cell>
          <cell r="AG405">
            <v>390.00000000000148</v>
          </cell>
        </row>
        <row r="406">
          <cell r="B406">
            <v>44860</v>
          </cell>
          <cell r="J406" t="str">
            <v/>
          </cell>
          <cell r="R406">
            <v>29.879999160766602</v>
          </cell>
          <cell r="U406">
            <v>483.33333333333189</v>
          </cell>
          <cell r="W406">
            <v>30.716982035319536</v>
          </cell>
          <cell r="Y406">
            <v>27.794239681934283</v>
          </cell>
          <cell r="AA406">
            <v>390.00000000000148</v>
          </cell>
          <cell r="AC406">
            <v>30.716982035319536</v>
          </cell>
          <cell r="AE406">
            <v>27.794239681934283</v>
          </cell>
          <cell r="AG406">
            <v>390.00000000000148</v>
          </cell>
        </row>
        <row r="407">
          <cell r="B407">
            <v>44861</v>
          </cell>
          <cell r="J407">
            <v>24.580471535359219</v>
          </cell>
          <cell r="R407">
            <v>28.219999313354492</v>
          </cell>
          <cell r="U407">
            <v>483.33333333333189</v>
          </cell>
          <cell r="W407">
            <v>30.716982035319536</v>
          </cell>
          <cell r="Y407">
            <v>27.794239681934283</v>
          </cell>
          <cell r="AA407">
            <v>390.00000000000148</v>
          </cell>
          <cell r="AC407">
            <v>30.716982035319536</v>
          </cell>
          <cell r="AE407">
            <v>27.794239681934283</v>
          </cell>
          <cell r="AG407">
            <v>390.00000000000148</v>
          </cell>
        </row>
        <row r="408">
          <cell r="B408">
            <v>44862</v>
          </cell>
          <cell r="J408">
            <v>24.315560358929524</v>
          </cell>
          <cell r="R408">
            <v>27.909999847412109</v>
          </cell>
          <cell r="U408">
            <v>1513.3333333333296</v>
          </cell>
          <cell r="W408">
            <v>32.613530488715959</v>
          </cell>
          <cell r="Y408">
            <v>29.188639411353719</v>
          </cell>
          <cell r="AA408">
            <v>356.6666666666718</v>
          </cell>
          <cell r="AC408">
            <v>26.179168415612519</v>
          </cell>
          <cell r="AE408">
            <v>28.803458310737611</v>
          </cell>
          <cell r="AG408">
            <v>716.66666666666924</v>
          </cell>
        </row>
        <row r="409">
          <cell r="B409">
            <v>44863</v>
          </cell>
          <cell r="J409" t="str">
            <v/>
          </cell>
          <cell r="R409">
            <v>29.780000686645508</v>
          </cell>
          <cell r="U409">
            <v>1513.3333333333296</v>
          </cell>
          <cell r="W409">
            <v>32.613530488715959</v>
          </cell>
          <cell r="Y409">
            <v>29.188639411353719</v>
          </cell>
          <cell r="AA409">
            <v>356.6666666666718</v>
          </cell>
          <cell r="AC409">
            <v>26.179168415612519</v>
          </cell>
          <cell r="AE409">
            <v>28.803458310737611</v>
          </cell>
          <cell r="AG409">
            <v>716.66666666666924</v>
          </cell>
        </row>
        <row r="410">
          <cell r="B410">
            <v>44864</v>
          </cell>
          <cell r="J410" t="str">
            <v/>
          </cell>
          <cell r="R410">
            <v>28.819999694824219</v>
          </cell>
          <cell r="U410">
            <v>1513.3333333333296</v>
          </cell>
          <cell r="W410">
            <v>32.613530488715959</v>
          </cell>
          <cell r="Y410">
            <v>29.188639411353719</v>
          </cell>
          <cell r="AA410">
            <v>356.6666666666718</v>
          </cell>
          <cell r="AC410">
            <v>26.179168415612519</v>
          </cell>
          <cell r="AE410">
            <v>28.803458310737611</v>
          </cell>
          <cell r="AG410">
            <v>716.66666666666924</v>
          </cell>
        </row>
        <row r="411">
          <cell r="B411">
            <v>44865</v>
          </cell>
          <cell r="J411" t="str">
            <v/>
          </cell>
          <cell r="R411">
            <v>28.709999084472656</v>
          </cell>
          <cell r="U411">
            <v>1513.3333333333296</v>
          </cell>
          <cell r="W411">
            <v>32.613530488715959</v>
          </cell>
          <cell r="Y411">
            <v>29.188639411353719</v>
          </cell>
          <cell r="AA411">
            <v>356.6666666666718</v>
          </cell>
          <cell r="AC411">
            <v>26.179168415612519</v>
          </cell>
          <cell r="AE411">
            <v>28.803458310737611</v>
          </cell>
          <cell r="AG411">
            <v>716.66666666666924</v>
          </cell>
        </row>
        <row r="412">
          <cell r="B412">
            <v>44866</v>
          </cell>
          <cell r="J412">
            <v>23.26687195295208</v>
          </cell>
          <cell r="R412">
            <v>29.149999618530273</v>
          </cell>
          <cell r="U412">
            <v>1513.3333333333296</v>
          </cell>
          <cell r="W412">
            <v>32.613530488715959</v>
          </cell>
          <cell r="Y412">
            <v>29.188639411353719</v>
          </cell>
          <cell r="AA412">
            <v>356.6666666666718</v>
          </cell>
          <cell r="AC412">
            <v>26.179168415612519</v>
          </cell>
          <cell r="AE412">
            <v>28.803458310737611</v>
          </cell>
          <cell r="AG412">
            <v>716.66666666666924</v>
          </cell>
        </row>
        <row r="413">
          <cell r="B413">
            <v>44867</v>
          </cell>
          <cell r="J413" t="str">
            <v/>
          </cell>
          <cell r="R413">
            <v>28.989999771118164</v>
          </cell>
          <cell r="U413">
            <v>1513.3333333333296</v>
          </cell>
          <cell r="W413">
            <v>32.613530488715959</v>
          </cell>
          <cell r="Y413">
            <v>29.188639411353719</v>
          </cell>
          <cell r="AA413">
            <v>356.6666666666718</v>
          </cell>
          <cell r="AC413">
            <v>26.179168415612519</v>
          </cell>
          <cell r="AE413">
            <v>28.803458310737611</v>
          </cell>
          <cell r="AG413">
            <v>716.66666666666924</v>
          </cell>
        </row>
        <row r="414">
          <cell r="B414">
            <v>44868</v>
          </cell>
          <cell r="J414">
            <v>17.628079244173335</v>
          </cell>
          <cell r="R414">
            <v>29.219999313354492</v>
          </cell>
          <cell r="U414">
            <v>1513.3333333333296</v>
          </cell>
          <cell r="W414">
            <v>32.613530488715959</v>
          </cell>
          <cell r="Y414">
            <v>29.188639411353719</v>
          </cell>
          <cell r="AA414">
            <v>356.6666666666718</v>
          </cell>
          <cell r="AC414">
            <v>26.179168415612519</v>
          </cell>
          <cell r="AE414">
            <v>28.803458310737611</v>
          </cell>
          <cell r="AG414">
            <v>716.66666666666924</v>
          </cell>
        </row>
        <row r="415">
          <cell r="B415">
            <v>44869</v>
          </cell>
          <cell r="J415">
            <v>18.415698414779246</v>
          </cell>
          <cell r="R415">
            <v>29.430000305175781</v>
          </cell>
          <cell r="U415">
            <v>766.66666666673029</v>
          </cell>
          <cell r="W415">
            <v>25.208033580750559</v>
          </cell>
          <cell r="Y415">
            <v>30.627515797007231</v>
          </cell>
          <cell r="AA415">
            <v>156.66666666666421</v>
          </cell>
          <cell r="AC415">
            <v>17.255910256178471</v>
          </cell>
          <cell r="AE415">
            <v>30.775249527143458</v>
          </cell>
          <cell r="AG415">
            <v>339.99999999999955</v>
          </cell>
        </row>
        <row r="416">
          <cell r="B416">
            <v>44870</v>
          </cell>
          <cell r="J416">
            <v>17.910031683446306</v>
          </cell>
          <cell r="R416">
            <v>28.989999771118164</v>
          </cell>
          <cell r="U416">
            <v>766.66666666673029</v>
          </cell>
          <cell r="W416">
            <v>25.208033580750559</v>
          </cell>
          <cell r="Y416">
            <v>30.627515797007231</v>
          </cell>
          <cell r="AA416">
            <v>156.66666666666421</v>
          </cell>
          <cell r="AC416">
            <v>17.255910256178471</v>
          </cell>
          <cell r="AE416">
            <v>30.775249527143458</v>
          </cell>
          <cell r="AG416">
            <v>339.99999999999955</v>
          </cell>
        </row>
        <row r="417">
          <cell r="B417">
            <v>44871</v>
          </cell>
          <cell r="J417">
            <v>19.217418188785292</v>
          </cell>
          <cell r="R417">
            <v>29.290000915527344</v>
          </cell>
          <cell r="U417">
            <v>766.66666666673029</v>
          </cell>
          <cell r="W417">
            <v>25.208033580750559</v>
          </cell>
          <cell r="Y417">
            <v>30.627515797007231</v>
          </cell>
          <cell r="AA417">
            <v>156.66666666666421</v>
          </cell>
          <cell r="AC417">
            <v>17.255910256178471</v>
          </cell>
          <cell r="AE417">
            <v>30.775249527143458</v>
          </cell>
          <cell r="AG417">
            <v>339.99999999999955</v>
          </cell>
        </row>
        <row r="418">
          <cell r="B418">
            <v>44872</v>
          </cell>
          <cell r="J418">
            <v>17.886611379642044</v>
          </cell>
          <cell r="R418">
            <v>29.379999160766602</v>
          </cell>
          <cell r="U418">
            <v>766.66666666673029</v>
          </cell>
          <cell r="W418">
            <v>25.208033580750559</v>
          </cell>
          <cell r="Y418">
            <v>30.627515797007231</v>
          </cell>
          <cell r="AA418">
            <v>156.66666666666421</v>
          </cell>
          <cell r="AC418">
            <v>17.255910256178471</v>
          </cell>
          <cell r="AE418">
            <v>30.775249527143458</v>
          </cell>
          <cell r="AG418">
            <v>339.99999999999955</v>
          </cell>
        </row>
        <row r="419">
          <cell r="B419">
            <v>44873</v>
          </cell>
          <cell r="J419" t="str">
            <v/>
          </cell>
          <cell r="R419">
            <v>28.590000152587891</v>
          </cell>
          <cell r="U419">
            <v>766.66666666673029</v>
          </cell>
          <cell r="W419">
            <v>25.208033580750559</v>
          </cell>
          <cell r="Y419">
            <v>30.627515797007231</v>
          </cell>
          <cell r="AA419">
            <v>156.66666666666421</v>
          </cell>
          <cell r="AC419">
            <v>17.255910256178471</v>
          </cell>
          <cell r="AE419">
            <v>30.775249527143458</v>
          </cell>
          <cell r="AG419">
            <v>339.99999999999955</v>
          </cell>
        </row>
        <row r="420">
          <cell r="B420">
            <v>44874</v>
          </cell>
          <cell r="J420" t="str">
            <v/>
          </cell>
          <cell r="R420">
            <v>30.309999465942383</v>
          </cell>
          <cell r="U420">
            <v>766.66666666673029</v>
          </cell>
          <cell r="W420">
            <v>25.208033580750559</v>
          </cell>
          <cell r="Y420">
            <v>30.627515797007231</v>
          </cell>
          <cell r="AA420">
            <v>156.66666666666421</v>
          </cell>
          <cell r="AC420">
            <v>17.255910256178471</v>
          </cell>
          <cell r="AE420">
            <v>30.775249527143458</v>
          </cell>
          <cell r="AG420">
            <v>339.99999999999955</v>
          </cell>
        </row>
        <row r="421">
          <cell r="B421">
            <v>44875</v>
          </cell>
          <cell r="J421">
            <v>16.095884740437896</v>
          </cell>
          <cell r="R421">
            <v>30.030000686645508</v>
          </cell>
          <cell r="U421">
            <v>598.33333333336373</v>
          </cell>
          <cell r="W421">
            <v>24.530529872217272</v>
          </cell>
          <cell r="Y421">
            <v>29.596076335520678</v>
          </cell>
          <cell r="AA421">
            <v>206.66666666666612</v>
          </cell>
          <cell r="AC421">
            <v>16.456847368495684</v>
          </cell>
          <cell r="AE421">
            <v>29.945508732177299</v>
          </cell>
          <cell r="AG421">
            <v>481.66666666666544</v>
          </cell>
        </row>
        <row r="422">
          <cell r="B422">
            <v>44876</v>
          </cell>
          <cell r="J422">
            <v>17.414445723512394</v>
          </cell>
          <cell r="R422">
            <v>28.690000534057617</v>
          </cell>
          <cell r="U422">
            <v>429.99999999999704</v>
          </cell>
          <cell r="W422">
            <v>23.853026163683982</v>
          </cell>
          <cell r="Y422">
            <v>28.564636874034129</v>
          </cell>
          <cell r="AA422">
            <v>256.66666666666799</v>
          </cell>
          <cell r="AC422">
            <v>15.657784480812898</v>
          </cell>
          <cell r="AE422">
            <v>29.115767937211139</v>
          </cell>
          <cell r="AG422">
            <v>623.33333333333132</v>
          </cell>
        </row>
        <row r="423">
          <cell r="B423">
            <v>44877</v>
          </cell>
          <cell r="J423" t="str">
            <v/>
          </cell>
          <cell r="R423">
            <v>28.110000610351563</v>
          </cell>
          <cell r="U423">
            <v>429.99999999999704</v>
          </cell>
          <cell r="W423">
            <v>23.853026163683982</v>
          </cell>
          <cell r="Y423">
            <v>28.564636874034129</v>
          </cell>
          <cell r="AA423">
            <v>256.66666666666799</v>
          </cell>
          <cell r="AC423">
            <v>15.657784480812898</v>
          </cell>
          <cell r="AE423">
            <v>29.115767937211139</v>
          </cell>
          <cell r="AG423">
            <v>623.33333333333132</v>
          </cell>
        </row>
        <row r="424">
          <cell r="B424">
            <v>44878</v>
          </cell>
          <cell r="J424">
            <v>18.627594448157428</v>
          </cell>
          <cell r="R424">
            <v>28.239999771118164</v>
          </cell>
          <cell r="U424">
            <v>429.99999999999704</v>
          </cell>
          <cell r="W424">
            <v>23.853026163683982</v>
          </cell>
          <cell r="Y424">
            <v>28.564636874034129</v>
          </cell>
          <cell r="AA424">
            <v>256.66666666666799</v>
          </cell>
          <cell r="AC424">
            <v>15.657784480812898</v>
          </cell>
          <cell r="AE424">
            <v>29.115767937211139</v>
          </cell>
          <cell r="AG424">
            <v>623.33333333333132</v>
          </cell>
        </row>
        <row r="425">
          <cell r="B425">
            <v>44879</v>
          </cell>
          <cell r="J425">
            <v>17.500143305605103</v>
          </cell>
          <cell r="R425">
            <v>28.909999847412109</v>
          </cell>
          <cell r="U425">
            <v>429.99999999999704</v>
          </cell>
          <cell r="W425">
            <v>23.853026163683982</v>
          </cell>
          <cell r="Y425">
            <v>28.564636874034129</v>
          </cell>
          <cell r="AA425">
            <v>256.66666666666799</v>
          </cell>
          <cell r="AC425">
            <v>15.657784480812898</v>
          </cell>
          <cell r="AE425">
            <v>29.115767937211139</v>
          </cell>
          <cell r="AG425">
            <v>623.33333333333132</v>
          </cell>
        </row>
        <row r="426">
          <cell r="B426">
            <v>44880</v>
          </cell>
          <cell r="J426" t="str">
            <v/>
          </cell>
          <cell r="R426">
            <v>30.370000839233398</v>
          </cell>
          <cell r="U426">
            <v>429.99999999999704</v>
          </cell>
          <cell r="W426">
            <v>23.853026163683982</v>
          </cell>
          <cell r="Y426">
            <v>28.564636874034129</v>
          </cell>
          <cell r="AA426">
            <v>256.66666666666799</v>
          </cell>
          <cell r="AC426">
            <v>15.657784480812898</v>
          </cell>
          <cell r="AE426">
            <v>29.115767937211139</v>
          </cell>
          <cell r="AG426">
            <v>623.33333333333132</v>
          </cell>
        </row>
        <row r="427">
          <cell r="B427">
            <v>44881</v>
          </cell>
          <cell r="J427">
            <v>17.657920390724428</v>
          </cell>
          <cell r="R427">
            <v>28.770000457763672</v>
          </cell>
          <cell r="U427">
            <v>429.99999999999704</v>
          </cell>
          <cell r="W427">
            <v>23.853026163683982</v>
          </cell>
          <cell r="Y427">
            <v>28.564636874034129</v>
          </cell>
          <cell r="AA427">
            <v>256.66666666666799</v>
          </cell>
          <cell r="AC427">
            <v>15.657784480812898</v>
          </cell>
          <cell r="AE427">
            <v>29.115767937211139</v>
          </cell>
          <cell r="AG427">
            <v>623.33333333333132</v>
          </cell>
        </row>
        <row r="428">
          <cell r="B428">
            <v>44882</v>
          </cell>
          <cell r="J428">
            <v>18.332005153102585</v>
          </cell>
          <cell r="R428">
            <v>28.389999389648438</v>
          </cell>
          <cell r="U428">
            <v>429.99999999999704</v>
          </cell>
          <cell r="W428">
            <v>20.83746094340913</v>
          </cell>
          <cell r="Y428">
            <v>28.693699183923311</v>
          </cell>
          <cell r="AA428" t="str">
            <v/>
          </cell>
          <cell r="AC428">
            <v>17.063247957593102</v>
          </cell>
          <cell r="AE428">
            <v>29.034464606171365</v>
          </cell>
          <cell r="AG428">
            <v>383.33333333333553</v>
          </cell>
        </row>
        <row r="429">
          <cell r="B429">
            <v>44883</v>
          </cell>
          <cell r="J429" t="str">
            <v/>
          </cell>
          <cell r="R429">
            <v>29.25</v>
          </cell>
          <cell r="U429">
            <v>429.99999999999704</v>
          </cell>
          <cell r="W429">
            <v>20.83746094340913</v>
          </cell>
          <cell r="Y429">
            <v>28.693699183923311</v>
          </cell>
          <cell r="AA429" t="str">
            <v/>
          </cell>
          <cell r="AC429">
            <v>17.063247957593102</v>
          </cell>
          <cell r="AE429">
            <v>29.034464606171365</v>
          </cell>
          <cell r="AG429">
            <v>383.33333333333553</v>
          </cell>
        </row>
        <row r="430">
          <cell r="B430">
            <v>44884</v>
          </cell>
          <cell r="J430" t="str">
            <v/>
          </cell>
          <cell r="R430">
            <v>29.059999465942383</v>
          </cell>
          <cell r="U430">
            <v>429.99999999999704</v>
          </cell>
          <cell r="W430">
            <v>20.83746094340913</v>
          </cell>
          <cell r="Y430">
            <v>28.693699183923311</v>
          </cell>
          <cell r="AA430" t="str">
            <v/>
          </cell>
          <cell r="AC430">
            <v>17.063247957593102</v>
          </cell>
          <cell r="AE430">
            <v>29.034464606171365</v>
          </cell>
          <cell r="AG430">
            <v>383.33333333333553</v>
          </cell>
        </row>
        <row r="431">
          <cell r="B431">
            <v>44885</v>
          </cell>
          <cell r="J431">
            <v>17.049590337634228</v>
          </cell>
          <cell r="R431">
            <v>29.989999771118164</v>
          </cell>
          <cell r="U431">
            <v>429.99999999999704</v>
          </cell>
          <cell r="W431">
            <v>20.83746094340913</v>
          </cell>
          <cell r="Y431">
            <v>28.693699183923311</v>
          </cell>
          <cell r="AA431" t="str">
            <v/>
          </cell>
          <cell r="AC431">
            <v>17.063247957593102</v>
          </cell>
          <cell r="AE431">
            <v>29.034464606171365</v>
          </cell>
          <cell r="AG431">
            <v>383.33333333333553</v>
          </cell>
        </row>
        <row r="432">
          <cell r="B432">
            <v>44886</v>
          </cell>
          <cell r="J432">
            <v>17.199729264879632</v>
          </cell>
          <cell r="R432">
            <v>30.010000228881836</v>
          </cell>
          <cell r="U432">
            <v>429.99999999999704</v>
          </cell>
          <cell r="W432">
            <v>20.83746094340913</v>
          </cell>
          <cell r="Y432">
            <v>28.693699183923311</v>
          </cell>
          <cell r="AA432" t="str">
            <v/>
          </cell>
          <cell r="AC432">
            <v>17.063247957593102</v>
          </cell>
          <cell r="AE432">
            <v>29.034464606171365</v>
          </cell>
          <cell r="AG432">
            <v>383.33333333333553</v>
          </cell>
        </row>
        <row r="433">
          <cell r="B433">
            <v>44887</v>
          </cell>
          <cell r="J433">
            <v>19.363577127043314</v>
          </cell>
          <cell r="R433">
            <v>29.719999313354492</v>
          </cell>
          <cell r="U433">
            <v>429.99999999999704</v>
          </cell>
          <cell r="W433">
            <v>20.83746094340913</v>
          </cell>
          <cell r="Y433">
            <v>28.693699183923311</v>
          </cell>
          <cell r="AA433" t="str">
            <v/>
          </cell>
          <cell r="AC433">
            <v>17.063247957593102</v>
          </cell>
          <cell r="AE433">
            <v>29.034464606171365</v>
          </cell>
          <cell r="AG433">
            <v>383.33333333333553</v>
          </cell>
        </row>
        <row r="434">
          <cell r="B434">
            <v>44888</v>
          </cell>
          <cell r="J434">
            <v>19.233335730070159</v>
          </cell>
          <cell r="R434">
            <v>28.829999923706055</v>
          </cell>
          <cell r="U434">
            <v>429.99999999999704</v>
          </cell>
          <cell r="W434">
            <v>20.83746094340913</v>
          </cell>
          <cell r="Y434">
            <v>28.693699183923311</v>
          </cell>
          <cell r="AA434" t="str">
            <v/>
          </cell>
          <cell r="AC434">
            <v>17.063247957593102</v>
          </cell>
          <cell r="AE434">
            <v>29.034464606171365</v>
          </cell>
          <cell r="AG434">
            <v>383.33333333333553</v>
          </cell>
        </row>
        <row r="435">
          <cell r="B435">
            <v>44889</v>
          </cell>
          <cell r="J435" t="str">
            <v/>
          </cell>
          <cell r="R435">
            <v>28.610000610351563</v>
          </cell>
          <cell r="U435" t="str">
            <v/>
          </cell>
          <cell r="W435" t="str">
            <v/>
          </cell>
          <cell r="Y435" t="str">
            <v/>
          </cell>
          <cell r="AA435" t="str">
            <v/>
          </cell>
          <cell r="AC435" t="str">
            <v/>
          </cell>
          <cell r="AE435" t="str">
            <v/>
          </cell>
          <cell r="AG435" t="str">
            <v/>
          </cell>
        </row>
        <row r="436">
          <cell r="B436">
            <v>44890</v>
          </cell>
          <cell r="J436">
            <v>17.733498055209697</v>
          </cell>
          <cell r="R436">
            <v>29.889999389648438</v>
          </cell>
          <cell r="U436">
            <v>229.99999999999687</v>
          </cell>
          <cell r="W436">
            <v>19.439636184895932</v>
          </cell>
          <cell r="Y436">
            <v>30.226235154631595</v>
          </cell>
          <cell r="AA436">
            <v>149.99999999999827</v>
          </cell>
          <cell r="AC436">
            <v>19.439636184895932</v>
          </cell>
          <cell r="AE436">
            <v>30.226235154631595</v>
          </cell>
          <cell r="AG436">
            <v>149.99999999999827</v>
          </cell>
        </row>
        <row r="437">
          <cell r="B437">
            <v>44891</v>
          </cell>
          <cell r="J437">
            <v>17.521768427865918</v>
          </cell>
          <cell r="R437">
            <v>28.739999771118164</v>
          </cell>
          <cell r="U437">
            <v>229.99999999999687</v>
          </cell>
          <cell r="W437">
            <v>19.439636184895932</v>
          </cell>
          <cell r="Y437">
            <v>30.226235154631595</v>
          </cell>
          <cell r="AA437">
            <v>149.99999999999827</v>
          </cell>
          <cell r="AC437">
            <v>19.439636184895932</v>
          </cell>
          <cell r="AE437">
            <v>30.226235154631595</v>
          </cell>
          <cell r="AG437">
            <v>149.99999999999827</v>
          </cell>
        </row>
        <row r="438">
          <cell r="B438">
            <v>44892</v>
          </cell>
          <cell r="J438" t="str">
            <v/>
          </cell>
          <cell r="R438">
            <v>30.340000152587891</v>
          </cell>
          <cell r="U438">
            <v>229.99999999999687</v>
          </cell>
          <cell r="W438">
            <v>19.439636184895932</v>
          </cell>
          <cell r="Y438">
            <v>30.226235154631595</v>
          </cell>
          <cell r="AA438">
            <v>149.99999999999827</v>
          </cell>
          <cell r="AC438">
            <v>19.439636184895932</v>
          </cell>
          <cell r="AE438">
            <v>30.226235154631595</v>
          </cell>
          <cell r="AG438">
            <v>149.99999999999827</v>
          </cell>
        </row>
        <row r="439">
          <cell r="B439">
            <v>44893</v>
          </cell>
          <cell r="J439" t="str">
            <v/>
          </cell>
          <cell r="R439">
            <v>31.340000152587891</v>
          </cell>
          <cell r="U439">
            <v>229.99999999999687</v>
          </cell>
          <cell r="W439">
            <v>19.439636184895932</v>
          </cell>
          <cell r="Y439">
            <v>30.226235154631595</v>
          </cell>
          <cell r="AA439">
            <v>149.99999999999827</v>
          </cell>
          <cell r="AC439">
            <v>19.439636184895932</v>
          </cell>
          <cell r="AE439">
            <v>30.226235154631595</v>
          </cell>
          <cell r="AG439">
            <v>149.99999999999827</v>
          </cell>
        </row>
        <row r="440">
          <cell r="B440">
            <v>44894</v>
          </cell>
          <cell r="J440">
            <v>18.128094722107878</v>
          </cell>
          <cell r="R440">
            <v>28.049999237060547</v>
          </cell>
          <cell r="U440">
            <v>229.99999999999687</v>
          </cell>
          <cell r="W440">
            <v>19.439636184895932</v>
          </cell>
          <cell r="Y440">
            <v>30.226235154631595</v>
          </cell>
          <cell r="AA440">
            <v>149.99999999999827</v>
          </cell>
          <cell r="AC440">
            <v>19.439636184895932</v>
          </cell>
          <cell r="AE440">
            <v>30.226235154631595</v>
          </cell>
          <cell r="AG440">
            <v>149.99999999999827</v>
          </cell>
        </row>
        <row r="441">
          <cell r="B441">
            <v>44895</v>
          </cell>
          <cell r="J441">
            <v>24.35746012542274</v>
          </cell>
          <cell r="R441">
            <v>27.090000152587891</v>
          </cell>
          <cell r="U441">
            <v>229.99999999999687</v>
          </cell>
          <cell r="W441">
            <v>19.439636184895932</v>
          </cell>
          <cell r="Y441">
            <v>30.226235154631595</v>
          </cell>
          <cell r="AA441">
            <v>149.99999999999827</v>
          </cell>
          <cell r="AC441">
            <v>19.439636184895932</v>
          </cell>
          <cell r="AE441">
            <v>30.226235154631595</v>
          </cell>
          <cell r="AG441">
            <v>149.99999999999827</v>
          </cell>
        </row>
        <row r="442">
          <cell r="B442">
            <v>44896</v>
          </cell>
          <cell r="J442" t="str">
            <v/>
          </cell>
          <cell r="R442">
            <v>27.059999465942383</v>
          </cell>
          <cell r="U442">
            <v>229.99999999999687</v>
          </cell>
          <cell r="W442">
            <v>19.439636184895932</v>
          </cell>
          <cell r="Y442">
            <v>30.226235154631595</v>
          </cell>
          <cell r="AA442">
            <v>149.99999999999827</v>
          </cell>
          <cell r="AC442">
            <v>19.439636184895932</v>
          </cell>
          <cell r="AE442">
            <v>30.226235154631595</v>
          </cell>
          <cell r="AG442">
            <v>149.99999999999827</v>
          </cell>
        </row>
        <row r="443">
          <cell r="B443">
            <v>44897</v>
          </cell>
          <cell r="J443">
            <v>25.2838576185021</v>
          </cell>
          <cell r="R443">
            <v>30.930000305175781</v>
          </cell>
          <cell r="U443">
            <v>286.6666666666647</v>
          </cell>
          <cell r="W443" t="str">
            <v/>
          </cell>
          <cell r="Y443" t="str">
            <v/>
          </cell>
          <cell r="AA443" t="str">
            <v/>
          </cell>
          <cell r="AC443" t="str">
            <v/>
          </cell>
          <cell r="AE443" t="str">
            <v/>
          </cell>
          <cell r="AG443" t="str">
            <v/>
          </cell>
        </row>
        <row r="444">
          <cell r="B444">
            <v>44898</v>
          </cell>
          <cell r="J444" t="str">
            <v/>
          </cell>
          <cell r="R444">
            <v>31.75</v>
          </cell>
          <cell r="U444">
            <v>286.6666666666647</v>
          </cell>
          <cell r="W444" t="str">
            <v/>
          </cell>
          <cell r="Y444" t="str">
            <v/>
          </cell>
          <cell r="AA444" t="str">
            <v/>
          </cell>
          <cell r="AC444" t="str">
            <v/>
          </cell>
          <cell r="AE444" t="str">
            <v/>
          </cell>
          <cell r="AG444" t="str">
            <v/>
          </cell>
        </row>
        <row r="445">
          <cell r="B445">
            <v>44899</v>
          </cell>
          <cell r="J445">
            <v>24.356556474022199</v>
          </cell>
          <cell r="R445">
            <v>29.569999694824219</v>
          </cell>
          <cell r="U445">
            <v>286.6666666666647</v>
          </cell>
          <cell r="W445" t="str">
            <v/>
          </cell>
          <cell r="Y445" t="str">
            <v/>
          </cell>
          <cell r="AA445" t="str">
            <v/>
          </cell>
          <cell r="AC445" t="str">
            <v/>
          </cell>
          <cell r="AE445" t="str">
            <v/>
          </cell>
          <cell r="AG445" t="str">
            <v/>
          </cell>
        </row>
        <row r="446">
          <cell r="B446">
            <v>44900</v>
          </cell>
          <cell r="J446">
            <v>19.780344613134702</v>
          </cell>
          <cell r="R446">
            <v>29.489999771118164</v>
          </cell>
          <cell r="U446">
            <v>286.6666666666647</v>
          </cell>
          <cell r="W446" t="str">
            <v/>
          </cell>
          <cell r="Y446" t="str">
            <v/>
          </cell>
          <cell r="AA446" t="str">
            <v/>
          </cell>
          <cell r="AC446" t="str">
            <v/>
          </cell>
          <cell r="AE446" t="str">
            <v/>
          </cell>
          <cell r="AG446" t="str">
            <v/>
          </cell>
        </row>
        <row r="447">
          <cell r="B447">
            <v>44901</v>
          </cell>
          <cell r="J447">
            <v>18.506607802879309</v>
          </cell>
          <cell r="R447">
            <v>30.680000305175781</v>
          </cell>
          <cell r="U447">
            <v>286.6666666666647</v>
          </cell>
          <cell r="W447" t="str">
            <v/>
          </cell>
          <cell r="Y447" t="str">
            <v/>
          </cell>
          <cell r="AA447" t="str">
            <v/>
          </cell>
          <cell r="AC447" t="str">
            <v/>
          </cell>
          <cell r="AE447" t="str">
            <v/>
          </cell>
          <cell r="AG447" t="str">
            <v/>
          </cell>
        </row>
        <row r="448">
          <cell r="B448">
            <v>44902</v>
          </cell>
          <cell r="J448" t="str">
            <v/>
          </cell>
          <cell r="R448">
            <v>31.170000076293945</v>
          </cell>
          <cell r="U448">
            <v>286.6666666666647</v>
          </cell>
          <cell r="W448" t="str">
            <v/>
          </cell>
          <cell r="Y448" t="str">
            <v/>
          </cell>
          <cell r="AA448" t="str">
            <v/>
          </cell>
          <cell r="AC448" t="str">
            <v/>
          </cell>
          <cell r="AE448" t="str">
            <v/>
          </cell>
          <cell r="AG448" t="str">
            <v/>
          </cell>
        </row>
        <row r="449">
          <cell r="B449">
            <v>44903</v>
          </cell>
          <cell r="J449" t="str">
            <v/>
          </cell>
          <cell r="R449">
            <v>28.120000839233398</v>
          </cell>
          <cell r="U449">
            <v>286.6666666666647</v>
          </cell>
          <cell r="W449" t="str">
            <v/>
          </cell>
          <cell r="Y449" t="str">
            <v/>
          </cell>
          <cell r="AA449" t="str">
            <v/>
          </cell>
          <cell r="AC449" t="str">
            <v/>
          </cell>
          <cell r="AE449" t="str">
            <v/>
          </cell>
          <cell r="AG449" t="str">
            <v/>
          </cell>
        </row>
        <row r="450">
          <cell r="B450">
            <v>44904</v>
          </cell>
          <cell r="J450">
            <v>17.217982498754733</v>
          </cell>
          <cell r="R450">
            <v>27.809999465942383</v>
          </cell>
          <cell r="U450">
            <v>330.00000000000063</v>
          </cell>
          <cell r="W450">
            <v>26.625580055711662</v>
          </cell>
          <cell r="Y450">
            <v>30.477328335325652</v>
          </cell>
          <cell r="AA450">
            <v>359.99999999998994</v>
          </cell>
          <cell r="AC450">
            <v>18.798914865237066</v>
          </cell>
          <cell r="AE450">
            <v>30.652455980690995</v>
          </cell>
          <cell r="AG450">
            <v>566.66666666666356</v>
          </cell>
        </row>
        <row r="451">
          <cell r="B451">
            <v>44905</v>
          </cell>
          <cell r="J451" t="str">
            <v/>
          </cell>
          <cell r="R451">
            <v>29.100000381469727</v>
          </cell>
          <cell r="U451">
            <v>330.00000000000063</v>
          </cell>
          <cell r="W451">
            <v>26.625580055711662</v>
          </cell>
          <cell r="Y451">
            <v>30.477328335325652</v>
          </cell>
          <cell r="AA451">
            <v>359.99999999998994</v>
          </cell>
          <cell r="AC451">
            <v>18.798914865237066</v>
          </cell>
          <cell r="AE451">
            <v>30.652455980690995</v>
          </cell>
          <cell r="AG451">
            <v>566.66666666666356</v>
          </cell>
        </row>
        <row r="452">
          <cell r="B452">
            <v>44906</v>
          </cell>
          <cell r="J452" t="str">
            <v/>
          </cell>
          <cell r="R452">
            <v>29.760000228881836</v>
          </cell>
          <cell r="U452">
            <v>330.00000000000063</v>
          </cell>
          <cell r="W452">
            <v>26.625580055711662</v>
          </cell>
          <cell r="Y452">
            <v>30.477328335325652</v>
          </cell>
          <cell r="AA452">
            <v>359.99999999998994</v>
          </cell>
          <cell r="AC452">
            <v>18.798914865237066</v>
          </cell>
          <cell r="AE452">
            <v>30.652455980690995</v>
          </cell>
          <cell r="AG452">
            <v>566.66666666666356</v>
          </cell>
        </row>
        <row r="453">
          <cell r="B453">
            <v>44907</v>
          </cell>
          <cell r="J453" t="str">
            <v/>
          </cell>
          <cell r="R453">
            <v>29.790000915527344</v>
          </cell>
          <cell r="U453">
            <v>330.00000000000063</v>
          </cell>
          <cell r="W453">
            <v>26.625580055711662</v>
          </cell>
          <cell r="Y453">
            <v>30.477328335325652</v>
          </cell>
          <cell r="AA453">
            <v>359.99999999998994</v>
          </cell>
          <cell r="AC453">
            <v>18.798914865237066</v>
          </cell>
          <cell r="AE453">
            <v>30.652455980690995</v>
          </cell>
          <cell r="AG453">
            <v>566.66666666666356</v>
          </cell>
        </row>
        <row r="454">
          <cell r="B454">
            <v>44908</v>
          </cell>
          <cell r="J454" t="str">
            <v/>
          </cell>
          <cell r="R454">
            <v>29.979999542236328</v>
          </cell>
          <cell r="U454">
            <v>330.00000000000063</v>
          </cell>
          <cell r="W454">
            <v>26.625580055711662</v>
          </cell>
          <cell r="Y454">
            <v>30.477328335325652</v>
          </cell>
          <cell r="AA454">
            <v>359.99999999998994</v>
          </cell>
          <cell r="AC454">
            <v>18.798914865237066</v>
          </cell>
          <cell r="AE454">
            <v>30.652455980690995</v>
          </cell>
          <cell r="AG454">
            <v>566.66666666666356</v>
          </cell>
        </row>
        <row r="455">
          <cell r="B455">
            <v>44909</v>
          </cell>
          <cell r="J455" t="str">
            <v/>
          </cell>
          <cell r="R455">
            <v>28.360000610351563</v>
          </cell>
          <cell r="U455">
            <v>330.00000000000063</v>
          </cell>
          <cell r="W455">
            <v>26.625580055711662</v>
          </cell>
          <cell r="Y455">
            <v>30.477328335325652</v>
          </cell>
          <cell r="AA455">
            <v>359.99999999998994</v>
          </cell>
          <cell r="AC455">
            <v>18.798914865237066</v>
          </cell>
          <cell r="AE455">
            <v>30.652455980690995</v>
          </cell>
          <cell r="AG455">
            <v>566.66666666666356</v>
          </cell>
        </row>
        <row r="456">
          <cell r="B456">
            <v>44910</v>
          </cell>
          <cell r="J456" t="str">
            <v/>
          </cell>
          <cell r="R456">
            <v>28.979999542236328</v>
          </cell>
          <cell r="U456">
            <v>330.00000000000063</v>
          </cell>
          <cell r="W456">
            <v>26.625580055711662</v>
          </cell>
          <cell r="Y456">
            <v>30.477328335325652</v>
          </cell>
          <cell r="AA456">
            <v>359.99999999998994</v>
          </cell>
          <cell r="AC456">
            <v>18.798914865237066</v>
          </cell>
          <cell r="AE456">
            <v>30.652455980690995</v>
          </cell>
          <cell r="AG456">
            <v>566.66666666666356</v>
          </cell>
        </row>
        <row r="457">
          <cell r="B457">
            <v>44911</v>
          </cell>
          <cell r="J457">
            <v>26.994213129139304</v>
          </cell>
          <cell r="R457">
            <v>28.469999313354492</v>
          </cell>
          <cell r="U457">
            <v>310.00000000000284</v>
          </cell>
          <cell r="W457">
            <v>31.395304039061422</v>
          </cell>
          <cell r="Y457">
            <v>29.293459717528336</v>
          </cell>
          <cell r="AA457">
            <v>310.00000000000284</v>
          </cell>
          <cell r="AC457">
            <v>28.090316214441017</v>
          </cell>
          <cell r="AE457">
            <v>29.912653661753595</v>
          </cell>
          <cell r="AG457">
            <v>373.33333333333661</v>
          </cell>
        </row>
        <row r="458">
          <cell r="B458">
            <v>44912</v>
          </cell>
          <cell r="J458" t="str">
            <v/>
          </cell>
          <cell r="R458">
            <v>30.090000152587891</v>
          </cell>
          <cell r="U458">
            <v>310.00000000000284</v>
          </cell>
          <cell r="W458">
            <v>31.395304039061422</v>
          </cell>
          <cell r="Y458">
            <v>29.293459717528336</v>
          </cell>
          <cell r="AA458">
            <v>310.00000000000284</v>
          </cell>
          <cell r="AC458">
            <v>28.090316214441017</v>
          </cell>
          <cell r="AE458">
            <v>29.912653661753595</v>
          </cell>
          <cell r="AG458">
            <v>373.33333333333661</v>
          </cell>
        </row>
        <row r="459">
          <cell r="B459">
            <v>44913</v>
          </cell>
          <cell r="J459">
            <v>19.628452438764377</v>
          </cell>
          <cell r="R459">
            <v>29.299999237060547</v>
          </cell>
          <cell r="U459">
            <v>310.00000000000284</v>
          </cell>
          <cell r="W459">
            <v>31.395304039061422</v>
          </cell>
          <cell r="Y459">
            <v>29.293459717528336</v>
          </cell>
          <cell r="AA459">
            <v>310.00000000000284</v>
          </cell>
          <cell r="AC459">
            <v>28.090316214441017</v>
          </cell>
          <cell r="AE459">
            <v>29.912653661753595</v>
          </cell>
          <cell r="AG459">
            <v>373.33333333333661</v>
          </cell>
        </row>
        <row r="460">
          <cell r="B460">
            <v>44914</v>
          </cell>
          <cell r="J460">
            <v>19.574973758016966</v>
          </cell>
          <cell r="R460">
            <v>28.110000610351563</v>
          </cell>
          <cell r="U460">
            <v>310.00000000000284</v>
          </cell>
          <cell r="W460">
            <v>31.395304039061422</v>
          </cell>
          <cell r="Y460">
            <v>29.293459717528336</v>
          </cell>
          <cell r="AA460">
            <v>310.00000000000284</v>
          </cell>
          <cell r="AC460">
            <v>28.090316214441017</v>
          </cell>
          <cell r="AE460">
            <v>29.912653661753595</v>
          </cell>
          <cell r="AG460">
            <v>373.33333333333661</v>
          </cell>
        </row>
        <row r="461">
          <cell r="B461">
            <v>44915</v>
          </cell>
          <cell r="J461" t="str">
            <v/>
          </cell>
          <cell r="R461">
            <v>29.659999847412109</v>
          </cell>
          <cell r="U461">
            <v>310.00000000000284</v>
          </cell>
          <cell r="W461">
            <v>31.395304039061422</v>
          </cell>
          <cell r="Y461">
            <v>29.293459717528336</v>
          </cell>
          <cell r="AA461">
            <v>310.00000000000284</v>
          </cell>
          <cell r="AC461">
            <v>28.090316214441017</v>
          </cell>
          <cell r="AE461">
            <v>29.912653661753595</v>
          </cell>
          <cell r="AG461">
            <v>373.33333333333661</v>
          </cell>
        </row>
        <row r="462">
          <cell r="B462">
            <v>44916</v>
          </cell>
          <cell r="J462" t="str">
            <v/>
          </cell>
          <cell r="R462">
            <v>30.370000839233398</v>
          </cell>
          <cell r="U462">
            <v>310.00000000000284</v>
          </cell>
          <cell r="W462">
            <v>31.395304039061422</v>
          </cell>
          <cell r="Y462">
            <v>29.293459717528336</v>
          </cell>
          <cell r="AA462">
            <v>310.00000000000284</v>
          </cell>
          <cell r="AC462">
            <v>28.090316214441017</v>
          </cell>
          <cell r="AE462">
            <v>29.912653661753595</v>
          </cell>
          <cell r="AG462">
            <v>373.33333333333661</v>
          </cell>
        </row>
        <row r="463">
          <cell r="B463">
            <v>44917</v>
          </cell>
          <cell r="J463">
            <v>17.140388341898472</v>
          </cell>
          <cell r="R463">
            <v>28.229999542236328</v>
          </cell>
          <cell r="U463">
            <v>320.00000000000546</v>
          </cell>
          <cell r="W463">
            <v>25.884344012729443</v>
          </cell>
          <cell r="Y463">
            <v>28.576945684350846</v>
          </cell>
          <cell r="AA463">
            <v>246.66666666666538</v>
          </cell>
          <cell r="AC463">
            <v>22.338176572014842</v>
          </cell>
          <cell r="AE463">
            <v>29.033372967259407</v>
          </cell>
          <cell r="AG463">
            <v>373.33333333333661</v>
          </cell>
        </row>
        <row r="464">
          <cell r="B464">
            <v>44918</v>
          </cell>
          <cell r="J464">
            <v>17.610849273428528</v>
          </cell>
          <cell r="R464">
            <v>28.819999694824219</v>
          </cell>
          <cell r="U464">
            <v>330.00000000000807</v>
          </cell>
          <cell r="W464">
            <v>20.373383986397467</v>
          </cell>
          <cell r="Y464">
            <v>27.860431651173357</v>
          </cell>
          <cell r="AA464">
            <v>183.33333333332794</v>
          </cell>
          <cell r="AC464">
            <v>16.586036929588666</v>
          </cell>
          <cell r="AE464">
            <v>28.154092272765219</v>
          </cell>
          <cell r="AG464">
            <v>373.33333333333661</v>
          </cell>
        </row>
        <row r="465">
          <cell r="B465">
            <v>44919</v>
          </cell>
          <cell r="J465">
            <v>18.06679628439791</v>
          </cell>
          <cell r="R465">
            <v>28.110000610351563</v>
          </cell>
          <cell r="U465">
            <v>330.00000000000807</v>
          </cell>
          <cell r="W465">
            <v>20.373383986397467</v>
          </cell>
          <cell r="Y465">
            <v>27.860431651173357</v>
          </cell>
          <cell r="AA465">
            <v>183.33333333332794</v>
          </cell>
          <cell r="AC465">
            <v>16.586036929588666</v>
          </cell>
          <cell r="AE465">
            <v>28.154092272765219</v>
          </cell>
          <cell r="AG465">
            <v>373.33333333333661</v>
          </cell>
        </row>
        <row r="466">
          <cell r="B466">
            <v>44920</v>
          </cell>
          <cell r="J466" t="str">
            <v/>
          </cell>
          <cell r="R466">
            <v>28.75</v>
          </cell>
          <cell r="U466">
            <v>330.00000000000807</v>
          </cell>
          <cell r="W466">
            <v>20.373383986397467</v>
          </cell>
          <cell r="Y466">
            <v>27.860431651173357</v>
          </cell>
          <cell r="AA466">
            <v>183.33333333332794</v>
          </cell>
          <cell r="AC466">
            <v>16.586036929588666</v>
          </cell>
          <cell r="AE466">
            <v>28.154092272765219</v>
          </cell>
          <cell r="AG466">
            <v>373.33333333333661</v>
          </cell>
        </row>
        <row r="467">
          <cell r="B467">
            <v>44921</v>
          </cell>
          <cell r="J467" t="str">
            <v/>
          </cell>
          <cell r="R467">
            <v>29.010000228881836</v>
          </cell>
          <cell r="U467">
            <v>330.00000000000807</v>
          </cell>
          <cell r="W467">
            <v>20.373383986397467</v>
          </cell>
          <cell r="Y467">
            <v>27.860431651173357</v>
          </cell>
          <cell r="AA467">
            <v>183.33333333332794</v>
          </cell>
          <cell r="AC467">
            <v>16.586036929588666</v>
          </cell>
          <cell r="AE467">
            <v>28.154092272765219</v>
          </cell>
          <cell r="AG467">
            <v>373.33333333333661</v>
          </cell>
        </row>
        <row r="468">
          <cell r="B468">
            <v>44922</v>
          </cell>
          <cell r="J468">
            <v>17.812040000884334</v>
          </cell>
          <cell r="R468">
            <v>28.420000076293945</v>
          </cell>
          <cell r="U468">
            <v>330.00000000000807</v>
          </cell>
          <cell r="W468">
            <v>20.373383986397467</v>
          </cell>
          <cell r="Y468">
            <v>27.860431651173357</v>
          </cell>
          <cell r="AA468">
            <v>183.33333333332794</v>
          </cell>
          <cell r="AC468">
            <v>16.586036929588666</v>
          </cell>
          <cell r="AE468">
            <v>28.154092272765219</v>
          </cell>
          <cell r="AG468">
            <v>373.33333333333661</v>
          </cell>
        </row>
        <row r="469">
          <cell r="B469">
            <v>44923</v>
          </cell>
          <cell r="J469">
            <v>18.111093964383031</v>
          </cell>
          <cell r="R469">
            <v>27.120000839233398</v>
          </cell>
          <cell r="U469">
            <v>330.00000000000807</v>
          </cell>
          <cell r="W469">
            <v>20.373383986397467</v>
          </cell>
          <cell r="Y469">
            <v>27.860431651173357</v>
          </cell>
          <cell r="AA469">
            <v>183.33333333332794</v>
          </cell>
          <cell r="AC469">
            <v>16.586036929588666</v>
          </cell>
          <cell r="AE469">
            <v>28.154092272765219</v>
          </cell>
          <cell r="AG469">
            <v>373.33333333333661</v>
          </cell>
        </row>
        <row r="470">
          <cell r="B470">
            <v>44924</v>
          </cell>
          <cell r="J470">
            <v>17.761500949966745</v>
          </cell>
          <cell r="R470">
            <v>29.629999160766602</v>
          </cell>
          <cell r="U470" t="str">
            <v/>
          </cell>
          <cell r="W470" t="str">
            <v/>
          </cell>
          <cell r="Y470" t="str">
            <v/>
          </cell>
          <cell r="AA470" t="str">
            <v/>
          </cell>
          <cell r="AC470" t="str">
            <v/>
          </cell>
          <cell r="AE470" t="str">
            <v/>
          </cell>
          <cell r="AG470" t="str">
            <v/>
          </cell>
        </row>
        <row r="471">
          <cell r="B471">
            <v>44925</v>
          </cell>
          <cell r="J471">
            <v>14.986900620772994</v>
          </cell>
          <cell r="R471">
            <v>30.540000915527344</v>
          </cell>
          <cell r="U471">
            <v>492.50000000000125</v>
          </cell>
          <cell r="W471">
            <v>29.615277284801984</v>
          </cell>
          <cell r="Y471">
            <v>28.456167561759095</v>
          </cell>
          <cell r="AA471">
            <v>306.66666666666248</v>
          </cell>
          <cell r="AC471">
            <v>29.615277284801984</v>
          </cell>
          <cell r="AE471">
            <v>28.456167561759095</v>
          </cell>
          <cell r="AG471">
            <v>306.66666666666248</v>
          </cell>
        </row>
        <row r="472">
          <cell r="B472">
            <v>44926</v>
          </cell>
          <cell r="J472">
            <v>16.540923012816364</v>
          </cell>
          <cell r="R472">
            <v>29.770000457763672</v>
          </cell>
          <cell r="U472">
            <v>492.50000000000125</v>
          </cell>
          <cell r="W472">
            <v>29.615277284801984</v>
          </cell>
          <cell r="Y472">
            <v>28.456167561759095</v>
          </cell>
          <cell r="AA472">
            <v>306.66666666666248</v>
          </cell>
          <cell r="AC472">
            <v>29.615277284801984</v>
          </cell>
          <cell r="AE472">
            <v>28.456167561759095</v>
          </cell>
          <cell r="AG472">
            <v>306.66666666666248</v>
          </cell>
        </row>
        <row r="473">
          <cell r="B473">
            <v>44927</v>
          </cell>
          <cell r="J473">
            <v>0</v>
          </cell>
          <cell r="R473">
            <v>32.319999694824219</v>
          </cell>
          <cell r="U473">
            <v>492.50000000000125</v>
          </cell>
          <cell r="W473">
            <v>29.615277284801984</v>
          </cell>
          <cell r="Y473">
            <v>28.456167561759095</v>
          </cell>
          <cell r="AA473">
            <v>306.66666666666248</v>
          </cell>
          <cell r="AC473">
            <v>29.615277284801984</v>
          </cell>
          <cell r="AE473">
            <v>28.456167561759095</v>
          </cell>
          <cell r="AG473">
            <v>306.66666666666248</v>
          </cell>
        </row>
        <row r="474">
          <cell r="B474">
            <v>44928</v>
          </cell>
          <cell r="J474">
            <v>15.409041672505634</v>
          </cell>
          <cell r="R474">
            <v>30.430000305175781</v>
          </cell>
          <cell r="U474">
            <v>492.50000000000125</v>
          </cell>
          <cell r="W474">
            <v>29.615277284801984</v>
          </cell>
          <cell r="Y474">
            <v>28.456167561759095</v>
          </cell>
          <cell r="AA474">
            <v>306.66666666666248</v>
          </cell>
          <cell r="AC474">
            <v>29.615277284801984</v>
          </cell>
          <cell r="AE474">
            <v>28.456167561759095</v>
          </cell>
          <cell r="AG474">
            <v>306.66666666666248</v>
          </cell>
        </row>
        <row r="475">
          <cell r="B475">
            <v>44929</v>
          </cell>
          <cell r="J475">
            <v>15.216801069615427</v>
          </cell>
          <cell r="R475">
            <v>32.380001068115234</v>
          </cell>
          <cell r="U475">
            <v>492.50000000000125</v>
          </cell>
          <cell r="W475">
            <v>29.615277284801984</v>
          </cell>
          <cell r="Y475">
            <v>28.456167561759095</v>
          </cell>
          <cell r="AA475">
            <v>306.66666666666248</v>
          </cell>
          <cell r="AC475">
            <v>29.615277284801984</v>
          </cell>
          <cell r="AE475">
            <v>28.456167561759095</v>
          </cell>
          <cell r="AG475">
            <v>306.66666666666248</v>
          </cell>
        </row>
        <row r="476">
          <cell r="B476">
            <v>44930</v>
          </cell>
          <cell r="J476">
            <v>13.93974448502199</v>
          </cell>
          <cell r="R476">
            <v>29.600000381469727</v>
          </cell>
          <cell r="U476">
            <v>492.50000000000125</v>
          </cell>
          <cell r="W476">
            <v>29.615277284801984</v>
          </cell>
          <cell r="Y476">
            <v>28.456167561759095</v>
          </cell>
          <cell r="AA476">
            <v>306.66666666666248</v>
          </cell>
          <cell r="AC476">
            <v>29.615277284801984</v>
          </cell>
          <cell r="AE476">
            <v>28.456167561759095</v>
          </cell>
          <cell r="AG476">
            <v>306.66666666666248</v>
          </cell>
        </row>
        <row r="477">
          <cell r="B477">
            <v>44931</v>
          </cell>
          <cell r="J477">
            <v>14.005453798899673</v>
          </cell>
          <cell r="R477">
            <v>31.909999847412109</v>
          </cell>
          <cell r="U477">
            <v>492.50000000000125</v>
          </cell>
          <cell r="W477">
            <v>29.615277284801984</v>
          </cell>
          <cell r="Y477">
            <v>28.456167561759095</v>
          </cell>
          <cell r="AA477">
            <v>306.66666666666248</v>
          </cell>
          <cell r="AC477">
            <v>29.615277284801984</v>
          </cell>
          <cell r="AE477">
            <v>28.456167561759095</v>
          </cell>
          <cell r="AG477">
            <v>306.66666666666248</v>
          </cell>
        </row>
        <row r="478">
          <cell r="B478">
            <v>44932</v>
          </cell>
          <cell r="J478">
            <v>31.257461734062296</v>
          </cell>
          <cell r="R478">
            <v>30.079999923706055</v>
          </cell>
          <cell r="U478" t="str">
            <v/>
          </cell>
          <cell r="W478" t="str">
            <v/>
          </cell>
          <cell r="Y478" t="str">
            <v/>
          </cell>
          <cell r="AA478" t="str">
            <v/>
          </cell>
          <cell r="AC478" t="str">
            <v/>
          </cell>
          <cell r="AE478" t="str">
            <v/>
          </cell>
          <cell r="AG478" t="str">
            <v/>
          </cell>
        </row>
        <row r="479">
          <cell r="B479">
            <v>44933</v>
          </cell>
          <cell r="J479" t="str">
            <v/>
          </cell>
          <cell r="R479">
            <v>30.739999771118164</v>
          </cell>
          <cell r="U479" t="str">
            <v/>
          </cell>
          <cell r="W479" t="str">
            <v/>
          </cell>
          <cell r="Y479" t="str">
            <v/>
          </cell>
          <cell r="AA479" t="str">
            <v/>
          </cell>
          <cell r="AC479" t="str">
            <v/>
          </cell>
          <cell r="AE479" t="str">
            <v/>
          </cell>
          <cell r="AG479" t="str">
            <v/>
          </cell>
        </row>
        <row r="480">
          <cell r="B480">
            <v>44934</v>
          </cell>
          <cell r="J480" t="str">
            <v/>
          </cell>
          <cell r="R480">
            <v>30.280000686645508</v>
          </cell>
          <cell r="U480" t="str">
            <v/>
          </cell>
          <cell r="W480" t="str">
            <v/>
          </cell>
          <cell r="Y480" t="str">
            <v/>
          </cell>
          <cell r="AA480" t="str">
            <v/>
          </cell>
          <cell r="AC480" t="str">
            <v/>
          </cell>
          <cell r="AE480" t="str">
            <v/>
          </cell>
          <cell r="AG480" t="str">
            <v/>
          </cell>
        </row>
        <row r="481">
          <cell r="B481">
            <v>44935</v>
          </cell>
          <cell r="J481" t="str">
            <v/>
          </cell>
          <cell r="R481">
            <v>31.520000457763672</v>
          </cell>
          <cell r="U481" t="str">
            <v/>
          </cell>
          <cell r="W481" t="str">
            <v/>
          </cell>
          <cell r="Y481" t="str">
            <v/>
          </cell>
          <cell r="AA481" t="str">
            <v/>
          </cell>
          <cell r="AC481" t="str">
            <v/>
          </cell>
          <cell r="AE481" t="str">
            <v/>
          </cell>
          <cell r="AG481" t="str">
            <v/>
          </cell>
        </row>
        <row r="482">
          <cell r="B482">
            <v>44936</v>
          </cell>
          <cell r="J482" t="str">
            <v/>
          </cell>
          <cell r="R482">
            <v>30.120000839233398</v>
          </cell>
          <cell r="U482" t="str">
            <v/>
          </cell>
          <cell r="W482" t="str">
            <v/>
          </cell>
          <cell r="Y482" t="str">
            <v/>
          </cell>
          <cell r="AA482" t="str">
            <v/>
          </cell>
          <cell r="AC482" t="str">
            <v/>
          </cell>
          <cell r="AE482" t="str">
            <v/>
          </cell>
          <cell r="AG482" t="str">
            <v/>
          </cell>
        </row>
        <row r="483">
          <cell r="B483">
            <v>44937</v>
          </cell>
          <cell r="J483">
            <v>17.267676527428044</v>
          </cell>
          <cell r="R483">
            <v>30.639999389648438</v>
          </cell>
          <cell r="U483" t="str">
            <v/>
          </cell>
          <cell r="W483" t="str">
            <v/>
          </cell>
          <cell r="Y483" t="str">
            <v/>
          </cell>
          <cell r="AA483" t="str">
            <v/>
          </cell>
          <cell r="AC483" t="str">
            <v/>
          </cell>
          <cell r="AE483" t="str">
            <v/>
          </cell>
          <cell r="AG483" t="str">
            <v/>
          </cell>
        </row>
        <row r="484">
          <cell r="B484">
            <v>44938</v>
          </cell>
          <cell r="J484" t="str">
            <v/>
          </cell>
          <cell r="R484">
            <v>31.469999313354492</v>
          </cell>
          <cell r="U484" t="str">
            <v/>
          </cell>
          <cell r="W484" t="str">
            <v/>
          </cell>
          <cell r="Y484" t="str">
            <v/>
          </cell>
          <cell r="AA484" t="str">
            <v/>
          </cell>
          <cell r="AC484" t="str">
            <v/>
          </cell>
          <cell r="AE484" t="str">
            <v/>
          </cell>
          <cell r="AG484" t="str">
            <v/>
          </cell>
        </row>
        <row r="485">
          <cell r="B485">
            <v>44939</v>
          </cell>
          <cell r="J485" t="str">
            <v/>
          </cell>
          <cell r="R485">
            <v>30.600000381469727</v>
          </cell>
          <cell r="U485" t="str">
            <v/>
          </cell>
          <cell r="W485" t="str">
            <v/>
          </cell>
          <cell r="Y485" t="str">
            <v/>
          </cell>
          <cell r="AA485" t="str">
            <v/>
          </cell>
          <cell r="AC485" t="str">
            <v/>
          </cell>
          <cell r="AE485" t="str">
            <v/>
          </cell>
          <cell r="AG485" t="str">
            <v/>
          </cell>
        </row>
        <row r="486">
          <cell r="B486">
            <v>44940</v>
          </cell>
          <cell r="J486" t="str">
            <v/>
          </cell>
          <cell r="R486">
            <v>29.209999084472656</v>
          </cell>
          <cell r="U486" t="str">
            <v/>
          </cell>
          <cell r="W486" t="str">
            <v/>
          </cell>
          <cell r="Y486" t="str">
            <v/>
          </cell>
          <cell r="AA486" t="str">
            <v/>
          </cell>
          <cell r="AC486" t="str">
            <v/>
          </cell>
          <cell r="AE486" t="str">
            <v/>
          </cell>
          <cell r="AG486" t="str">
            <v/>
          </cell>
        </row>
        <row r="487">
          <cell r="B487">
            <v>44941</v>
          </cell>
          <cell r="J487">
            <v>15.090518205747543</v>
          </cell>
          <cell r="R487">
            <v>30.090000152587891</v>
          </cell>
          <cell r="U487" t="str">
            <v/>
          </cell>
          <cell r="W487" t="str">
            <v/>
          </cell>
          <cell r="Y487" t="str">
            <v/>
          </cell>
          <cell r="AA487" t="str">
            <v/>
          </cell>
          <cell r="AC487" t="str">
            <v/>
          </cell>
          <cell r="AE487" t="str">
            <v/>
          </cell>
          <cell r="AG487" t="str">
            <v/>
          </cell>
        </row>
        <row r="488">
          <cell r="B488">
            <v>44942</v>
          </cell>
          <cell r="J488">
            <v>17.981817821219565</v>
          </cell>
          <cell r="R488">
            <v>29.280000686645508</v>
          </cell>
          <cell r="U488" t="str">
            <v/>
          </cell>
          <cell r="W488" t="str">
            <v/>
          </cell>
          <cell r="Y488" t="str">
            <v/>
          </cell>
          <cell r="AA488" t="str">
            <v/>
          </cell>
          <cell r="AC488" t="str">
            <v/>
          </cell>
          <cell r="AE488" t="str">
            <v/>
          </cell>
          <cell r="AG488" t="str">
            <v/>
          </cell>
        </row>
        <row r="489">
          <cell r="B489">
            <v>44943</v>
          </cell>
          <cell r="J489">
            <v>16.069990252811202</v>
          </cell>
          <cell r="R489">
            <v>29.930000305175781</v>
          </cell>
          <cell r="U489" t="str">
            <v/>
          </cell>
          <cell r="W489" t="str">
            <v/>
          </cell>
          <cell r="Y489" t="str">
            <v/>
          </cell>
          <cell r="AA489" t="str">
            <v/>
          </cell>
          <cell r="AC489" t="str">
            <v/>
          </cell>
          <cell r="AE489" t="str">
            <v/>
          </cell>
          <cell r="AG489" t="str">
            <v/>
          </cell>
        </row>
        <row r="490">
          <cell r="B490">
            <v>44944</v>
          </cell>
          <cell r="J490">
            <v>15.548078763691214</v>
          </cell>
          <cell r="R490">
            <v>28.100000381469727</v>
          </cell>
          <cell r="U490" t="str">
            <v/>
          </cell>
          <cell r="W490" t="str">
            <v/>
          </cell>
          <cell r="Y490" t="str">
            <v/>
          </cell>
          <cell r="AA490" t="str">
            <v/>
          </cell>
          <cell r="AC490" t="str">
            <v/>
          </cell>
          <cell r="AE490" t="str">
            <v/>
          </cell>
          <cell r="AG490" t="str">
            <v/>
          </cell>
        </row>
        <row r="491">
          <cell r="B491">
            <v>44945</v>
          </cell>
          <cell r="J491">
            <v>14.188380089723282</v>
          </cell>
          <cell r="R491">
            <v>29.739999771118164</v>
          </cell>
          <cell r="U491" t="str">
            <v/>
          </cell>
          <cell r="W491" t="str">
            <v/>
          </cell>
          <cell r="Y491" t="str">
            <v/>
          </cell>
          <cell r="AA491" t="str">
            <v/>
          </cell>
          <cell r="AC491" t="str">
            <v/>
          </cell>
          <cell r="AE491" t="str">
            <v/>
          </cell>
          <cell r="AG491" t="str">
            <v/>
          </cell>
        </row>
        <row r="492">
          <cell r="B492">
            <v>44946</v>
          </cell>
          <cell r="J492">
            <v>15.095882301748089</v>
          </cell>
          <cell r="R492">
            <v>28.100000381469727</v>
          </cell>
          <cell r="U492" t="str">
            <v/>
          </cell>
          <cell r="W492" t="str">
            <v/>
          </cell>
          <cell r="Y492" t="str">
            <v/>
          </cell>
          <cell r="AA492" t="str">
            <v/>
          </cell>
          <cell r="AC492" t="str">
            <v/>
          </cell>
          <cell r="AE492" t="str">
            <v/>
          </cell>
          <cell r="AG492" t="str">
            <v/>
          </cell>
        </row>
        <row r="493">
          <cell r="B493">
            <v>44947</v>
          </cell>
          <cell r="J493">
            <v>16.165711900921078</v>
          </cell>
          <cell r="R493">
            <v>30.139999389648438</v>
          </cell>
          <cell r="U493" t="str">
            <v/>
          </cell>
          <cell r="W493" t="str">
            <v/>
          </cell>
          <cell r="Y493" t="str">
            <v/>
          </cell>
          <cell r="AA493" t="str">
            <v/>
          </cell>
          <cell r="AC493" t="str">
            <v/>
          </cell>
          <cell r="AE493" t="str">
            <v/>
          </cell>
          <cell r="AG493" t="str">
            <v/>
          </cell>
        </row>
        <row r="494">
          <cell r="B494">
            <v>44948</v>
          </cell>
          <cell r="J494">
            <v>14.604840336791403</v>
          </cell>
          <cell r="R494">
            <v>30.729999542236328</v>
          </cell>
          <cell r="U494" t="str">
            <v/>
          </cell>
          <cell r="W494" t="str">
            <v/>
          </cell>
          <cell r="Y494" t="str">
            <v/>
          </cell>
          <cell r="AA494" t="str">
            <v/>
          </cell>
          <cell r="AC494" t="str">
            <v/>
          </cell>
          <cell r="AE494" t="str">
            <v/>
          </cell>
          <cell r="AG494" t="str">
            <v/>
          </cell>
        </row>
        <row r="495">
          <cell r="B495">
            <v>44949</v>
          </cell>
          <cell r="J495">
            <v>17.199707232534035</v>
          </cell>
          <cell r="R495">
            <v>27.879999160766602</v>
          </cell>
          <cell r="U495" t="str">
            <v/>
          </cell>
          <cell r="W495" t="str">
            <v/>
          </cell>
          <cell r="Y495" t="str">
            <v/>
          </cell>
          <cell r="AA495" t="str">
            <v/>
          </cell>
          <cell r="AC495" t="str">
            <v/>
          </cell>
          <cell r="AE495" t="str">
            <v/>
          </cell>
          <cell r="AG495" t="str">
            <v/>
          </cell>
        </row>
        <row r="496">
          <cell r="B496">
            <v>44950</v>
          </cell>
          <cell r="J496">
            <v>16.583409973057332</v>
          </cell>
          <cell r="R496">
            <v>27.110000610351563</v>
          </cell>
          <cell r="U496" t="str">
            <v/>
          </cell>
          <cell r="W496" t="str">
            <v/>
          </cell>
          <cell r="Y496" t="str">
            <v/>
          </cell>
          <cell r="AA496" t="str">
            <v/>
          </cell>
          <cell r="AC496" t="str">
            <v/>
          </cell>
          <cell r="AE496" t="str">
            <v/>
          </cell>
          <cell r="AG496" t="str">
            <v/>
          </cell>
        </row>
        <row r="497">
          <cell r="B497">
            <v>44951</v>
          </cell>
          <cell r="J497">
            <v>16.367841262822473</v>
          </cell>
          <cell r="R497">
            <v>30.309999465942383</v>
          </cell>
          <cell r="U497" t="str">
            <v/>
          </cell>
          <cell r="W497" t="str">
            <v/>
          </cell>
          <cell r="Y497" t="str">
            <v/>
          </cell>
          <cell r="AA497" t="str">
            <v/>
          </cell>
          <cell r="AC497" t="str">
            <v/>
          </cell>
          <cell r="AE497" t="str">
            <v/>
          </cell>
          <cell r="AG497" t="str">
            <v/>
          </cell>
        </row>
        <row r="498">
          <cell r="B498">
            <v>44952</v>
          </cell>
          <cell r="J498">
            <v>16.099585540945498</v>
          </cell>
          <cell r="R498">
            <v>29.430000305175781</v>
          </cell>
          <cell r="U498" t="str">
            <v/>
          </cell>
          <cell r="W498" t="str">
            <v/>
          </cell>
          <cell r="Y498" t="str">
            <v/>
          </cell>
          <cell r="AA498" t="str">
            <v/>
          </cell>
          <cell r="AC498" t="str">
            <v/>
          </cell>
          <cell r="AE498" t="str">
            <v/>
          </cell>
          <cell r="AG498" t="str">
            <v/>
          </cell>
        </row>
        <row r="499">
          <cell r="B499">
            <v>44953</v>
          </cell>
          <cell r="J499">
            <v>14.333777682592824</v>
          </cell>
          <cell r="R499">
            <v>28.719999313354492</v>
          </cell>
          <cell r="U499" t="str">
            <v/>
          </cell>
          <cell r="W499" t="str">
            <v/>
          </cell>
          <cell r="Y499" t="str">
            <v/>
          </cell>
          <cell r="AA499" t="str">
            <v/>
          </cell>
          <cell r="AC499" t="str">
            <v/>
          </cell>
          <cell r="AE499" t="str">
            <v/>
          </cell>
          <cell r="AG499" t="str">
            <v/>
          </cell>
        </row>
        <row r="500">
          <cell r="B500">
            <v>44954</v>
          </cell>
          <cell r="J500">
            <v>14.50377543959951</v>
          </cell>
          <cell r="R500">
            <v>25.659999847412109</v>
          </cell>
          <cell r="U500" t="str">
            <v/>
          </cell>
          <cell r="W500" t="str">
            <v/>
          </cell>
          <cell r="Y500" t="str">
            <v/>
          </cell>
          <cell r="AA500" t="str">
            <v/>
          </cell>
          <cell r="AC500" t="str">
            <v/>
          </cell>
          <cell r="AE500" t="str">
            <v/>
          </cell>
          <cell r="AG500" t="str">
            <v/>
          </cell>
        </row>
        <row r="501">
          <cell r="B501">
            <v>44955</v>
          </cell>
          <cell r="J501" t="str">
            <v/>
          </cell>
          <cell r="R501">
            <v>28.090000152587891</v>
          </cell>
          <cell r="U501" t="str">
            <v/>
          </cell>
          <cell r="W501" t="str">
            <v/>
          </cell>
          <cell r="Y501" t="str">
            <v/>
          </cell>
          <cell r="AA501" t="str">
            <v/>
          </cell>
          <cell r="AC501" t="str">
            <v/>
          </cell>
          <cell r="AE501" t="str">
            <v/>
          </cell>
          <cell r="AG501" t="str">
            <v/>
          </cell>
        </row>
        <row r="502">
          <cell r="B502">
            <v>44956</v>
          </cell>
          <cell r="J502">
            <v>14.991796786474163</v>
          </cell>
          <cell r="R502">
            <v>30.120000839233398</v>
          </cell>
          <cell r="U502" t="str">
            <v/>
          </cell>
          <cell r="W502" t="str">
            <v/>
          </cell>
          <cell r="Y502" t="str">
            <v/>
          </cell>
          <cell r="AA502" t="str">
            <v/>
          </cell>
          <cell r="AC502" t="str">
            <v/>
          </cell>
          <cell r="AE502" t="str">
            <v/>
          </cell>
          <cell r="AG502" t="str">
            <v/>
          </cell>
        </row>
        <row r="503">
          <cell r="B503">
            <v>44957</v>
          </cell>
          <cell r="J503" t="str">
            <v/>
          </cell>
          <cell r="R503">
            <v>29.010000228881836</v>
          </cell>
          <cell r="U503" t="str">
            <v/>
          </cell>
          <cell r="W503" t="str">
            <v/>
          </cell>
          <cell r="Y503" t="str">
            <v/>
          </cell>
          <cell r="AA503" t="str">
            <v/>
          </cell>
          <cell r="AC503" t="str">
            <v/>
          </cell>
          <cell r="AE503" t="str">
            <v/>
          </cell>
          <cell r="AG503" t="str">
            <v/>
          </cell>
        </row>
        <row r="504">
          <cell r="B504">
            <v>44958</v>
          </cell>
          <cell r="J504" t="str">
            <v/>
          </cell>
          <cell r="R504">
            <v>31.409999847412109</v>
          </cell>
          <cell r="U504" t="str">
            <v/>
          </cell>
          <cell r="W504" t="str">
            <v/>
          </cell>
          <cell r="Y504" t="str">
            <v/>
          </cell>
          <cell r="AA504" t="str">
            <v/>
          </cell>
          <cell r="AC504" t="str">
            <v/>
          </cell>
          <cell r="AE504" t="str">
            <v/>
          </cell>
          <cell r="AG504" t="str">
            <v/>
          </cell>
        </row>
        <row r="505">
          <cell r="B505">
            <v>44959</v>
          </cell>
          <cell r="J505">
            <v>15.287359307053599</v>
          </cell>
          <cell r="R505">
            <v>30.219999313354492</v>
          </cell>
          <cell r="U505" t="str">
            <v/>
          </cell>
          <cell r="W505" t="str">
            <v/>
          </cell>
          <cell r="Y505" t="str">
            <v/>
          </cell>
          <cell r="AA505" t="str">
            <v/>
          </cell>
          <cell r="AC505" t="str">
            <v/>
          </cell>
          <cell r="AE505" t="str">
            <v/>
          </cell>
          <cell r="AG505" t="str">
            <v/>
          </cell>
        </row>
        <row r="506">
          <cell r="B506">
            <v>44960</v>
          </cell>
          <cell r="J506">
            <v>14.8695233165222</v>
          </cell>
          <cell r="R506">
            <v>30.450000762939453</v>
          </cell>
          <cell r="U506" t="str">
            <v/>
          </cell>
          <cell r="W506" t="str">
            <v/>
          </cell>
          <cell r="Y506" t="str">
            <v/>
          </cell>
          <cell r="AA506" t="str">
            <v/>
          </cell>
          <cell r="AC506" t="str">
            <v/>
          </cell>
          <cell r="AE506" t="str">
            <v/>
          </cell>
          <cell r="AG506" t="str">
            <v/>
          </cell>
        </row>
        <row r="507">
          <cell r="B507">
            <v>44961</v>
          </cell>
          <cell r="J507">
            <v>14.946763653338843</v>
          </cell>
          <cell r="R507">
            <v>29.420000076293945</v>
          </cell>
          <cell r="U507" t="str">
            <v/>
          </cell>
          <cell r="W507" t="str">
            <v/>
          </cell>
          <cell r="Y507" t="str">
            <v/>
          </cell>
          <cell r="AA507" t="str">
            <v/>
          </cell>
          <cell r="AC507" t="str">
            <v/>
          </cell>
          <cell r="AE507" t="str">
            <v/>
          </cell>
          <cell r="AG507" t="str">
            <v/>
          </cell>
        </row>
        <row r="508">
          <cell r="B508">
            <v>44962</v>
          </cell>
          <cell r="J508">
            <v>14.30647353864904</v>
          </cell>
          <cell r="R508">
            <v>31.540000915527344</v>
          </cell>
          <cell r="U508" t="str">
            <v/>
          </cell>
          <cell r="W508" t="str">
            <v/>
          </cell>
          <cell r="Y508" t="str">
            <v/>
          </cell>
          <cell r="AA508" t="str">
            <v/>
          </cell>
          <cell r="AC508" t="str">
            <v/>
          </cell>
          <cell r="AE508" t="str">
            <v/>
          </cell>
          <cell r="AG508" t="str">
            <v/>
          </cell>
        </row>
        <row r="509">
          <cell r="B509">
            <v>44963</v>
          </cell>
          <cell r="J509">
            <v>14.546723302759261</v>
          </cell>
          <cell r="R509">
            <v>30.370000839233398</v>
          </cell>
          <cell r="U509" t="str">
            <v/>
          </cell>
          <cell r="W509" t="str">
            <v/>
          </cell>
          <cell r="Y509" t="str">
            <v/>
          </cell>
          <cell r="AA509" t="str">
            <v/>
          </cell>
          <cell r="AC509" t="str">
            <v/>
          </cell>
          <cell r="AE509" t="str">
            <v/>
          </cell>
          <cell r="AG509" t="str">
            <v/>
          </cell>
        </row>
        <row r="510">
          <cell r="B510">
            <v>44964</v>
          </cell>
          <cell r="J510">
            <v>14.45149550559875</v>
          </cell>
          <cell r="R510">
            <v>28.799999237060547</v>
          </cell>
          <cell r="U510" t="str">
            <v/>
          </cell>
          <cell r="W510" t="str">
            <v/>
          </cell>
          <cell r="Y510" t="str">
            <v/>
          </cell>
          <cell r="AA510" t="str">
            <v/>
          </cell>
          <cell r="AC510" t="str">
            <v/>
          </cell>
          <cell r="AE510" t="str">
            <v/>
          </cell>
          <cell r="AG510" t="str">
            <v/>
          </cell>
        </row>
        <row r="511">
          <cell r="B511">
            <v>44965</v>
          </cell>
          <cell r="J511">
            <v>14.107677563646474</v>
          </cell>
          <cell r="R511">
            <v>28.639999389648438</v>
          </cell>
          <cell r="U511" t="str">
            <v/>
          </cell>
          <cell r="W511" t="str">
            <v/>
          </cell>
          <cell r="Y511" t="str">
            <v/>
          </cell>
          <cell r="AA511" t="str">
            <v/>
          </cell>
          <cell r="AC511" t="str">
            <v/>
          </cell>
          <cell r="AE511" t="str">
            <v/>
          </cell>
          <cell r="AG511" t="str">
            <v/>
          </cell>
        </row>
        <row r="512">
          <cell r="B512">
            <v>44966</v>
          </cell>
          <cell r="J512">
            <v>14.058861418025067</v>
          </cell>
          <cell r="R512">
            <v>30.209999084472656</v>
          </cell>
          <cell r="U512" t="str">
            <v/>
          </cell>
          <cell r="W512" t="str">
            <v/>
          </cell>
          <cell r="Y512" t="str">
            <v/>
          </cell>
          <cell r="AA512" t="str">
            <v/>
          </cell>
          <cell r="AC512" t="str">
            <v/>
          </cell>
          <cell r="AE512" t="str">
            <v/>
          </cell>
          <cell r="AG512" t="str">
            <v/>
          </cell>
        </row>
        <row r="513">
          <cell r="B513">
            <v>44967</v>
          </cell>
          <cell r="J513" t="str">
            <v/>
          </cell>
          <cell r="R513">
            <v>29.909999847412109</v>
          </cell>
          <cell r="U513" t="str">
            <v/>
          </cell>
          <cell r="W513" t="str">
            <v/>
          </cell>
          <cell r="Y513" t="str">
            <v/>
          </cell>
          <cell r="AA513" t="str">
            <v/>
          </cell>
          <cell r="AC513" t="str">
            <v/>
          </cell>
          <cell r="AE513" t="str">
            <v/>
          </cell>
          <cell r="AG513" t="str">
            <v/>
          </cell>
        </row>
        <row r="514">
          <cell r="B514">
            <v>44968</v>
          </cell>
          <cell r="J514">
            <v>13.480829879736456</v>
          </cell>
          <cell r="R514">
            <v>29.190000534057617</v>
          </cell>
          <cell r="U514" t="str">
            <v/>
          </cell>
          <cell r="W514" t="str">
            <v/>
          </cell>
          <cell r="Y514" t="str">
            <v/>
          </cell>
          <cell r="AA514" t="str">
            <v/>
          </cell>
          <cell r="AC514" t="str">
            <v/>
          </cell>
          <cell r="AE514" t="str">
            <v/>
          </cell>
          <cell r="AG514" t="str">
            <v/>
          </cell>
        </row>
        <row r="515">
          <cell r="B515">
            <v>44969</v>
          </cell>
          <cell r="J515">
            <v>14.380168849069603</v>
          </cell>
          <cell r="R515">
            <v>29.209999084472656</v>
          </cell>
          <cell r="U515" t="str">
            <v/>
          </cell>
          <cell r="W515" t="str">
            <v/>
          </cell>
          <cell r="Y515" t="str">
            <v/>
          </cell>
          <cell r="AA515" t="str">
            <v/>
          </cell>
          <cell r="AC515" t="str">
            <v/>
          </cell>
          <cell r="AE515" t="str">
            <v/>
          </cell>
          <cell r="AG515" t="str">
            <v/>
          </cell>
        </row>
        <row r="516">
          <cell r="B516">
            <v>44970</v>
          </cell>
          <cell r="J516">
            <v>14.86762178124193</v>
          </cell>
          <cell r="R516">
            <v>28.030000686645508</v>
          </cell>
          <cell r="U516" t="str">
            <v/>
          </cell>
          <cell r="W516" t="str">
            <v/>
          </cell>
          <cell r="Y516" t="str">
            <v/>
          </cell>
          <cell r="AA516" t="str">
            <v/>
          </cell>
          <cell r="AC516" t="str">
            <v/>
          </cell>
          <cell r="AE516" t="str">
            <v/>
          </cell>
          <cell r="AG516" t="str">
            <v/>
          </cell>
        </row>
        <row r="517">
          <cell r="B517">
            <v>44971</v>
          </cell>
          <cell r="J517">
            <v>15.847343923590758</v>
          </cell>
          <cell r="R517">
            <v>28.200000762939453</v>
          </cell>
          <cell r="U517" t="str">
            <v/>
          </cell>
          <cell r="W517" t="str">
            <v/>
          </cell>
          <cell r="Y517" t="str">
            <v/>
          </cell>
          <cell r="AA517" t="str">
            <v/>
          </cell>
          <cell r="AC517" t="str">
            <v/>
          </cell>
          <cell r="AE517" t="str">
            <v/>
          </cell>
          <cell r="AG517" t="str">
            <v/>
          </cell>
        </row>
        <row r="518">
          <cell r="B518">
            <v>44972</v>
          </cell>
          <cell r="J518">
            <v>15.254328513662379</v>
          </cell>
          <cell r="R518">
            <v>27.299999237060547</v>
          </cell>
          <cell r="U518" t="str">
            <v/>
          </cell>
          <cell r="W518" t="str">
            <v/>
          </cell>
          <cell r="Y518" t="str">
            <v/>
          </cell>
          <cell r="AA518" t="str">
            <v/>
          </cell>
          <cell r="AC518" t="str">
            <v/>
          </cell>
          <cell r="AE518" t="str">
            <v/>
          </cell>
          <cell r="AG518" t="str">
            <v/>
          </cell>
        </row>
        <row r="519">
          <cell r="B519">
            <v>44973</v>
          </cell>
          <cell r="J519">
            <v>15.30964518095616</v>
          </cell>
          <cell r="R519">
            <v>27.850000381469727</v>
          </cell>
          <cell r="U519" t="str">
            <v/>
          </cell>
          <cell r="W519" t="str">
            <v/>
          </cell>
          <cell r="Y519" t="str">
            <v/>
          </cell>
          <cell r="AA519" t="str">
            <v/>
          </cell>
          <cell r="AC519" t="str">
            <v/>
          </cell>
          <cell r="AE519" t="str">
            <v/>
          </cell>
          <cell r="AG519" t="str">
            <v/>
          </cell>
        </row>
        <row r="520">
          <cell r="B520">
            <v>44974</v>
          </cell>
          <cell r="J520">
            <v>15.300330286102051</v>
          </cell>
          <cell r="R520">
            <v>28.420000076293945</v>
          </cell>
          <cell r="U520" t="str">
            <v/>
          </cell>
          <cell r="W520" t="str">
            <v/>
          </cell>
          <cell r="Y520" t="str">
            <v/>
          </cell>
          <cell r="AA520" t="str">
            <v/>
          </cell>
          <cell r="AC520" t="str">
            <v/>
          </cell>
          <cell r="AE520" t="str">
            <v/>
          </cell>
          <cell r="AG520" t="str">
            <v/>
          </cell>
        </row>
        <row r="521">
          <cell r="B521">
            <v>44975</v>
          </cell>
          <cell r="J521" t="str">
            <v/>
          </cell>
          <cell r="R521">
            <v>28.520000457763672</v>
          </cell>
          <cell r="U521" t="str">
            <v/>
          </cell>
          <cell r="W521" t="str">
            <v/>
          </cell>
          <cell r="Y521" t="str">
            <v/>
          </cell>
          <cell r="AA521" t="str">
            <v/>
          </cell>
          <cell r="AC521" t="str">
            <v/>
          </cell>
          <cell r="AE521" t="str">
            <v/>
          </cell>
          <cell r="AG521" t="str">
            <v/>
          </cell>
        </row>
        <row r="522">
          <cell r="B522">
            <v>44976</v>
          </cell>
          <cell r="J522">
            <v>14.263929119551022</v>
          </cell>
          <cell r="R522">
            <v>28.510000228881836</v>
          </cell>
          <cell r="U522" t="str">
            <v/>
          </cell>
          <cell r="W522" t="str">
            <v/>
          </cell>
          <cell r="Y522" t="str">
            <v/>
          </cell>
          <cell r="AA522" t="str">
            <v/>
          </cell>
          <cell r="AC522" t="str">
            <v/>
          </cell>
          <cell r="AE522" t="str">
            <v/>
          </cell>
          <cell r="AG522" t="str">
            <v/>
          </cell>
        </row>
        <row r="523">
          <cell r="B523">
            <v>44977</v>
          </cell>
          <cell r="J523">
            <v>14.585302101478426</v>
          </cell>
          <cell r="R523">
            <v>28.159999847412109</v>
          </cell>
          <cell r="U523" t="str">
            <v/>
          </cell>
          <cell r="W523" t="str">
            <v/>
          </cell>
          <cell r="Y523" t="str">
            <v/>
          </cell>
          <cell r="AA523" t="str">
            <v/>
          </cell>
          <cell r="AC523" t="str">
            <v/>
          </cell>
          <cell r="AE523" t="str">
            <v/>
          </cell>
          <cell r="AG523" t="str">
            <v/>
          </cell>
        </row>
        <row r="524">
          <cell r="B524">
            <v>44978</v>
          </cell>
          <cell r="J524">
            <v>13.902726103063113</v>
          </cell>
          <cell r="R524">
            <v>28.329999923706055</v>
          </cell>
          <cell r="U524" t="str">
            <v/>
          </cell>
          <cell r="W524" t="str">
            <v/>
          </cell>
          <cell r="Y524" t="str">
            <v/>
          </cell>
          <cell r="AA524" t="str">
            <v/>
          </cell>
          <cell r="AC524" t="str">
            <v/>
          </cell>
          <cell r="AE524" t="str">
            <v/>
          </cell>
          <cell r="AG524" t="str">
            <v/>
          </cell>
        </row>
        <row r="525">
          <cell r="B525">
            <v>44979</v>
          </cell>
          <cell r="J525">
            <v>14.542622038875082</v>
          </cell>
          <cell r="R525">
            <v>28.069999694824219</v>
          </cell>
          <cell r="U525" t="str">
            <v/>
          </cell>
          <cell r="W525" t="str">
            <v/>
          </cell>
          <cell r="Y525" t="str">
            <v/>
          </cell>
          <cell r="AA525" t="str">
            <v/>
          </cell>
          <cell r="AC525" t="str">
            <v/>
          </cell>
          <cell r="AE525" t="str">
            <v/>
          </cell>
          <cell r="AG525" t="str">
            <v/>
          </cell>
        </row>
        <row r="526">
          <cell r="B526">
            <v>44980</v>
          </cell>
          <cell r="J526">
            <v>15.758234980868355</v>
          </cell>
          <cell r="R526">
            <v>29.760000228881836</v>
          </cell>
          <cell r="U526" t="str">
            <v/>
          </cell>
          <cell r="W526" t="str">
            <v/>
          </cell>
          <cell r="Y526" t="str">
            <v/>
          </cell>
          <cell r="AA526" t="str">
            <v/>
          </cell>
          <cell r="AC526" t="str">
            <v/>
          </cell>
          <cell r="AE526" t="str">
            <v/>
          </cell>
          <cell r="AG526" t="str">
            <v/>
          </cell>
        </row>
        <row r="527">
          <cell r="B527">
            <v>44981</v>
          </cell>
          <cell r="J527">
            <v>15.850485013829005</v>
          </cell>
          <cell r="R527">
            <v>29.409999847412109</v>
          </cell>
          <cell r="U527" t="str">
            <v/>
          </cell>
          <cell r="W527" t="str">
            <v/>
          </cell>
          <cell r="Y527" t="str">
            <v/>
          </cell>
          <cell r="AA527" t="str">
            <v/>
          </cell>
          <cell r="AC527" t="str">
            <v/>
          </cell>
          <cell r="AE527" t="str">
            <v/>
          </cell>
          <cell r="AG527" t="str">
            <v/>
          </cell>
        </row>
        <row r="528">
          <cell r="B528">
            <v>44982</v>
          </cell>
          <cell r="J528">
            <v>15.006259749526118</v>
          </cell>
          <cell r="R528">
            <v>28.620000839233398</v>
          </cell>
          <cell r="U528" t="str">
            <v/>
          </cell>
          <cell r="W528" t="str">
            <v/>
          </cell>
          <cell r="Y528" t="str">
            <v/>
          </cell>
          <cell r="AA528" t="str">
            <v/>
          </cell>
          <cell r="AC528" t="str">
            <v/>
          </cell>
          <cell r="AE528" t="str">
            <v/>
          </cell>
          <cell r="AG528" t="str">
            <v/>
          </cell>
        </row>
        <row r="529">
          <cell r="B529">
            <v>44983</v>
          </cell>
          <cell r="J529">
            <v>15.450035219147626</v>
          </cell>
          <cell r="R529">
            <v>29.719999313354492</v>
          </cell>
          <cell r="U529" t="str">
            <v/>
          </cell>
          <cell r="W529" t="str">
            <v/>
          </cell>
          <cell r="Y529" t="str">
            <v/>
          </cell>
          <cell r="AA529" t="str">
            <v/>
          </cell>
          <cell r="AC529" t="str">
            <v/>
          </cell>
          <cell r="AE529" t="str">
            <v/>
          </cell>
          <cell r="AG529" t="str">
            <v/>
          </cell>
        </row>
        <row r="530">
          <cell r="B530">
            <v>44984</v>
          </cell>
          <cell r="J530">
            <v>15.914192990162691</v>
          </cell>
          <cell r="R530">
            <v>27.969999313354492</v>
          </cell>
          <cell r="U530" t="str">
            <v/>
          </cell>
          <cell r="W530" t="str">
            <v/>
          </cell>
          <cell r="Y530" t="str">
            <v/>
          </cell>
          <cell r="AA530" t="str">
            <v/>
          </cell>
          <cell r="AC530" t="str">
            <v/>
          </cell>
          <cell r="AE530" t="str">
            <v/>
          </cell>
          <cell r="AG530" t="str">
            <v/>
          </cell>
        </row>
        <row r="531">
          <cell r="B531">
            <v>44985</v>
          </cell>
          <cell r="J531" t="str">
            <v/>
          </cell>
          <cell r="R531">
            <v>29.309999465942383</v>
          </cell>
          <cell r="U531" t="str">
            <v/>
          </cell>
          <cell r="W531" t="str">
            <v/>
          </cell>
          <cell r="Y531" t="str">
            <v/>
          </cell>
          <cell r="AA531" t="str">
            <v/>
          </cell>
          <cell r="AC531" t="str">
            <v/>
          </cell>
          <cell r="AE531" t="str">
            <v/>
          </cell>
          <cell r="AG531" t="str">
            <v/>
          </cell>
        </row>
        <row r="532">
          <cell r="B532">
            <v>44986</v>
          </cell>
          <cell r="J532" t="str">
            <v/>
          </cell>
          <cell r="R532">
            <v>26.309999465942383</v>
          </cell>
          <cell r="U532" t="str">
            <v/>
          </cell>
          <cell r="W532" t="str">
            <v/>
          </cell>
          <cell r="Y532" t="str">
            <v/>
          </cell>
          <cell r="AA532" t="str">
            <v/>
          </cell>
          <cell r="AC532" t="str">
            <v/>
          </cell>
          <cell r="AE532" t="str">
            <v/>
          </cell>
          <cell r="AG532" t="str">
            <v/>
          </cell>
        </row>
        <row r="533">
          <cell r="B533">
            <v>44987</v>
          </cell>
          <cell r="J533" t="str">
            <v/>
          </cell>
          <cell r="R533">
            <v>28.620000839233398</v>
          </cell>
          <cell r="U533" t="str">
            <v/>
          </cell>
          <cell r="W533" t="str">
            <v/>
          </cell>
          <cell r="Y533" t="str">
            <v/>
          </cell>
          <cell r="AA533" t="str">
            <v/>
          </cell>
          <cell r="AC533" t="str">
            <v/>
          </cell>
          <cell r="AE533" t="str">
            <v/>
          </cell>
          <cell r="AG533" t="str">
            <v/>
          </cell>
        </row>
        <row r="534">
          <cell r="B534">
            <v>44988</v>
          </cell>
          <cell r="J534" t="str">
            <v/>
          </cell>
          <cell r="R534">
            <v>29.319999694824219</v>
          </cell>
          <cell r="U534" t="str">
            <v/>
          </cell>
          <cell r="W534" t="str">
            <v/>
          </cell>
          <cell r="Y534" t="str">
            <v/>
          </cell>
          <cell r="AA534" t="str">
            <v/>
          </cell>
          <cell r="AC534" t="str">
            <v/>
          </cell>
          <cell r="AE534" t="str">
            <v/>
          </cell>
          <cell r="AG534" t="str">
            <v/>
          </cell>
        </row>
        <row r="535">
          <cell r="B535">
            <v>44989</v>
          </cell>
          <cell r="J535" t="str">
            <v/>
          </cell>
          <cell r="R535">
            <v>29.520000457763672</v>
          </cell>
          <cell r="U535" t="str">
            <v/>
          </cell>
          <cell r="W535" t="str">
            <v/>
          </cell>
          <cell r="Y535" t="str">
            <v/>
          </cell>
          <cell r="AA535" t="str">
            <v/>
          </cell>
          <cell r="AC535" t="str">
            <v/>
          </cell>
          <cell r="AE535" t="str">
            <v/>
          </cell>
          <cell r="AG535" t="str">
            <v/>
          </cell>
        </row>
        <row r="536">
          <cell r="B536">
            <v>44990</v>
          </cell>
          <cell r="J536" t="str">
            <v/>
          </cell>
          <cell r="R536">
            <v>29.139999389648438</v>
          </cell>
          <cell r="U536" t="str">
            <v/>
          </cell>
          <cell r="W536" t="str">
            <v/>
          </cell>
          <cell r="Y536" t="str">
            <v/>
          </cell>
          <cell r="AA536" t="str">
            <v/>
          </cell>
          <cell r="AC536" t="str">
            <v/>
          </cell>
          <cell r="AE536" t="str">
            <v/>
          </cell>
          <cell r="AG536" t="str">
            <v/>
          </cell>
        </row>
        <row r="537">
          <cell r="B537">
            <v>44991</v>
          </cell>
          <cell r="J537" t="str">
            <v/>
          </cell>
          <cell r="R537">
            <v>29.120000839233398</v>
          </cell>
          <cell r="U537" t="str">
            <v/>
          </cell>
          <cell r="W537" t="str">
            <v/>
          </cell>
          <cell r="Y537" t="str">
            <v/>
          </cell>
          <cell r="AA537" t="str">
            <v/>
          </cell>
          <cell r="AC537" t="str">
            <v/>
          </cell>
          <cell r="AE537" t="str">
            <v/>
          </cell>
          <cell r="AG537" t="str">
            <v/>
          </cell>
        </row>
        <row r="538">
          <cell r="B538">
            <v>44992</v>
          </cell>
          <cell r="J538" t="str">
            <v/>
          </cell>
          <cell r="R538">
            <v>28.790000915527344</v>
          </cell>
          <cell r="U538" t="str">
            <v/>
          </cell>
          <cell r="W538" t="str">
            <v/>
          </cell>
          <cell r="Y538" t="str">
            <v/>
          </cell>
          <cell r="AA538" t="str">
            <v/>
          </cell>
          <cell r="AC538" t="str">
            <v/>
          </cell>
          <cell r="AE538" t="str">
            <v/>
          </cell>
          <cell r="AG538" t="str">
            <v/>
          </cell>
        </row>
        <row r="539">
          <cell r="B539">
            <v>44993</v>
          </cell>
          <cell r="J539">
            <v>15.522192339185445</v>
          </cell>
          <cell r="R539">
            <v>28.549999237060547</v>
          </cell>
          <cell r="U539" t="str">
            <v/>
          </cell>
          <cell r="W539" t="str">
            <v/>
          </cell>
          <cell r="Y539" t="str">
            <v/>
          </cell>
          <cell r="AA539" t="str">
            <v/>
          </cell>
          <cell r="AC539" t="str">
            <v/>
          </cell>
          <cell r="AE539" t="str">
            <v/>
          </cell>
          <cell r="AG539" t="str">
            <v/>
          </cell>
        </row>
        <row r="540">
          <cell r="B540">
            <v>44994</v>
          </cell>
          <cell r="J540">
            <v>15.064477005831813</v>
          </cell>
          <cell r="R540">
            <v>29.450000762939453</v>
          </cell>
          <cell r="U540">
            <v>370.00000000000364</v>
          </cell>
          <cell r="W540">
            <v>17.254249915547014</v>
          </cell>
          <cell r="Y540">
            <v>27.992494747828843</v>
          </cell>
          <cell r="AA540">
            <v>326.66666666666026</v>
          </cell>
          <cell r="AC540">
            <v>17.254249915547014</v>
          </cell>
          <cell r="AE540">
            <v>27.992494747828843</v>
          </cell>
          <cell r="AG540">
            <v>326.66666666666026</v>
          </cell>
        </row>
        <row r="541">
          <cell r="B541">
            <v>44995</v>
          </cell>
          <cell r="J541" t="str">
            <v/>
          </cell>
          <cell r="R541">
            <v>29.819999694824219</v>
          </cell>
          <cell r="U541">
            <v>370.00000000000364</v>
          </cell>
          <cell r="W541">
            <v>17.254249915547014</v>
          </cell>
          <cell r="Y541">
            <v>27.992494747828843</v>
          </cell>
          <cell r="AA541">
            <v>326.66666666666026</v>
          </cell>
          <cell r="AC541">
            <v>17.254249915547014</v>
          </cell>
          <cell r="AE541">
            <v>27.992494747828843</v>
          </cell>
          <cell r="AG541">
            <v>326.66666666666026</v>
          </cell>
        </row>
        <row r="542">
          <cell r="B542">
            <v>44996</v>
          </cell>
          <cell r="J542" t="str">
            <v/>
          </cell>
          <cell r="R542">
            <v>29.850000381469727</v>
          </cell>
          <cell r="U542">
            <v>370.00000000000364</v>
          </cell>
          <cell r="W542">
            <v>17.254249915547014</v>
          </cell>
          <cell r="Y542">
            <v>27.992494747828843</v>
          </cell>
          <cell r="AA542">
            <v>326.66666666666026</v>
          </cell>
          <cell r="AC542">
            <v>17.254249915547014</v>
          </cell>
          <cell r="AE542">
            <v>27.992494747828843</v>
          </cell>
          <cell r="AG542">
            <v>326.66666666666026</v>
          </cell>
        </row>
        <row r="543">
          <cell r="B543">
            <v>44997</v>
          </cell>
          <cell r="J543" t="str">
            <v/>
          </cell>
          <cell r="R543">
            <v>27.930000305175781</v>
          </cell>
          <cell r="U543">
            <v>370.00000000000364</v>
          </cell>
          <cell r="W543">
            <v>17.254249915547014</v>
          </cell>
          <cell r="Y543">
            <v>27.992494747828843</v>
          </cell>
          <cell r="AA543">
            <v>326.66666666666026</v>
          </cell>
          <cell r="AC543">
            <v>17.254249915547014</v>
          </cell>
          <cell r="AE543">
            <v>27.992494747828843</v>
          </cell>
          <cell r="AG543">
            <v>326.66666666666026</v>
          </cell>
        </row>
        <row r="544">
          <cell r="B544">
            <v>44998</v>
          </cell>
          <cell r="J544" t="str">
            <v/>
          </cell>
          <cell r="R544">
            <v>29</v>
          </cell>
          <cell r="U544">
            <v>370.00000000000364</v>
          </cell>
          <cell r="W544">
            <v>17.254249915547014</v>
          </cell>
          <cell r="Y544">
            <v>27.992494747828843</v>
          </cell>
          <cell r="AA544">
            <v>326.66666666666026</v>
          </cell>
          <cell r="AC544">
            <v>17.254249915547014</v>
          </cell>
          <cell r="AE544">
            <v>27.992494747828843</v>
          </cell>
          <cell r="AG544">
            <v>326.66666666666026</v>
          </cell>
        </row>
        <row r="545">
          <cell r="B545">
            <v>44999</v>
          </cell>
          <cell r="J545">
            <v>14.660159301555018</v>
          </cell>
          <cell r="R545">
            <v>29.229999542236328</v>
          </cell>
          <cell r="U545">
            <v>370.00000000000364</v>
          </cell>
          <cell r="W545">
            <v>17.254249915547014</v>
          </cell>
          <cell r="Y545">
            <v>27.992494747828843</v>
          </cell>
          <cell r="AA545">
            <v>326.66666666666026</v>
          </cell>
          <cell r="AC545">
            <v>17.254249915547014</v>
          </cell>
          <cell r="AE545">
            <v>27.992494747828843</v>
          </cell>
          <cell r="AG545">
            <v>326.66666666666026</v>
          </cell>
        </row>
        <row r="546">
          <cell r="B546">
            <v>45000</v>
          </cell>
          <cell r="J546" t="str">
            <v/>
          </cell>
          <cell r="R546">
            <v>28.329999923706055</v>
          </cell>
          <cell r="U546">
            <v>370.00000000000364</v>
          </cell>
          <cell r="W546">
            <v>17.254249915547014</v>
          </cell>
          <cell r="Y546">
            <v>27.992494747828843</v>
          </cell>
          <cell r="AA546">
            <v>326.66666666666026</v>
          </cell>
          <cell r="AC546">
            <v>17.254249915547014</v>
          </cell>
          <cell r="AE546">
            <v>27.992494747828843</v>
          </cell>
          <cell r="AG546">
            <v>326.66666666666026</v>
          </cell>
        </row>
        <row r="547">
          <cell r="B547">
            <v>45001</v>
          </cell>
          <cell r="J547">
            <v>14.35041641174552</v>
          </cell>
          <cell r="R547">
            <v>27.379999160766602</v>
          </cell>
          <cell r="U547">
            <v>543.33333333334758</v>
          </cell>
          <cell r="W547">
            <v>11.979537694038926</v>
          </cell>
          <cell r="Y547">
            <v>25.522894390022223</v>
          </cell>
          <cell r="AA547">
            <v>563.33333333333792</v>
          </cell>
          <cell r="AC547">
            <v>9.973048806552125</v>
          </cell>
          <cell r="AE547">
            <v>26.701666063112796</v>
          </cell>
          <cell r="AG547">
            <v>700.00000000000443</v>
          </cell>
        </row>
        <row r="548">
          <cell r="B548">
            <v>45002</v>
          </cell>
          <cell r="J548">
            <v>14.436086129550119</v>
          </cell>
          <cell r="R548">
            <v>29.690000534057617</v>
          </cell>
          <cell r="U548">
            <v>543.33333333334758</v>
          </cell>
          <cell r="W548">
            <v>11.979537694038926</v>
          </cell>
          <cell r="Y548">
            <v>25.522894390022223</v>
          </cell>
          <cell r="AA548">
            <v>563.33333333333792</v>
          </cell>
          <cell r="AC548">
            <v>9.973048806552125</v>
          </cell>
          <cell r="AE548">
            <v>26.701666063112796</v>
          </cell>
          <cell r="AG548">
            <v>700.00000000000443</v>
          </cell>
        </row>
        <row r="549">
          <cell r="B549">
            <v>45003</v>
          </cell>
          <cell r="J549">
            <v>15.600420836395484</v>
          </cell>
          <cell r="R549">
            <v>27.649999618530273</v>
          </cell>
          <cell r="U549">
            <v>543.33333333334758</v>
          </cell>
          <cell r="W549">
            <v>11.979537694038926</v>
          </cell>
          <cell r="Y549">
            <v>25.522894390022223</v>
          </cell>
          <cell r="AA549">
            <v>563.33333333333792</v>
          </cell>
          <cell r="AC549">
            <v>9.973048806552125</v>
          </cell>
          <cell r="AE549">
            <v>26.701666063112796</v>
          </cell>
          <cell r="AG549">
            <v>700.00000000000443</v>
          </cell>
        </row>
        <row r="550">
          <cell r="B550">
            <v>45004</v>
          </cell>
          <cell r="J550">
            <v>16.26354689967383</v>
          </cell>
          <cell r="R550">
            <v>27.079999923706055</v>
          </cell>
          <cell r="U550">
            <v>543.33333333334758</v>
          </cell>
          <cell r="W550">
            <v>11.979537694038926</v>
          </cell>
          <cell r="Y550">
            <v>25.522894390022223</v>
          </cell>
          <cell r="AA550">
            <v>563.33333333333792</v>
          </cell>
          <cell r="AC550">
            <v>9.973048806552125</v>
          </cell>
          <cell r="AE550">
            <v>26.701666063112796</v>
          </cell>
          <cell r="AG550">
            <v>700.00000000000443</v>
          </cell>
        </row>
        <row r="551">
          <cell r="B551">
            <v>45005</v>
          </cell>
          <cell r="J551">
            <v>15.714243298561678</v>
          </cell>
          <cell r="R551">
            <v>27.780000686645508</v>
          </cell>
          <cell r="U551">
            <v>543.33333333334758</v>
          </cell>
          <cell r="W551">
            <v>11.979537694038926</v>
          </cell>
          <cell r="Y551">
            <v>25.522894390022223</v>
          </cell>
          <cell r="AA551">
            <v>563.33333333333792</v>
          </cell>
          <cell r="AC551">
            <v>9.973048806552125</v>
          </cell>
          <cell r="AE551">
            <v>26.701666063112796</v>
          </cell>
          <cell r="AG551">
            <v>700.00000000000443</v>
          </cell>
        </row>
        <row r="552">
          <cell r="B552">
            <v>45006</v>
          </cell>
          <cell r="J552">
            <v>15.370067837015929</v>
          </cell>
          <cell r="R552">
            <v>26.879999160766602</v>
          </cell>
          <cell r="U552">
            <v>543.33333333334758</v>
          </cell>
          <cell r="W552">
            <v>11.979537694038926</v>
          </cell>
          <cell r="Y552">
            <v>25.522894390022223</v>
          </cell>
          <cell r="AA552">
            <v>563.33333333333792</v>
          </cell>
          <cell r="AC552">
            <v>9.973048806552125</v>
          </cell>
          <cell r="AE552">
            <v>26.701666063112796</v>
          </cell>
          <cell r="AG552">
            <v>700.00000000000443</v>
          </cell>
        </row>
        <row r="553">
          <cell r="B553">
            <v>45007</v>
          </cell>
          <cell r="J553">
            <v>15.637368556640668</v>
          </cell>
          <cell r="R553">
            <v>26.530000686645508</v>
          </cell>
          <cell r="U553">
            <v>543.33333333334758</v>
          </cell>
          <cell r="W553">
            <v>11.979537694038926</v>
          </cell>
          <cell r="Y553">
            <v>25.522894390022223</v>
          </cell>
          <cell r="AA553">
            <v>563.33333333333792</v>
          </cell>
          <cell r="AC553">
            <v>9.973048806552125</v>
          </cell>
          <cell r="AE553">
            <v>26.701666063112796</v>
          </cell>
          <cell r="AG553">
            <v>700.00000000000443</v>
          </cell>
        </row>
        <row r="554">
          <cell r="B554">
            <v>45008</v>
          </cell>
          <cell r="J554">
            <v>14.776456590462944</v>
          </cell>
          <cell r="R554">
            <v>28.260000228881836</v>
          </cell>
          <cell r="U554">
            <v>403.33333333333331</v>
          </cell>
          <cell r="W554">
            <v>15.493842007968144</v>
          </cell>
          <cell r="Y554">
            <v>25.202765824553246</v>
          </cell>
          <cell r="AA554">
            <v>309.99999999999545</v>
          </cell>
          <cell r="AC554">
            <v>8.7219973898067558</v>
          </cell>
          <cell r="AE554">
            <v>25.992407749294351</v>
          </cell>
          <cell r="AG554">
            <v>770.00000000000398</v>
          </cell>
        </row>
        <row r="555">
          <cell r="B555">
            <v>45009</v>
          </cell>
          <cell r="J555">
            <v>15.876832499779669</v>
          </cell>
          <cell r="R555">
            <v>27.909999847412109</v>
          </cell>
          <cell r="U555">
            <v>403.33333333333331</v>
          </cell>
          <cell r="W555">
            <v>15.493842007968144</v>
          </cell>
          <cell r="Y555">
            <v>25.202765824553246</v>
          </cell>
          <cell r="AA555">
            <v>309.99999999999545</v>
          </cell>
          <cell r="AC555">
            <v>8.7219973898067558</v>
          </cell>
          <cell r="AE555">
            <v>25.992407749294351</v>
          </cell>
          <cell r="AG555">
            <v>770.00000000000398</v>
          </cell>
        </row>
        <row r="556">
          <cell r="B556">
            <v>45010</v>
          </cell>
          <cell r="J556">
            <v>15.053158187905554</v>
          </cell>
          <cell r="R556">
            <v>26.329999923706055</v>
          </cell>
          <cell r="U556">
            <v>403.33333333333331</v>
          </cell>
          <cell r="W556">
            <v>15.493842007968144</v>
          </cell>
          <cell r="Y556">
            <v>25.202765824553246</v>
          </cell>
          <cell r="AA556">
            <v>309.99999999999545</v>
          </cell>
          <cell r="AC556">
            <v>8.7219973898067558</v>
          </cell>
          <cell r="AE556">
            <v>25.992407749294351</v>
          </cell>
          <cell r="AG556">
            <v>770.00000000000398</v>
          </cell>
        </row>
        <row r="557">
          <cell r="B557">
            <v>45011</v>
          </cell>
          <cell r="J557">
            <v>15.560866736083348</v>
          </cell>
          <cell r="R557">
            <v>25.899999618530273</v>
          </cell>
          <cell r="U557">
            <v>403.33333333333331</v>
          </cell>
          <cell r="W557">
            <v>15.493842007968144</v>
          </cell>
          <cell r="Y557">
            <v>25.202765824553246</v>
          </cell>
          <cell r="AA557">
            <v>309.99999999999545</v>
          </cell>
          <cell r="AC557">
            <v>8.7219973898067558</v>
          </cell>
          <cell r="AE557">
            <v>25.992407749294351</v>
          </cell>
          <cell r="AG557">
            <v>770.00000000000398</v>
          </cell>
        </row>
        <row r="558">
          <cell r="B558">
            <v>45012</v>
          </cell>
          <cell r="J558">
            <v>16.137290439682438</v>
          </cell>
          <cell r="R558">
            <v>28.930000305175781</v>
          </cell>
          <cell r="U558">
            <v>403.33333333333331</v>
          </cell>
          <cell r="W558">
            <v>15.493842007968144</v>
          </cell>
          <cell r="Y558">
            <v>25.202765824553246</v>
          </cell>
          <cell r="AA558">
            <v>309.99999999999545</v>
          </cell>
          <cell r="AC558">
            <v>8.7219973898067558</v>
          </cell>
          <cell r="AE558">
            <v>25.992407749294351</v>
          </cell>
          <cell r="AG558">
            <v>770.00000000000398</v>
          </cell>
        </row>
        <row r="559">
          <cell r="B559">
            <v>45013</v>
          </cell>
          <cell r="J559" t="str">
            <v/>
          </cell>
          <cell r="R559">
            <v>29.829999923706055</v>
          </cell>
          <cell r="U559">
            <v>403.33333333333331</v>
          </cell>
          <cell r="W559">
            <v>15.493842007968144</v>
          </cell>
          <cell r="Y559">
            <v>25.202765824553246</v>
          </cell>
          <cell r="AA559">
            <v>309.99999999999545</v>
          </cell>
          <cell r="AC559">
            <v>8.7219973898067558</v>
          </cell>
          <cell r="AE559">
            <v>25.992407749294351</v>
          </cell>
          <cell r="AG559">
            <v>770.00000000000398</v>
          </cell>
        </row>
        <row r="560">
          <cell r="B560">
            <v>45014</v>
          </cell>
          <cell r="J560" t="str">
            <v/>
          </cell>
          <cell r="R560">
            <v>28.540000915527344</v>
          </cell>
          <cell r="U560">
            <v>403.33333333333331</v>
          </cell>
          <cell r="W560">
            <v>15.493842007968144</v>
          </cell>
          <cell r="Y560">
            <v>25.202765824553246</v>
          </cell>
          <cell r="AA560">
            <v>309.99999999999545</v>
          </cell>
          <cell r="AC560">
            <v>8.7219973898067558</v>
          </cell>
          <cell r="AE560">
            <v>25.992407749294351</v>
          </cell>
          <cell r="AG560">
            <v>770.00000000000398</v>
          </cell>
        </row>
        <row r="561">
          <cell r="B561">
            <v>45015</v>
          </cell>
          <cell r="J561" t="str">
            <v/>
          </cell>
          <cell r="R561">
            <v>27.850000381469727</v>
          </cell>
          <cell r="U561" t="str">
            <v/>
          </cell>
          <cell r="W561" t="str">
            <v/>
          </cell>
          <cell r="Y561" t="str">
            <v/>
          </cell>
          <cell r="AA561" t="str">
            <v/>
          </cell>
          <cell r="AC561" t="str">
            <v/>
          </cell>
          <cell r="AE561" t="str">
            <v/>
          </cell>
          <cell r="AG561" t="str">
            <v/>
          </cell>
        </row>
        <row r="562">
          <cell r="B562">
            <v>45016</v>
          </cell>
          <cell r="J562">
            <v>16.152815605805078</v>
          </cell>
          <cell r="R562">
            <v>27.899999618530273</v>
          </cell>
          <cell r="U562" t="str">
            <v/>
          </cell>
          <cell r="W562" t="str">
            <v/>
          </cell>
          <cell r="Y562" t="str">
            <v/>
          </cell>
          <cell r="AA562" t="str">
            <v/>
          </cell>
          <cell r="AC562" t="str">
            <v/>
          </cell>
          <cell r="AE562" t="str">
            <v/>
          </cell>
          <cell r="AG562" t="str">
            <v/>
          </cell>
        </row>
        <row r="563">
          <cell r="B563">
            <v>45017</v>
          </cell>
          <cell r="J563" t="str">
            <v/>
          </cell>
          <cell r="R563">
            <v>29.120000839233398</v>
          </cell>
          <cell r="U563" t="str">
            <v/>
          </cell>
          <cell r="W563" t="str">
            <v/>
          </cell>
          <cell r="Y563" t="str">
            <v/>
          </cell>
          <cell r="AA563" t="str">
            <v/>
          </cell>
          <cell r="AC563" t="str">
            <v/>
          </cell>
          <cell r="AE563" t="str">
            <v/>
          </cell>
          <cell r="AG563" t="str">
            <v/>
          </cell>
        </row>
        <row r="564">
          <cell r="B564">
            <v>45018</v>
          </cell>
          <cell r="J564" t="str">
            <v/>
          </cell>
          <cell r="R564">
            <v>27.420000076293945</v>
          </cell>
          <cell r="U564" t="str">
            <v/>
          </cell>
          <cell r="W564" t="str">
            <v/>
          </cell>
          <cell r="Y564" t="str">
            <v/>
          </cell>
          <cell r="AA564" t="str">
            <v/>
          </cell>
          <cell r="AC564" t="str">
            <v/>
          </cell>
          <cell r="AE564" t="str">
            <v/>
          </cell>
          <cell r="AG564" t="str">
            <v/>
          </cell>
        </row>
        <row r="565">
          <cell r="B565">
            <v>45019</v>
          </cell>
          <cell r="J565">
            <v>16.487774182301237</v>
          </cell>
          <cell r="R565">
            <v>29.739999771118164</v>
          </cell>
          <cell r="U565" t="str">
            <v/>
          </cell>
          <cell r="W565" t="str">
            <v/>
          </cell>
          <cell r="Y565" t="str">
            <v/>
          </cell>
          <cell r="AA565" t="str">
            <v/>
          </cell>
          <cell r="AC565" t="str">
            <v/>
          </cell>
          <cell r="AE565" t="str">
            <v/>
          </cell>
          <cell r="AG565" t="str">
            <v/>
          </cell>
        </row>
        <row r="566">
          <cell r="B566">
            <v>45020</v>
          </cell>
          <cell r="J566">
            <v>15.428942562710505</v>
          </cell>
          <cell r="R566">
            <v>28.370000839233398</v>
          </cell>
          <cell r="U566">
            <v>493.3333333333382</v>
          </cell>
          <cell r="W566">
            <v>15.392366148284879</v>
          </cell>
          <cell r="Y566">
            <v>27.814547775300106</v>
          </cell>
          <cell r="AA566">
            <v>423.3333333333311</v>
          </cell>
          <cell r="AC566">
            <v>15.392366148284879</v>
          </cell>
          <cell r="AE566">
            <v>27.814547775300106</v>
          </cell>
          <cell r="AG566">
            <v>423.3333333333311</v>
          </cell>
        </row>
        <row r="567">
          <cell r="B567">
            <v>45021</v>
          </cell>
          <cell r="J567">
            <v>14.75300256997707</v>
          </cell>
          <cell r="R567">
            <v>28.860000610351563</v>
          </cell>
          <cell r="U567">
            <v>493.3333333333382</v>
          </cell>
          <cell r="W567">
            <v>15.392366148284879</v>
          </cell>
          <cell r="Y567">
            <v>27.814547775300106</v>
          </cell>
          <cell r="AA567">
            <v>423.3333333333311</v>
          </cell>
          <cell r="AC567">
            <v>15.392366148284879</v>
          </cell>
          <cell r="AE567">
            <v>27.814547775300106</v>
          </cell>
          <cell r="AG567">
            <v>423.3333333333311</v>
          </cell>
        </row>
        <row r="568">
          <cell r="B568">
            <v>45022</v>
          </cell>
          <cell r="J568">
            <v>15.149890830986118</v>
          </cell>
          <cell r="R568">
            <v>30.610000610351563</v>
          </cell>
          <cell r="U568">
            <v>493.3333333333382</v>
          </cell>
          <cell r="W568">
            <v>15.392366148284879</v>
          </cell>
          <cell r="Y568">
            <v>27.814547775300106</v>
          </cell>
          <cell r="AA568">
            <v>423.3333333333311</v>
          </cell>
          <cell r="AC568">
            <v>15.392366148284879</v>
          </cell>
          <cell r="AE568">
            <v>27.814547775300106</v>
          </cell>
          <cell r="AG568">
            <v>423.3333333333311</v>
          </cell>
        </row>
        <row r="569">
          <cell r="B569">
            <v>45023</v>
          </cell>
          <cell r="J569">
            <v>13.869327504370254</v>
          </cell>
          <cell r="R569">
            <v>28.479999542236328</v>
          </cell>
          <cell r="U569">
            <v>493.3333333333382</v>
          </cell>
          <cell r="W569">
            <v>15.392366148284879</v>
          </cell>
          <cell r="Y569">
            <v>27.814547775300106</v>
          </cell>
          <cell r="AA569">
            <v>423.3333333333311</v>
          </cell>
          <cell r="AC569">
            <v>15.392366148284879</v>
          </cell>
          <cell r="AE569">
            <v>27.814547775300106</v>
          </cell>
          <cell r="AG569">
            <v>423.3333333333311</v>
          </cell>
        </row>
        <row r="570">
          <cell r="B570">
            <v>45024</v>
          </cell>
          <cell r="J570">
            <v>13.179968221897751</v>
          </cell>
          <cell r="R570">
            <v>29.709999084472656</v>
          </cell>
          <cell r="U570">
            <v>493.3333333333382</v>
          </cell>
          <cell r="W570">
            <v>15.392366148284879</v>
          </cell>
          <cell r="Y570">
            <v>27.814547775300106</v>
          </cell>
          <cell r="AA570">
            <v>423.3333333333311</v>
          </cell>
          <cell r="AC570">
            <v>15.392366148284879</v>
          </cell>
          <cell r="AE570">
            <v>27.814547775300106</v>
          </cell>
          <cell r="AG570">
            <v>423.3333333333311</v>
          </cell>
        </row>
        <row r="571">
          <cell r="B571">
            <v>45025</v>
          </cell>
          <cell r="J571" t="str">
            <v/>
          </cell>
          <cell r="R571">
            <v>27.809999465942383</v>
          </cell>
          <cell r="U571">
            <v>493.3333333333382</v>
          </cell>
          <cell r="W571">
            <v>15.392366148284879</v>
          </cell>
          <cell r="Y571">
            <v>27.814547775300106</v>
          </cell>
          <cell r="AA571">
            <v>423.3333333333311</v>
          </cell>
          <cell r="AC571">
            <v>15.392366148284879</v>
          </cell>
          <cell r="AE571">
            <v>27.814547775300106</v>
          </cell>
          <cell r="AG571">
            <v>423.3333333333311</v>
          </cell>
        </row>
        <row r="572">
          <cell r="B572">
            <v>45026</v>
          </cell>
          <cell r="J572" t="str">
            <v/>
          </cell>
          <cell r="R572">
            <v>27.610000610351563</v>
          </cell>
          <cell r="U572">
            <v>493.3333333333382</v>
          </cell>
          <cell r="W572">
            <v>15.392366148284879</v>
          </cell>
          <cell r="Y572">
            <v>27.814547775300106</v>
          </cell>
          <cell r="AA572">
            <v>423.3333333333311</v>
          </cell>
          <cell r="AC572">
            <v>15.392366148284879</v>
          </cell>
          <cell r="AE572">
            <v>27.814547775300106</v>
          </cell>
          <cell r="AG572">
            <v>423.3333333333311</v>
          </cell>
        </row>
        <row r="573">
          <cell r="B573">
            <v>45027</v>
          </cell>
          <cell r="J573">
            <v>13.343866771325752</v>
          </cell>
          <cell r="R573">
            <v>27.899999618530273</v>
          </cell>
          <cell r="U573" t="str">
            <v/>
          </cell>
          <cell r="W573" t="str">
            <v/>
          </cell>
          <cell r="Y573" t="str">
            <v/>
          </cell>
          <cell r="AA573" t="str">
            <v/>
          </cell>
          <cell r="AC573" t="str">
            <v/>
          </cell>
          <cell r="AE573" t="str">
            <v/>
          </cell>
          <cell r="AG573" t="str">
            <v/>
          </cell>
        </row>
        <row r="574">
          <cell r="B574">
            <v>45028</v>
          </cell>
          <cell r="J574">
            <v>13.296230398383488</v>
          </cell>
          <cell r="R574">
            <v>29.079999923706055</v>
          </cell>
          <cell r="U574" t="str">
            <v/>
          </cell>
          <cell r="W574" t="str">
            <v/>
          </cell>
          <cell r="Y574" t="str">
            <v/>
          </cell>
          <cell r="AA574" t="str">
            <v/>
          </cell>
          <cell r="AC574" t="str">
            <v/>
          </cell>
          <cell r="AE574" t="str">
            <v/>
          </cell>
          <cell r="AG574" t="str">
            <v/>
          </cell>
        </row>
        <row r="575">
          <cell r="B575">
            <v>45029</v>
          </cell>
          <cell r="J575">
            <v>13.864697113785823</v>
          </cell>
          <cell r="R575">
            <v>27.760000228881836</v>
          </cell>
          <cell r="U575" t="str">
            <v/>
          </cell>
          <cell r="W575" t="str">
            <v/>
          </cell>
          <cell r="Y575" t="str">
            <v/>
          </cell>
          <cell r="AA575" t="str">
            <v/>
          </cell>
          <cell r="AC575" t="str">
            <v/>
          </cell>
          <cell r="AE575" t="str">
            <v/>
          </cell>
          <cell r="AG575" t="str">
            <v/>
          </cell>
        </row>
        <row r="576">
          <cell r="B576">
            <v>45030</v>
          </cell>
          <cell r="J576">
            <v>14.443927670751245</v>
          </cell>
          <cell r="R576">
            <v>28.219999313354492</v>
          </cell>
          <cell r="U576" t="str">
            <v/>
          </cell>
          <cell r="W576" t="str">
            <v/>
          </cell>
          <cell r="Y576" t="str">
            <v/>
          </cell>
          <cell r="AA576" t="str">
            <v/>
          </cell>
          <cell r="AC576" t="str">
            <v/>
          </cell>
          <cell r="AE576" t="str">
            <v/>
          </cell>
          <cell r="AG576" t="str">
            <v/>
          </cell>
        </row>
        <row r="577">
          <cell r="B577">
            <v>45031</v>
          </cell>
          <cell r="J577">
            <v>13.847863636896447</v>
          </cell>
          <cell r="R577">
            <v>29</v>
          </cell>
          <cell r="U577" t="str">
            <v/>
          </cell>
          <cell r="W577" t="str">
            <v/>
          </cell>
          <cell r="Y577" t="str">
            <v/>
          </cell>
          <cell r="AA577" t="str">
            <v/>
          </cell>
          <cell r="AC577" t="str">
            <v/>
          </cell>
          <cell r="AE577" t="str">
            <v/>
          </cell>
          <cell r="AG577" t="str">
            <v/>
          </cell>
        </row>
        <row r="578">
          <cell r="B578">
            <v>45032</v>
          </cell>
          <cell r="J578" t="str">
            <v/>
          </cell>
          <cell r="R578">
            <v>28.040000915527344</v>
          </cell>
          <cell r="U578" t="str">
            <v/>
          </cell>
          <cell r="W578" t="str">
            <v/>
          </cell>
          <cell r="Y578" t="str">
            <v/>
          </cell>
          <cell r="AA578" t="str">
            <v/>
          </cell>
          <cell r="AC578" t="str">
            <v/>
          </cell>
          <cell r="AE578" t="str">
            <v/>
          </cell>
          <cell r="AG578" t="str">
            <v/>
          </cell>
        </row>
        <row r="579">
          <cell r="B579">
            <v>45033</v>
          </cell>
          <cell r="J579" t="str">
            <v/>
          </cell>
          <cell r="R579">
            <v>30.059999465942383</v>
          </cell>
          <cell r="U579" t="str">
            <v/>
          </cell>
          <cell r="W579" t="str">
            <v/>
          </cell>
          <cell r="Y579" t="str">
            <v/>
          </cell>
          <cell r="AA579" t="str">
            <v/>
          </cell>
          <cell r="AC579" t="str">
            <v/>
          </cell>
          <cell r="AE579" t="str">
            <v/>
          </cell>
          <cell r="AG579" t="str">
            <v/>
          </cell>
        </row>
        <row r="580">
          <cell r="B580">
            <v>45034</v>
          </cell>
          <cell r="J580">
            <v>13.801196752274389</v>
          </cell>
          <cell r="R580">
            <v>27.739999771118164</v>
          </cell>
          <cell r="U580" t="str">
            <v/>
          </cell>
          <cell r="W580" t="str">
            <v/>
          </cell>
          <cell r="Y580" t="str">
            <v/>
          </cell>
          <cell r="AA580" t="str">
            <v/>
          </cell>
          <cell r="AC580" t="str">
            <v/>
          </cell>
          <cell r="AE580" t="str">
            <v/>
          </cell>
          <cell r="AG580" t="str">
            <v/>
          </cell>
        </row>
        <row r="581">
          <cell r="B581">
            <v>45035</v>
          </cell>
          <cell r="J581">
            <v>13.400975795582136</v>
          </cell>
          <cell r="R581">
            <v>29.110000610351563</v>
          </cell>
          <cell r="U581" t="str">
            <v/>
          </cell>
          <cell r="W581" t="str">
            <v/>
          </cell>
          <cell r="Y581" t="str">
            <v/>
          </cell>
          <cell r="AA581" t="str">
            <v/>
          </cell>
          <cell r="AC581" t="str">
            <v/>
          </cell>
          <cell r="AE581" t="str">
            <v/>
          </cell>
          <cell r="AG581" t="str">
            <v/>
          </cell>
        </row>
        <row r="582">
          <cell r="B582">
            <v>45036</v>
          </cell>
          <cell r="J582">
            <v>13.308206235775918</v>
          </cell>
          <cell r="R582">
            <v>29.280000686645508</v>
          </cell>
          <cell r="U582" t="str">
            <v/>
          </cell>
          <cell r="W582" t="str">
            <v/>
          </cell>
          <cell r="Y582" t="str">
            <v/>
          </cell>
          <cell r="AA582" t="str">
            <v/>
          </cell>
          <cell r="AC582" t="str">
            <v/>
          </cell>
          <cell r="AE582" t="str">
            <v/>
          </cell>
          <cell r="AG582" t="str">
            <v/>
          </cell>
        </row>
        <row r="583">
          <cell r="B583">
            <v>45037</v>
          </cell>
          <cell r="J583">
            <v>13.611821341924383</v>
          </cell>
          <cell r="R583">
            <v>31.010000228881836</v>
          </cell>
          <cell r="U583" t="str">
            <v/>
          </cell>
          <cell r="W583" t="str">
            <v/>
          </cell>
          <cell r="Y583" t="str">
            <v/>
          </cell>
          <cell r="AA583" t="str">
            <v/>
          </cell>
          <cell r="AC583" t="str">
            <v/>
          </cell>
          <cell r="AE583" t="str">
            <v/>
          </cell>
          <cell r="AG583" t="str">
            <v/>
          </cell>
        </row>
        <row r="584">
          <cell r="B584">
            <v>45038</v>
          </cell>
          <cell r="J584">
            <v>13.0145636465877</v>
          </cell>
          <cell r="R584">
            <v>28.270000457763672</v>
          </cell>
          <cell r="U584" t="str">
            <v/>
          </cell>
          <cell r="W584" t="str">
            <v/>
          </cell>
          <cell r="Y584" t="str">
            <v/>
          </cell>
          <cell r="AA584" t="str">
            <v/>
          </cell>
          <cell r="AC584" t="str">
            <v/>
          </cell>
          <cell r="AE584" t="str">
            <v/>
          </cell>
          <cell r="AG584" t="str">
            <v/>
          </cell>
        </row>
        <row r="585">
          <cell r="B585">
            <v>45039</v>
          </cell>
          <cell r="J585">
            <v>12.765712823347814</v>
          </cell>
          <cell r="R585">
            <v>28.25</v>
          </cell>
          <cell r="U585" t="str">
            <v/>
          </cell>
          <cell r="W585" t="str">
            <v/>
          </cell>
          <cell r="Y585" t="str">
            <v/>
          </cell>
          <cell r="AA585" t="str">
            <v/>
          </cell>
          <cell r="AC585" t="str">
            <v/>
          </cell>
          <cell r="AE585" t="str">
            <v/>
          </cell>
          <cell r="AG585" t="str">
            <v/>
          </cell>
        </row>
        <row r="586">
          <cell r="B586">
            <v>45040</v>
          </cell>
          <cell r="J586" t="str">
            <v/>
          </cell>
          <cell r="R586">
            <v>29.219999313354492</v>
          </cell>
          <cell r="U586" t="str">
            <v/>
          </cell>
          <cell r="W586" t="str">
            <v/>
          </cell>
          <cell r="Y586" t="str">
            <v/>
          </cell>
          <cell r="AA586" t="str">
            <v/>
          </cell>
          <cell r="AC586" t="str">
            <v/>
          </cell>
          <cell r="AE586" t="str">
            <v/>
          </cell>
          <cell r="AG586" t="str">
            <v/>
          </cell>
        </row>
        <row r="587">
          <cell r="B587">
            <v>45041</v>
          </cell>
          <cell r="J587" t="str">
            <v/>
          </cell>
          <cell r="R587">
            <v>27.940000534057617</v>
          </cell>
          <cell r="U587" t="str">
            <v/>
          </cell>
          <cell r="W587" t="str">
            <v/>
          </cell>
          <cell r="Y587" t="str">
            <v/>
          </cell>
          <cell r="AA587" t="str">
            <v/>
          </cell>
          <cell r="AC587" t="str">
            <v/>
          </cell>
          <cell r="AE587" t="str">
            <v/>
          </cell>
          <cell r="AG587" t="str">
            <v/>
          </cell>
        </row>
        <row r="588">
          <cell r="B588">
            <v>45042</v>
          </cell>
          <cell r="J588">
            <v>12.940405824001036</v>
          </cell>
          <cell r="R588">
            <v>27.860000610351563</v>
          </cell>
          <cell r="U588" t="str">
            <v/>
          </cell>
          <cell r="W588" t="str">
            <v/>
          </cell>
          <cell r="Y588" t="str">
            <v/>
          </cell>
          <cell r="AA588" t="str">
            <v/>
          </cell>
          <cell r="AC588" t="str">
            <v/>
          </cell>
          <cell r="AE588" t="str">
            <v/>
          </cell>
          <cell r="AG588" t="str">
            <v/>
          </cell>
        </row>
        <row r="589">
          <cell r="B589">
            <v>45043</v>
          </cell>
          <cell r="J589">
            <v>12.331648521417357</v>
          </cell>
          <cell r="R589">
            <v>28.040000915527344</v>
          </cell>
          <cell r="U589" t="str">
            <v/>
          </cell>
          <cell r="W589" t="str">
            <v/>
          </cell>
          <cell r="Y589" t="str">
            <v/>
          </cell>
          <cell r="AA589" t="str">
            <v/>
          </cell>
          <cell r="AC589" t="str">
            <v/>
          </cell>
          <cell r="AE589" t="str">
            <v/>
          </cell>
          <cell r="AG589" t="str">
            <v/>
          </cell>
        </row>
        <row r="590">
          <cell r="B590">
            <v>45044</v>
          </cell>
          <cell r="J590">
            <v>12.217825189441344</v>
          </cell>
          <cell r="R590">
            <v>29.950000762939453</v>
          </cell>
          <cell r="U590" t="str">
            <v/>
          </cell>
          <cell r="W590" t="str">
            <v/>
          </cell>
          <cell r="Y590" t="str">
            <v/>
          </cell>
          <cell r="AA590" t="str">
            <v/>
          </cell>
          <cell r="AC590" t="str">
            <v/>
          </cell>
          <cell r="AE590" t="str">
            <v/>
          </cell>
          <cell r="AG590" t="str">
            <v/>
          </cell>
        </row>
        <row r="591">
          <cell r="B591">
            <v>45045</v>
          </cell>
          <cell r="J591">
            <v>11.89075995816644</v>
          </cell>
          <cell r="R591">
            <v>29.329999923706055</v>
          </cell>
          <cell r="U591" t="str">
            <v/>
          </cell>
          <cell r="W591" t="str">
            <v/>
          </cell>
          <cell r="Y591" t="str">
            <v/>
          </cell>
          <cell r="AA591" t="str">
            <v/>
          </cell>
          <cell r="AC591" t="str">
            <v/>
          </cell>
          <cell r="AE591" t="str">
            <v/>
          </cell>
          <cell r="AG591" t="str">
            <v/>
          </cell>
        </row>
        <row r="592">
          <cell r="B592">
            <v>45046</v>
          </cell>
          <cell r="J592">
            <v>11.947948096441815</v>
          </cell>
          <cell r="R592">
            <v>29.270000457763672</v>
          </cell>
          <cell r="U592" t="str">
            <v/>
          </cell>
          <cell r="W592" t="str">
            <v/>
          </cell>
          <cell r="Y592" t="str">
            <v/>
          </cell>
          <cell r="AA592" t="str">
            <v/>
          </cell>
          <cell r="AC592" t="str">
            <v/>
          </cell>
          <cell r="AE592" t="str">
            <v/>
          </cell>
          <cell r="AG592" t="str">
            <v/>
          </cell>
        </row>
        <row r="593">
          <cell r="B593">
            <v>45047</v>
          </cell>
          <cell r="J593" t="str">
            <v/>
          </cell>
          <cell r="R593">
            <v>28.889999389648438</v>
          </cell>
          <cell r="U593" t="str">
            <v/>
          </cell>
          <cell r="W593" t="str">
            <v/>
          </cell>
          <cell r="Y593" t="str">
            <v/>
          </cell>
          <cell r="AA593" t="str">
            <v/>
          </cell>
          <cell r="AC593" t="str">
            <v/>
          </cell>
          <cell r="AE593" t="str">
            <v/>
          </cell>
          <cell r="AG593" t="str">
            <v/>
          </cell>
        </row>
        <row r="594">
          <cell r="B594">
            <v>45048</v>
          </cell>
          <cell r="J594" t="str">
            <v/>
          </cell>
          <cell r="R594">
            <v>28.620000839233398</v>
          </cell>
          <cell r="U594" t="str">
            <v/>
          </cell>
          <cell r="W594" t="str">
            <v/>
          </cell>
          <cell r="Y594" t="str">
            <v/>
          </cell>
          <cell r="AA594" t="str">
            <v/>
          </cell>
          <cell r="AC594" t="str">
            <v/>
          </cell>
          <cell r="AE594" t="str">
            <v/>
          </cell>
          <cell r="AG594" t="str">
            <v/>
          </cell>
        </row>
        <row r="595">
          <cell r="B595">
            <v>45049</v>
          </cell>
          <cell r="J595">
            <v>11.713804549810726</v>
          </cell>
          <cell r="R595">
            <v>29.930000305175781</v>
          </cell>
          <cell r="U595" t="str">
            <v/>
          </cell>
          <cell r="W595" t="str">
            <v/>
          </cell>
          <cell r="Y595" t="str">
            <v/>
          </cell>
          <cell r="AA595" t="str">
            <v/>
          </cell>
          <cell r="AC595" t="str">
            <v/>
          </cell>
          <cell r="AE595" t="str">
            <v/>
          </cell>
          <cell r="AG595" t="str">
            <v/>
          </cell>
        </row>
        <row r="596">
          <cell r="B596">
            <v>45050</v>
          </cell>
          <cell r="J596">
            <v>11.925276610898758</v>
          </cell>
          <cell r="R596">
            <v>28.5</v>
          </cell>
          <cell r="U596" t="str">
            <v/>
          </cell>
          <cell r="W596" t="str">
            <v/>
          </cell>
          <cell r="Y596" t="str">
            <v/>
          </cell>
          <cell r="AA596" t="str">
            <v/>
          </cell>
          <cell r="AC596" t="str">
            <v/>
          </cell>
          <cell r="AE596" t="str">
            <v/>
          </cell>
          <cell r="AG596" t="str">
            <v/>
          </cell>
        </row>
        <row r="597">
          <cell r="B597">
            <v>45051</v>
          </cell>
          <cell r="J597">
            <v>12.716744402821051</v>
          </cell>
          <cell r="R597">
            <v>29.299999237060547</v>
          </cell>
          <cell r="U597" t="str">
            <v/>
          </cell>
          <cell r="W597" t="str">
            <v/>
          </cell>
          <cell r="Y597" t="str">
            <v/>
          </cell>
          <cell r="AA597" t="str">
            <v/>
          </cell>
          <cell r="AC597" t="str">
            <v/>
          </cell>
          <cell r="AE597" t="str">
            <v/>
          </cell>
          <cell r="AG597" t="str">
            <v/>
          </cell>
        </row>
        <row r="598">
          <cell r="B598">
            <v>45052</v>
          </cell>
          <cell r="J598">
            <v>15.839217135961478</v>
          </cell>
          <cell r="R598">
            <v>28.770000457763672</v>
          </cell>
          <cell r="U598" t="str">
            <v/>
          </cell>
          <cell r="W598" t="str">
            <v/>
          </cell>
          <cell r="Y598" t="str">
            <v/>
          </cell>
          <cell r="AA598" t="str">
            <v/>
          </cell>
          <cell r="AC598" t="str">
            <v/>
          </cell>
          <cell r="AE598" t="str">
            <v/>
          </cell>
          <cell r="AG598" t="str">
            <v/>
          </cell>
        </row>
        <row r="599">
          <cell r="B599">
            <v>45053</v>
          </cell>
          <cell r="J599">
            <v>14.144572083886073</v>
          </cell>
          <cell r="R599">
            <v>30.579999923706055</v>
          </cell>
          <cell r="U599" t="str">
            <v/>
          </cell>
          <cell r="W599" t="str">
            <v/>
          </cell>
          <cell r="Y599" t="str">
            <v/>
          </cell>
          <cell r="AA599" t="str">
            <v/>
          </cell>
          <cell r="AC599" t="str">
            <v/>
          </cell>
          <cell r="AE599" t="str">
            <v/>
          </cell>
          <cell r="AG599" t="str">
            <v/>
          </cell>
        </row>
        <row r="600">
          <cell r="B600">
            <v>45054</v>
          </cell>
          <cell r="J600">
            <v>13.634759155634374</v>
          </cell>
          <cell r="R600">
            <v>28.889999389648438</v>
          </cell>
          <cell r="U600" t="str">
            <v/>
          </cell>
          <cell r="W600" t="str">
            <v/>
          </cell>
          <cell r="Y600" t="str">
            <v/>
          </cell>
          <cell r="AA600" t="str">
            <v/>
          </cell>
          <cell r="AC600" t="str">
            <v/>
          </cell>
          <cell r="AE600" t="str">
            <v/>
          </cell>
          <cell r="AG600" t="str">
            <v/>
          </cell>
        </row>
        <row r="601">
          <cell r="B601">
            <v>45055</v>
          </cell>
          <cell r="J601">
            <v>13.999804251339944</v>
          </cell>
          <cell r="R601">
            <v>29.360000610351563</v>
          </cell>
          <cell r="U601" t="str">
            <v/>
          </cell>
          <cell r="W601" t="str">
            <v/>
          </cell>
          <cell r="Y601" t="str">
            <v/>
          </cell>
          <cell r="AA601" t="str">
            <v/>
          </cell>
          <cell r="AC601" t="str">
            <v/>
          </cell>
          <cell r="AE601" t="str">
            <v/>
          </cell>
          <cell r="AG601" t="str">
            <v/>
          </cell>
        </row>
        <row r="602">
          <cell r="B602">
            <v>45056</v>
          </cell>
          <cell r="J602">
            <v>13.362355519709274</v>
          </cell>
          <cell r="R602">
            <v>28.879999160766602</v>
          </cell>
          <cell r="U602" t="str">
            <v/>
          </cell>
          <cell r="W602" t="str">
            <v/>
          </cell>
          <cell r="Y602" t="str">
            <v/>
          </cell>
          <cell r="AA602" t="str">
            <v/>
          </cell>
          <cell r="AC602" t="str">
            <v/>
          </cell>
          <cell r="AE602" t="str">
            <v/>
          </cell>
          <cell r="AG602" t="str">
            <v/>
          </cell>
        </row>
        <row r="603">
          <cell r="B603">
            <v>45057</v>
          </cell>
          <cell r="J603">
            <v>12.978313059881248</v>
          </cell>
          <cell r="R603">
            <v>28.850000381469727</v>
          </cell>
          <cell r="U603" t="str">
            <v/>
          </cell>
          <cell r="W603" t="str">
            <v/>
          </cell>
          <cell r="Y603" t="str">
            <v/>
          </cell>
          <cell r="AA603" t="str">
            <v/>
          </cell>
          <cell r="AC603" t="str">
            <v/>
          </cell>
          <cell r="AE603" t="str">
            <v/>
          </cell>
          <cell r="AG603" t="str">
            <v/>
          </cell>
        </row>
        <row r="604">
          <cell r="B604">
            <v>45058</v>
          </cell>
          <cell r="J604" t="str">
            <v/>
          </cell>
          <cell r="R604">
            <v>28.020000457763672</v>
          </cell>
          <cell r="U604" t="str">
            <v/>
          </cell>
          <cell r="W604" t="str">
            <v/>
          </cell>
          <cell r="Y604" t="str">
            <v/>
          </cell>
          <cell r="AA604" t="str">
            <v/>
          </cell>
          <cell r="AC604" t="str">
            <v/>
          </cell>
          <cell r="AE604" t="str">
            <v/>
          </cell>
          <cell r="AG604" t="str">
            <v/>
          </cell>
        </row>
        <row r="605">
          <cell r="B605">
            <v>45059</v>
          </cell>
          <cell r="J605" t="str">
            <v/>
          </cell>
          <cell r="R605">
            <v>29.799999237060547</v>
          </cell>
          <cell r="U605" t="str">
            <v/>
          </cell>
          <cell r="W605" t="str">
            <v/>
          </cell>
          <cell r="Y605" t="str">
            <v/>
          </cell>
          <cell r="AA605" t="str">
            <v/>
          </cell>
          <cell r="AC605" t="str">
            <v/>
          </cell>
          <cell r="AE605" t="str">
            <v/>
          </cell>
          <cell r="AG605" t="str">
            <v/>
          </cell>
        </row>
        <row r="606">
          <cell r="B606">
            <v>45060</v>
          </cell>
          <cell r="J606">
            <v>13.252531833152027</v>
          </cell>
          <cell r="R606">
            <v>27.229999542236328</v>
          </cell>
          <cell r="U606" t="str">
            <v/>
          </cell>
          <cell r="W606" t="str">
            <v/>
          </cell>
          <cell r="Y606" t="str">
            <v/>
          </cell>
          <cell r="AA606" t="str">
            <v/>
          </cell>
          <cell r="AC606" t="str">
            <v/>
          </cell>
          <cell r="AE606" t="str">
            <v/>
          </cell>
          <cell r="AG606" t="str">
            <v/>
          </cell>
        </row>
        <row r="607">
          <cell r="B607">
            <v>45061</v>
          </cell>
          <cell r="J607">
            <v>12.962826181966765</v>
          </cell>
          <cell r="R607">
            <v>30.909999847412109</v>
          </cell>
          <cell r="U607" t="str">
            <v/>
          </cell>
          <cell r="W607" t="str">
            <v/>
          </cell>
          <cell r="Y607" t="str">
            <v/>
          </cell>
          <cell r="AA607" t="str">
            <v/>
          </cell>
          <cell r="AC607" t="str">
            <v/>
          </cell>
          <cell r="AE607" t="str">
            <v/>
          </cell>
          <cell r="AG607" t="str">
            <v/>
          </cell>
        </row>
        <row r="608">
          <cell r="B608">
            <v>45062</v>
          </cell>
          <cell r="J608">
            <v>12.860288958464411</v>
          </cell>
          <cell r="R608">
            <v>29.790000915527344</v>
          </cell>
          <cell r="U608" t="str">
            <v/>
          </cell>
          <cell r="W608" t="str">
            <v/>
          </cell>
          <cell r="Y608" t="str">
            <v/>
          </cell>
          <cell r="AA608" t="str">
            <v/>
          </cell>
          <cell r="AC608" t="str">
            <v/>
          </cell>
          <cell r="AE608" t="str">
            <v/>
          </cell>
          <cell r="AG608" t="str">
            <v/>
          </cell>
        </row>
        <row r="609">
          <cell r="B609">
            <v>45063</v>
          </cell>
          <cell r="J609">
            <v>12.880636684676746</v>
          </cell>
          <cell r="R609">
            <v>27.260000228881836</v>
          </cell>
          <cell r="U609">
            <v>296.66666666667095</v>
          </cell>
          <cell r="W609">
            <v>15</v>
          </cell>
          <cell r="Y609">
            <v>26.300632627248135</v>
          </cell>
          <cell r="AA609">
            <v>400.00000000000034</v>
          </cell>
          <cell r="AC609">
            <v>10.647618284843595</v>
          </cell>
          <cell r="AE609">
            <v>27.27884521342925</v>
          </cell>
          <cell r="AG609">
            <v>453.3333333333278</v>
          </cell>
        </row>
        <row r="610">
          <cell r="B610">
            <v>45064</v>
          </cell>
          <cell r="J610">
            <v>13.45044197375764</v>
          </cell>
          <cell r="R610">
            <v>30.629999160766602</v>
          </cell>
          <cell r="U610">
            <v>296.66666666667095</v>
          </cell>
          <cell r="W610">
            <v>15</v>
          </cell>
          <cell r="Y610">
            <v>26.300632627248135</v>
          </cell>
          <cell r="AA610">
            <v>400.00000000000034</v>
          </cell>
          <cell r="AC610">
            <v>10.647618284843595</v>
          </cell>
          <cell r="AE610">
            <v>27.27884521342925</v>
          </cell>
          <cell r="AG610">
            <v>453.3333333333278</v>
          </cell>
        </row>
        <row r="611">
          <cell r="B611">
            <v>45065</v>
          </cell>
          <cell r="J611">
            <v>12.555113006004991</v>
          </cell>
          <cell r="R611">
            <v>28.899999618530273</v>
          </cell>
          <cell r="U611">
            <v>296.66666666667095</v>
          </cell>
          <cell r="W611">
            <v>15</v>
          </cell>
          <cell r="Y611">
            <v>26.300632627248135</v>
          </cell>
          <cell r="AA611">
            <v>400.00000000000034</v>
          </cell>
          <cell r="AC611">
            <v>10.647618284843595</v>
          </cell>
          <cell r="AE611">
            <v>27.27884521342925</v>
          </cell>
          <cell r="AG611">
            <v>453.3333333333278</v>
          </cell>
        </row>
        <row r="612">
          <cell r="B612">
            <v>45066</v>
          </cell>
          <cell r="J612">
            <v>12.570602684584816</v>
          </cell>
          <cell r="R612">
            <v>28.559999465942383</v>
          </cell>
          <cell r="U612">
            <v>296.66666666667095</v>
          </cell>
          <cell r="W612">
            <v>15</v>
          </cell>
          <cell r="Y612">
            <v>26.300632627248135</v>
          </cell>
          <cell r="AA612">
            <v>400.00000000000034</v>
          </cell>
          <cell r="AC612">
            <v>10.647618284843595</v>
          </cell>
          <cell r="AE612">
            <v>27.27884521342925</v>
          </cell>
          <cell r="AG612">
            <v>453.3333333333278</v>
          </cell>
        </row>
        <row r="613">
          <cell r="B613">
            <v>45067</v>
          </cell>
          <cell r="J613">
            <v>13.239973633966605</v>
          </cell>
          <cell r="R613">
            <v>29.620000839233398</v>
          </cell>
          <cell r="U613">
            <v>296.66666666667095</v>
          </cell>
          <cell r="W613">
            <v>15</v>
          </cell>
          <cell r="Y613">
            <v>26.300632627248135</v>
          </cell>
          <cell r="AA613">
            <v>400.00000000000034</v>
          </cell>
          <cell r="AC613">
            <v>10.647618284843595</v>
          </cell>
          <cell r="AE613">
            <v>27.27884521342925</v>
          </cell>
          <cell r="AG613">
            <v>453.3333333333278</v>
          </cell>
        </row>
        <row r="614">
          <cell r="B614">
            <v>45068</v>
          </cell>
          <cell r="J614">
            <v>12.406092484603672</v>
          </cell>
          <cell r="R614">
            <v>29.790000915527344</v>
          </cell>
          <cell r="U614">
            <v>296.66666666667095</v>
          </cell>
          <cell r="W614">
            <v>15</v>
          </cell>
          <cell r="Y614">
            <v>26.300632627248135</v>
          </cell>
          <cell r="AA614">
            <v>400.00000000000034</v>
          </cell>
          <cell r="AC614">
            <v>10.647618284843595</v>
          </cell>
          <cell r="AE614">
            <v>27.27884521342925</v>
          </cell>
          <cell r="AG614">
            <v>453.3333333333278</v>
          </cell>
        </row>
        <row r="615">
          <cell r="B615">
            <v>45069</v>
          </cell>
          <cell r="J615">
            <v>12.410328708647368</v>
          </cell>
          <cell r="R615">
            <v>27.229999542236328</v>
          </cell>
          <cell r="U615">
            <v>296.66666666667095</v>
          </cell>
          <cell r="W615">
            <v>15</v>
          </cell>
          <cell r="Y615">
            <v>26.300632627248135</v>
          </cell>
          <cell r="AA615">
            <v>400.00000000000034</v>
          </cell>
          <cell r="AC615">
            <v>10.647618284843595</v>
          </cell>
          <cell r="AE615">
            <v>27.27884521342925</v>
          </cell>
          <cell r="AG615">
            <v>453.3333333333278</v>
          </cell>
        </row>
        <row r="616">
          <cell r="B616">
            <v>45070</v>
          </cell>
          <cell r="J616">
            <v>12.610256143505756</v>
          </cell>
          <cell r="R616">
            <v>28.920000076293945</v>
          </cell>
          <cell r="U616" t="str">
            <v/>
          </cell>
          <cell r="W616" t="str">
            <v/>
          </cell>
          <cell r="Y616" t="str">
            <v/>
          </cell>
          <cell r="AA616" t="str">
            <v/>
          </cell>
          <cell r="AC616" t="str">
            <v/>
          </cell>
          <cell r="AE616" t="str">
            <v/>
          </cell>
          <cell r="AG616" t="str">
            <v/>
          </cell>
        </row>
        <row r="617">
          <cell r="B617">
            <v>45071</v>
          </cell>
          <cell r="J617">
            <v>12.521730334938283</v>
          </cell>
          <cell r="R617">
            <v>28.370000839233398</v>
          </cell>
          <cell r="U617">
            <v>600.00000000000057</v>
          </cell>
          <cell r="W617">
            <v>11.196252304823117</v>
          </cell>
          <cell r="Y617">
            <v>29.407273038355928</v>
          </cell>
          <cell r="AA617">
            <v>476.66666666665856</v>
          </cell>
          <cell r="AC617">
            <v>11.196252304823117</v>
          </cell>
          <cell r="AE617">
            <v>29.407273038355928</v>
          </cell>
          <cell r="AG617">
            <v>476.66666666665856</v>
          </cell>
        </row>
        <row r="618">
          <cell r="B618">
            <v>45072</v>
          </cell>
          <cell r="J618">
            <v>12.775699869578011</v>
          </cell>
          <cell r="R618">
            <v>28.770000457763672</v>
          </cell>
          <cell r="U618">
            <v>563.33333333333417</v>
          </cell>
          <cell r="W618">
            <v>12.067232443550708</v>
          </cell>
          <cell r="Y618">
            <v>29.269149154184085</v>
          </cell>
          <cell r="AA618">
            <v>493.33333333333076</v>
          </cell>
          <cell r="AC618">
            <v>11.081294553959575</v>
          </cell>
          <cell r="AE618">
            <v>29.727972100406838</v>
          </cell>
          <cell r="AG618">
            <v>539.99999999999977</v>
          </cell>
        </row>
        <row r="619">
          <cell r="B619">
            <v>45073</v>
          </cell>
          <cell r="J619" t="str">
            <v/>
          </cell>
          <cell r="R619">
            <v>27.969999313354492</v>
          </cell>
          <cell r="U619">
            <v>563.33333333333417</v>
          </cell>
          <cell r="W619">
            <v>12.067232443550708</v>
          </cell>
          <cell r="Y619">
            <v>29.269149154184085</v>
          </cell>
          <cell r="AA619">
            <v>493.33333333333076</v>
          </cell>
          <cell r="AC619">
            <v>11.081294553959575</v>
          </cell>
          <cell r="AE619">
            <v>29.727972100406838</v>
          </cell>
          <cell r="AG619">
            <v>539.99999999999977</v>
          </cell>
        </row>
        <row r="620">
          <cell r="B620">
            <v>45074</v>
          </cell>
          <cell r="J620">
            <v>12.81601791530723</v>
          </cell>
          <cell r="R620">
            <v>28.780000686645508</v>
          </cell>
          <cell r="U620">
            <v>563.33333333333417</v>
          </cell>
          <cell r="W620">
            <v>12.067232443550708</v>
          </cell>
          <cell r="Y620">
            <v>29.269149154184085</v>
          </cell>
          <cell r="AA620">
            <v>493.33333333333076</v>
          </cell>
          <cell r="AC620">
            <v>11.081294553959575</v>
          </cell>
          <cell r="AE620">
            <v>29.727972100406838</v>
          </cell>
          <cell r="AG620">
            <v>539.99999999999977</v>
          </cell>
        </row>
        <row r="621">
          <cell r="B621">
            <v>45075</v>
          </cell>
          <cell r="J621">
            <v>14.001895793471693</v>
          </cell>
          <cell r="R621">
            <v>29.690000534057617</v>
          </cell>
          <cell r="U621">
            <v>563.33333333333417</v>
          </cell>
          <cell r="W621">
            <v>12.067232443550708</v>
          </cell>
          <cell r="Y621">
            <v>29.269149154184085</v>
          </cell>
          <cell r="AA621">
            <v>493.33333333333076</v>
          </cell>
          <cell r="AC621">
            <v>11.081294553959575</v>
          </cell>
          <cell r="AE621">
            <v>29.727972100406838</v>
          </cell>
          <cell r="AG621">
            <v>539.99999999999977</v>
          </cell>
        </row>
        <row r="622">
          <cell r="B622">
            <v>45076</v>
          </cell>
          <cell r="J622">
            <v>16.785590547807651</v>
          </cell>
          <cell r="R622">
            <v>28.940000534057617</v>
          </cell>
          <cell r="U622">
            <v>563.33333333333417</v>
          </cell>
          <cell r="W622">
            <v>12.067232443550708</v>
          </cell>
          <cell r="Y622">
            <v>29.269149154184085</v>
          </cell>
          <cell r="AA622">
            <v>493.33333333333076</v>
          </cell>
          <cell r="AC622">
            <v>11.081294553959575</v>
          </cell>
          <cell r="AE622">
            <v>29.727972100406838</v>
          </cell>
          <cell r="AG622">
            <v>539.99999999999977</v>
          </cell>
        </row>
        <row r="623">
          <cell r="B623">
            <v>45077</v>
          </cell>
          <cell r="J623">
            <v>15.378884804764661</v>
          </cell>
          <cell r="R623">
            <v>28.200000762939453</v>
          </cell>
          <cell r="U623">
            <v>563.33333333333417</v>
          </cell>
          <cell r="W623">
            <v>12.067232443550708</v>
          </cell>
          <cell r="Y623">
            <v>29.269149154184085</v>
          </cell>
          <cell r="AA623">
            <v>493.33333333333076</v>
          </cell>
          <cell r="AC623">
            <v>11.081294553959575</v>
          </cell>
          <cell r="AE623">
            <v>29.727972100406838</v>
          </cell>
          <cell r="AG623">
            <v>539.99999999999977</v>
          </cell>
        </row>
        <row r="624">
          <cell r="B624">
            <v>45078</v>
          </cell>
          <cell r="J624">
            <v>14.543349142852673</v>
          </cell>
          <cell r="R624">
            <v>29.459999084472656</v>
          </cell>
          <cell r="U624">
            <v>458.33333333333468</v>
          </cell>
          <cell r="W624">
            <v>14.571813304218981</v>
          </cell>
          <cell r="Y624">
            <v>29.400309303189388</v>
          </cell>
          <cell r="AA624">
            <v>428.33333333333422</v>
          </cell>
          <cell r="AC624">
            <v>13.58587541462785</v>
          </cell>
          <cell r="AE624">
            <v>29.859132249412145</v>
          </cell>
          <cell r="AG624">
            <v>475.00000000000318</v>
          </cell>
        </row>
        <row r="625">
          <cell r="B625">
            <v>45079</v>
          </cell>
          <cell r="J625">
            <v>14.337134065796791</v>
          </cell>
          <cell r="R625">
            <v>30.879999160766602</v>
          </cell>
          <cell r="U625">
            <v>390.00000000000148</v>
          </cell>
          <cell r="W625">
            <v>16.205414026159666</v>
          </cell>
          <cell r="Y625">
            <v>29.669593336366539</v>
          </cell>
          <cell r="AA625">
            <v>346.66666666666544</v>
          </cell>
          <cell r="AC625">
            <v>16.205414026159666</v>
          </cell>
          <cell r="AE625">
            <v>29.669593336366539</v>
          </cell>
          <cell r="AG625">
            <v>346.66666666666544</v>
          </cell>
        </row>
        <row r="626">
          <cell r="B626">
            <v>45080</v>
          </cell>
          <cell r="J626">
            <v>13.362427975469837</v>
          </cell>
          <cell r="R626">
            <v>29.479999542236328</v>
          </cell>
          <cell r="U626">
            <v>390.00000000000148</v>
          </cell>
          <cell r="W626">
            <v>16.205414026159666</v>
          </cell>
          <cell r="Y626">
            <v>29.669593336366539</v>
          </cell>
          <cell r="AA626">
            <v>346.66666666666544</v>
          </cell>
          <cell r="AC626">
            <v>16.205414026159666</v>
          </cell>
          <cell r="AE626">
            <v>29.669593336366539</v>
          </cell>
          <cell r="AG626">
            <v>346.66666666666544</v>
          </cell>
        </row>
        <row r="627">
          <cell r="B627">
            <v>45081</v>
          </cell>
          <cell r="J627">
            <v>13.386784031451434</v>
          </cell>
          <cell r="R627">
            <v>28.649999618530273</v>
          </cell>
          <cell r="U627">
            <v>390.00000000000148</v>
          </cell>
          <cell r="W627">
            <v>16.205414026159666</v>
          </cell>
          <cell r="Y627">
            <v>29.669593336366539</v>
          </cell>
          <cell r="AA627">
            <v>346.66666666666544</v>
          </cell>
          <cell r="AC627">
            <v>16.205414026159666</v>
          </cell>
          <cell r="AE627">
            <v>29.669593336366539</v>
          </cell>
          <cell r="AG627">
            <v>346.66666666666544</v>
          </cell>
        </row>
        <row r="628">
          <cell r="B628">
            <v>45082</v>
          </cell>
          <cell r="J628">
            <v>13.185858335368659</v>
          </cell>
          <cell r="R628">
            <v>29.270000457763672</v>
          </cell>
          <cell r="U628">
            <v>325.00000000000307</v>
          </cell>
          <cell r="W628">
            <v>14.808594405784605</v>
          </cell>
          <cell r="Y628">
            <v>28.998114814474263</v>
          </cell>
          <cell r="AA628">
            <v>385.83333333333707</v>
          </cell>
          <cell r="AC628">
            <v>13.306748928014475</v>
          </cell>
          <cell r="AE628">
            <v>30.111945109547491</v>
          </cell>
          <cell r="AG628">
            <v>563.3333333333286</v>
          </cell>
        </row>
        <row r="629">
          <cell r="B629">
            <v>45083</v>
          </cell>
          <cell r="J629">
            <v>20.332651930199692</v>
          </cell>
          <cell r="R629">
            <v>27.770000457763672</v>
          </cell>
          <cell r="U629">
            <v>325.00000000000307</v>
          </cell>
          <cell r="W629">
            <v>14.808594405784605</v>
          </cell>
          <cell r="Y629">
            <v>28.998114814474263</v>
          </cell>
          <cell r="AA629">
            <v>385.83333333333707</v>
          </cell>
          <cell r="AC629">
            <v>13.306748928014475</v>
          </cell>
          <cell r="AE629">
            <v>30.111945109547491</v>
          </cell>
          <cell r="AG629">
            <v>563.3333333333286</v>
          </cell>
        </row>
        <row r="630">
          <cell r="B630">
            <v>45084</v>
          </cell>
          <cell r="J630">
            <v>25.901226924724988</v>
          </cell>
          <cell r="R630">
            <v>30.590000152587891</v>
          </cell>
          <cell r="U630">
            <v>325.00000000000307</v>
          </cell>
          <cell r="W630">
            <v>14.808594405784605</v>
          </cell>
          <cell r="Y630">
            <v>28.998114814474263</v>
          </cell>
          <cell r="AA630">
            <v>385.83333333333707</v>
          </cell>
          <cell r="AC630">
            <v>13.306748928014475</v>
          </cell>
          <cell r="AE630">
            <v>30.111945109547491</v>
          </cell>
          <cell r="AG630">
            <v>563.3333333333286</v>
          </cell>
        </row>
        <row r="631">
          <cell r="B631">
            <v>45085</v>
          </cell>
          <cell r="J631">
            <v>25.448547344846816</v>
          </cell>
          <cell r="R631">
            <v>28.290000915527344</v>
          </cell>
          <cell r="U631">
            <v>260.00000000000466</v>
          </cell>
          <cell r="W631">
            <v>13.411774785409545</v>
          </cell>
          <cell r="Y631">
            <v>28.326636292581984</v>
          </cell>
          <cell r="AA631">
            <v>425.0000000000087</v>
          </cell>
          <cell r="AC631">
            <v>10.408083829869284</v>
          </cell>
          <cell r="AE631">
            <v>30.554296882728444</v>
          </cell>
          <cell r="AG631">
            <v>779.99999999999181</v>
          </cell>
        </row>
        <row r="632">
          <cell r="B632">
            <v>45086</v>
          </cell>
          <cell r="J632">
            <v>24.709071037511116</v>
          </cell>
          <cell r="R632">
            <v>28.979999542236328</v>
          </cell>
          <cell r="U632">
            <v>260.00000000000466</v>
          </cell>
          <cell r="W632">
            <v>13.411774785409545</v>
          </cell>
          <cell r="Y632">
            <v>28.326636292581984</v>
          </cell>
          <cell r="AA632">
            <v>425.0000000000087</v>
          </cell>
          <cell r="AC632">
            <v>10.408083829869284</v>
          </cell>
          <cell r="AE632">
            <v>30.554296882728444</v>
          </cell>
          <cell r="AG632">
            <v>779.99999999999181</v>
          </cell>
        </row>
        <row r="633">
          <cell r="B633">
            <v>45087</v>
          </cell>
          <cell r="J633">
            <v>25.014261747627089</v>
          </cell>
          <cell r="R633">
            <v>28.829999923706055</v>
          </cell>
          <cell r="U633">
            <v>260.00000000000466</v>
          </cell>
          <cell r="W633">
            <v>13.411774785409545</v>
          </cell>
          <cell r="Y633">
            <v>28.326636292581984</v>
          </cell>
          <cell r="AA633">
            <v>425.0000000000087</v>
          </cell>
          <cell r="AC633">
            <v>10.408083829869284</v>
          </cell>
          <cell r="AE633">
            <v>30.554296882728444</v>
          </cell>
          <cell r="AG633">
            <v>779.99999999999181</v>
          </cell>
        </row>
        <row r="634">
          <cell r="B634">
            <v>45088</v>
          </cell>
          <cell r="J634">
            <v>25.620115962177241</v>
          </cell>
          <cell r="R634">
            <v>29.090000152587891</v>
          </cell>
          <cell r="U634">
            <v>260.00000000000466</v>
          </cell>
          <cell r="W634">
            <v>13.411774785409545</v>
          </cell>
          <cell r="Y634">
            <v>28.326636292581984</v>
          </cell>
          <cell r="AA634">
            <v>425.0000000000087</v>
          </cell>
          <cell r="AC634">
            <v>10.408083829869284</v>
          </cell>
          <cell r="AE634">
            <v>30.554296882728444</v>
          </cell>
          <cell r="AG634">
            <v>779.99999999999181</v>
          </cell>
        </row>
        <row r="635">
          <cell r="B635">
            <v>45089</v>
          </cell>
          <cell r="J635">
            <v>26.163039318852256</v>
          </cell>
          <cell r="R635">
            <v>29.239999771118164</v>
          </cell>
          <cell r="U635" t="str">
            <v/>
          </cell>
          <cell r="W635" t="str">
            <v/>
          </cell>
          <cell r="Y635" t="str">
            <v/>
          </cell>
          <cell r="AA635" t="str">
            <v/>
          </cell>
          <cell r="AC635" t="str">
            <v/>
          </cell>
          <cell r="AE635" t="str">
            <v/>
          </cell>
          <cell r="AG635" t="str">
            <v/>
          </cell>
        </row>
        <row r="636">
          <cell r="B636">
            <v>45090</v>
          </cell>
          <cell r="J636">
            <v>25.867106939573972</v>
          </cell>
          <cell r="R636">
            <v>28.389999389648438</v>
          </cell>
          <cell r="U636" t="str">
            <v/>
          </cell>
          <cell r="W636" t="str">
            <v/>
          </cell>
          <cell r="Y636" t="str">
            <v/>
          </cell>
          <cell r="AA636" t="str">
            <v/>
          </cell>
          <cell r="AC636" t="str">
            <v/>
          </cell>
          <cell r="AE636" t="str">
            <v/>
          </cell>
          <cell r="AG636" t="str">
            <v/>
          </cell>
        </row>
        <row r="637">
          <cell r="B637">
            <v>45091</v>
          </cell>
          <cell r="J637">
            <v>26.228803601823031</v>
          </cell>
          <cell r="R637">
            <v>27.860000610351563</v>
          </cell>
          <cell r="U637" t="str">
            <v/>
          </cell>
          <cell r="W637" t="str">
            <v/>
          </cell>
          <cell r="Y637" t="str">
            <v/>
          </cell>
          <cell r="AA637" t="str">
            <v/>
          </cell>
          <cell r="AC637" t="str">
            <v/>
          </cell>
          <cell r="AE637" t="str">
            <v/>
          </cell>
          <cell r="AG637" t="str">
            <v/>
          </cell>
        </row>
        <row r="638">
          <cell r="B638">
            <v>45092</v>
          </cell>
          <cell r="J638">
            <v>25.268635013187463</v>
          </cell>
          <cell r="R638">
            <v>29.700000762939453</v>
          </cell>
          <cell r="U638" t="str">
            <v/>
          </cell>
          <cell r="W638" t="str">
            <v/>
          </cell>
          <cell r="Y638" t="str">
            <v/>
          </cell>
          <cell r="AA638" t="str">
            <v/>
          </cell>
          <cell r="AC638" t="str">
            <v/>
          </cell>
          <cell r="AE638" t="str">
            <v/>
          </cell>
          <cell r="AG638" t="str">
            <v/>
          </cell>
        </row>
        <row r="639">
          <cell r="B639">
            <v>45093</v>
          </cell>
          <cell r="J639">
            <v>25.789658162368038</v>
          </cell>
          <cell r="R639">
            <v>30.379999160766602</v>
          </cell>
          <cell r="U639">
            <v>486.66666666667231</v>
          </cell>
          <cell r="W639">
            <v>22.190348919490507</v>
          </cell>
          <cell r="Y639">
            <v>29.138676562837091</v>
          </cell>
          <cell r="AA639">
            <v>339.99999999999955</v>
          </cell>
          <cell r="AC639">
            <v>21.211403305559269</v>
          </cell>
          <cell r="AE639">
            <v>29.877175101024736</v>
          </cell>
          <cell r="AG639">
            <v>223.33333333333093</v>
          </cell>
        </row>
        <row r="640">
          <cell r="B640">
            <v>45094</v>
          </cell>
          <cell r="J640">
            <v>24.625759930651338</v>
          </cell>
          <cell r="R640">
            <v>29.430000305175781</v>
          </cell>
          <cell r="U640">
            <v>486.66666666667231</v>
          </cell>
          <cell r="W640">
            <v>22.190348919490507</v>
          </cell>
          <cell r="Y640">
            <v>29.138676562837091</v>
          </cell>
          <cell r="AA640">
            <v>339.99999999999955</v>
          </cell>
          <cell r="AC640">
            <v>21.211403305559269</v>
          </cell>
          <cell r="AE640">
            <v>29.877175101024736</v>
          </cell>
          <cell r="AG640">
            <v>223.33333333333093</v>
          </cell>
        </row>
        <row r="641">
          <cell r="B641">
            <v>45095</v>
          </cell>
          <cell r="J641">
            <v>24.86125429183118</v>
          </cell>
          <cell r="R641">
            <v>30.969999313354492</v>
          </cell>
          <cell r="U641">
            <v>486.66666666667231</v>
          </cell>
          <cell r="W641">
            <v>22.190348919490507</v>
          </cell>
          <cell r="Y641">
            <v>29.138676562837091</v>
          </cell>
          <cell r="AA641">
            <v>339.99999999999955</v>
          </cell>
          <cell r="AC641">
            <v>21.211403305559269</v>
          </cell>
          <cell r="AE641">
            <v>29.877175101024736</v>
          </cell>
          <cell r="AG641">
            <v>223.33333333333093</v>
          </cell>
        </row>
        <row r="642">
          <cell r="B642">
            <v>45096</v>
          </cell>
          <cell r="J642">
            <v>25.594176129994434</v>
          </cell>
          <cell r="R642">
            <v>29.389999389648438</v>
          </cell>
          <cell r="U642">
            <v>486.66666666667231</v>
          </cell>
          <cell r="W642">
            <v>22.190348919490507</v>
          </cell>
          <cell r="Y642">
            <v>29.138676562837091</v>
          </cell>
          <cell r="AA642">
            <v>339.99999999999955</v>
          </cell>
          <cell r="AC642">
            <v>21.211403305559269</v>
          </cell>
          <cell r="AE642">
            <v>29.877175101024736</v>
          </cell>
          <cell r="AG642">
            <v>223.33333333333093</v>
          </cell>
        </row>
        <row r="643">
          <cell r="B643">
            <v>45097</v>
          </cell>
          <cell r="J643">
            <v>25.890996400873359</v>
          </cell>
          <cell r="R643">
            <v>28.530000686645508</v>
          </cell>
          <cell r="U643">
            <v>486.66666666667231</v>
          </cell>
          <cell r="W643">
            <v>22.190348919490507</v>
          </cell>
          <cell r="Y643">
            <v>29.138676562837091</v>
          </cell>
          <cell r="AA643">
            <v>339.99999999999955</v>
          </cell>
          <cell r="AC643">
            <v>21.211403305559269</v>
          </cell>
          <cell r="AE643">
            <v>29.877175101024736</v>
          </cell>
          <cell r="AG643">
            <v>223.33333333333093</v>
          </cell>
        </row>
        <row r="644">
          <cell r="B644">
            <v>45098</v>
          </cell>
          <cell r="J644">
            <v>25.936823430860077</v>
          </cell>
          <cell r="R644">
            <v>29.459999084472656</v>
          </cell>
          <cell r="U644">
            <v>486.66666666667231</v>
          </cell>
          <cell r="W644">
            <v>22.190348919490507</v>
          </cell>
          <cell r="Y644">
            <v>29.138676562837091</v>
          </cell>
          <cell r="AA644">
            <v>339.99999999999955</v>
          </cell>
          <cell r="AC644">
            <v>21.211403305559269</v>
          </cell>
          <cell r="AE644">
            <v>29.877175101024736</v>
          </cell>
          <cell r="AG644">
            <v>223.33333333333093</v>
          </cell>
        </row>
        <row r="645">
          <cell r="B645">
            <v>45099</v>
          </cell>
          <cell r="J645">
            <v>26.017516700725238</v>
          </cell>
          <cell r="R645">
            <v>30.25</v>
          </cell>
          <cell r="U645">
            <v>660.00000000000136</v>
          </cell>
          <cell r="W645">
            <v>23.089741424616463</v>
          </cell>
          <cell r="Y645">
            <v>29.296005408909668</v>
          </cell>
          <cell r="AA645">
            <v>389.99999999999773</v>
          </cell>
          <cell r="AC645">
            <v>20.815136497811345</v>
          </cell>
          <cell r="AE645">
            <v>29.888189825977129</v>
          </cell>
          <cell r="AG645">
            <v>429.99999999999704</v>
          </cell>
        </row>
        <row r="646">
          <cell r="B646">
            <v>45100</v>
          </cell>
          <cell r="J646">
            <v>26.418174837153067</v>
          </cell>
          <cell r="R646">
            <v>28.459999084472656</v>
          </cell>
          <cell r="U646">
            <v>833.33333333333042</v>
          </cell>
          <cell r="W646">
            <v>23.989133929742422</v>
          </cell>
          <cell r="Y646">
            <v>29.453334254982245</v>
          </cell>
          <cell r="AA646">
            <v>439.99999999999596</v>
          </cell>
          <cell r="AC646">
            <v>20.418869690063417</v>
          </cell>
          <cell r="AE646">
            <v>29.899204550929525</v>
          </cell>
          <cell r="AG646">
            <v>636.6666666666631</v>
          </cell>
        </row>
        <row r="647">
          <cell r="B647">
            <v>45101</v>
          </cell>
          <cell r="J647">
            <v>27.479334450442309</v>
          </cell>
          <cell r="R647">
            <v>29.670000076293945</v>
          </cell>
          <cell r="U647">
            <v>833.33333333333042</v>
          </cell>
          <cell r="W647">
            <v>23.989133929742422</v>
          </cell>
          <cell r="Y647">
            <v>29.453334254982245</v>
          </cell>
          <cell r="AA647">
            <v>439.99999999999596</v>
          </cell>
          <cell r="AC647">
            <v>20.418869690063417</v>
          </cell>
          <cell r="AE647">
            <v>29.899204550929525</v>
          </cell>
          <cell r="AG647">
            <v>636.6666666666631</v>
          </cell>
        </row>
        <row r="648">
          <cell r="B648">
            <v>45102</v>
          </cell>
          <cell r="J648">
            <v>27.398586099843019</v>
          </cell>
          <cell r="R648">
            <v>28.870000839233398</v>
          </cell>
          <cell r="U648">
            <v>833.33333333333042</v>
          </cell>
          <cell r="W648">
            <v>23.989133929742422</v>
          </cell>
          <cell r="Y648">
            <v>29.453334254982245</v>
          </cell>
          <cell r="AA648">
            <v>439.99999999999596</v>
          </cell>
          <cell r="AC648">
            <v>20.418869690063417</v>
          </cell>
          <cell r="AE648">
            <v>29.899204550929525</v>
          </cell>
          <cell r="AG648">
            <v>636.6666666666631</v>
          </cell>
        </row>
        <row r="649">
          <cell r="B649">
            <v>45103</v>
          </cell>
          <cell r="J649" t="str">
            <v/>
          </cell>
          <cell r="R649">
            <v>29.600000381469727</v>
          </cell>
          <cell r="U649">
            <v>833.33333333333042</v>
          </cell>
          <cell r="W649">
            <v>23.989133929742422</v>
          </cell>
          <cell r="Y649">
            <v>29.453334254982245</v>
          </cell>
          <cell r="AA649">
            <v>439.99999999999596</v>
          </cell>
          <cell r="AC649">
            <v>20.418869690063417</v>
          </cell>
          <cell r="AE649">
            <v>29.899204550929525</v>
          </cell>
          <cell r="AG649">
            <v>636.6666666666631</v>
          </cell>
        </row>
        <row r="650">
          <cell r="B650">
            <v>45104</v>
          </cell>
          <cell r="J650">
            <v>27.10944617801027</v>
          </cell>
          <cell r="R650">
            <v>30.020000457763672</v>
          </cell>
          <cell r="U650">
            <v>833.33333333333042</v>
          </cell>
          <cell r="W650">
            <v>23.989133929742422</v>
          </cell>
          <cell r="Y650">
            <v>29.453334254982245</v>
          </cell>
          <cell r="AA650">
            <v>439.99999999999596</v>
          </cell>
          <cell r="AC650">
            <v>20.418869690063417</v>
          </cell>
          <cell r="AE650">
            <v>29.899204550929525</v>
          </cell>
          <cell r="AG650">
            <v>636.6666666666631</v>
          </cell>
        </row>
        <row r="651">
          <cell r="B651">
            <v>45105</v>
          </cell>
          <cell r="J651">
            <v>26.580420924259645</v>
          </cell>
          <cell r="R651">
            <v>29.840000152587891</v>
          </cell>
          <cell r="U651">
            <v>711.66666666666231</v>
          </cell>
          <cell r="W651">
            <v>22.583579546395118</v>
          </cell>
          <cell r="Y651">
            <v>30.437636887224848</v>
          </cell>
          <cell r="AA651">
            <v>594.99999999999739</v>
          </cell>
          <cell r="AC651">
            <v>20.798447426555615</v>
          </cell>
          <cell r="AE651">
            <v>30.660572035198491</v>
          </cell>
          <cell r="AG651">
            <v>693.33333333333098</v>
          </cell>
        </row>
        <row r="652">
          <cell r="B652">
            <v>45106</v>
          </cell>
          <cell r="J652">
            <v>27.50171807388525</v>
          </cell>
          <cell r="R652">
            <v>30.100000381469727</v>
          </cell>
          <cell r="U652">
            <v>589.9999999999942</v>
          </cell>
          <cell r="W652">
            <v>21.178025163047813</v>
          </cell>
          <cell r="Y652">
            <v>31.421939519467454</v>
          </cell>
          <cell r="AA652">
            <v>749.99999999999886</v>
          </cell>
          <cell r="AC652">
            <v>21.178025163047813</v>
          </cell>
          <cell r="AE652">
            <v>31.421939519467454</v>
          </cell>
          <cell r="AG652">
            <v>749.99999999999886</v>
          </cell>
        </row>
        <row r="653">
          <cell r="B653">
            <v>45107</v>
          </cell>
          <cell r="J653" t="str">
            <v/>
          </cell>
          <cell r="R653">
            <v>28.979999542236328</v>
          </cell>
          <cell r="U653">
            <v>589.9999999999942</v>
          </cell>
          <cell r="W653">
            <v>21.178025163047813</v>
          </cell>
          <cell r="Y653">
            <v>31.421939519467454</v>
          </cell>
          <cell r="AA653">
            <v>749.99999999999886</v>
          </cell>
          <cell r="AC653">
            <v>21.178025163047813</v>
          </cell>
          <cell r="AE653">
            <v>31.421939519467454</v>
          </cell>
          <cell r="AG653">
            <v>749.99999999999886</v>
          </cell>
        </row>
        <row r="654">
          <cell r="B654">
            <v>45108</v>
          </cell>
          <cell r="J654">
            <v>26.802716189219201</v>
          </cell>
          <cell r="R654">
            <v>29.379999160766602</v>
          </cell>
          <cell r="U654">
            <v>589.9999999999942</v>
          </cell>
          <cell r="W654">
            <v>21.178025163047813</v>
          </cell>
          <cell r="Y654">
            <v>31.421939519467454</v>
          </cell>
          <cell r="AA654">
            <v>749.99999999999886</v>
          </cell>
          <cell r="AC654">
            <v>21.178025163047813</v>
          </cell>
          <cell r="AE654">
            <v>31.421939519467454</v>
          </cell>
          <cell r="AG654">
            <v>749.99999999999886</v>
          </cell>
        </row>
        <row r="655">
          <cell r="B655">
            <v>45109</v>
          </cell>
          <cell r="J655">
            <v>26.06529086388759</v>
          </cell>
          <cell r="R655">
            <v>30.799999237060547</v>
          </cell>
          <cell r="U655">
            <v>589.9999999999942</v>
          </cell>
          <cell r="W655">
            <v>21.178025163047813</v>
          </cell>
          <cell r="Y655">
            <v>31.421939519467454</v>
          </cell>
          <cell r="AA655">
            <v>749.99999999999886</v>
          </cell>
          <cell r="AC655">
            <v>21.178025163047813</v>
          </cell>
          <cell r="AE655">
            <v>31.421939519467454</v>
          </cell>
          <cell r="AG655">
            <v>749.99999999999886</v>
          </cell>
        </row>
        <row r="656">
          <cell r="B656">
            <v>45110</v>
          </cell>
          <cell r="J656">
            <v>25.709584679230474</v>
          </cell>
          <cell r="R656">
            <v>28.909999847412109</v>
          </cell>
          <cell r="U656">
            <v>589.9999999999942</v>
          </cell>
          <cell r="W656">
            <v>21.178025163047813</v>
          </cell>
          <cell r="Y656">
            <v>31.421939519467454</v>
          </cell>
          <cell r="AA656">
            <v>749.99999999999886</v>
          </cell>
          <cell r="AC656">
            <v>21.178025163047813</v>
          </cell>
          <cell r="AE656">
            <v>31.421939519467454</v>
          </cell>
          <cell r="AG656">
            <v>749.99999999999886</v>
          </cell>
        </row>
        <row r="657">
          <cell r="B657">
            <v>45111</v>
          </cell>
          <cell r="J657">
            <v>26.119732247532369</v>
          </cell>
          <cell r="R657">
            <v>28.799999237060547</v>
          </cell>
          <cell r="U657">
            <v>589.9999999999942</v>
          </cell>
          <cell r="W657">
            <v>21.178025163047813</v>
          </cell>
          <cell r="Y657">
            <v>31.421939519467454</v>
          </cell>
          <cell r="AA657">
            <v>749.99999999999886</v>
          </cell>
          <cell r="AC657">
            <v>21.178025163047813</v>
          </cell>
          <cell r="AE657">
            <v>31.421939519467454</v>
          </cell>
          <cell r="AG657">
            <v>749.99999999999886</v>
          </cell>
        </row>
        <row r="658">
          <cell r="B658">
            <v>45112</v>
          </cell>
          <cell r="J658">
            <v>26.047703144755985</v>
          </cell>
          <cell r="R658">
            <v>29.799999237060547</v>
          </cell>
          <cell r="U658" t="str">
            <v/>
          </cell>
          <cell r="W658" t="str">
            <v/>
          </cell>
          <cell r="Y658" t="str">
            <v/>
          </cell>
          <cell r="AA658" t="str">
            <v/>
          </cell>
          <cell r="AC658" t="str">
            <v/>
          </cell>
          <cell r="AE658" t="str">
            <v/>
          </cell>
          <cell r="AG658" t="str">
            <v/>
          </cell>
        </row>
        <row r="659">
          <cell r="B659">
            <v>45113</v>
          </cell>
          <cell r="J659" t="str">
            <v/>
          </cell>
          <cell r="R659">
            <v>30.549999237060547</v>
          </cell>
          <cell r="U659" t="str">
            <v/>
          </cell>
          <cell r="W659" t="str">
            <v/>
          </cell>
          <cell r="Y659" t="str">
            <v/>
          </cell>
          <cell r="AA659" t="str">
            <v/>
          </cell>
          <cell r="AC659" t="str">
            <v/>
          </cell>
          <cell r="AE659" t="str">
            <v/>
          </cell>
          <cell r="AG659" t="str">
            <v/>
          </cell>
        </row>
        <row r="660">
          <cell r="B660">
            <v>45114</v>
          </cell>
          <cell r="J660">
            <v>26.435981746398422</v>
          </cell>
          <cell r="R660">
            <v>32.970001220703125</v>
          </cell>
          <cell r="U660" t="str">
            <v/>
          </cell>
          <cell r="W660" t="str">
            <v/>
          </cell>
          <cell r="Y660" t="str">
            <v/>
          </cell>
          <cell r="AA660" t="str">
            <v/>
          </cell>
          <cell r="AC660" t="str">
            <v/>
          </cell>
          <cell r="AE660" t="str">
            <v/>
          </cell>
          <cell r="AG660" t="str">
            <v/>
          </cell>
        </row>
        <row r="661">
          <cell r="B661">
            <v>45115</v>
          </cell>
          <cell r="J661">
            <v>31.241452514704449</v>
          </cell>
          <cell r="R661">
            <v>33.779998779296875</v>
          </cell>
          <cell r="U661" t="str">
            <v/>
          </cell>
          <cell r="W661" t="str">
            <v/>
          </cell>
          <cell r="Y661" t="str">
            <v/>
          </cell>
          <cell r="AA661" t="str">
            <v/>
          </cell>
          <cell r="AC661" t="str">
            <v/>
          </cell>
          <cell r="AE661" t="str">
            <v/>
          </cell>
          <cell r="AG661" t="str">
            <v/>
          </cell>
        </row>
        <row r="662">
          <cell r="B662">
            <v>45116</v>
          </cell>
          <cell r="J662" t="str">
            <v/>
          </cell>
          <cell r="R662">
            <v>32.139999389648438</v>
          </cell>
          <cell r="U662" t="str">
            <v/>
          </cell>
          <cell r="W662" t="str">
            <v/>
          </cell>
          <cell r="Y662" t="str">
            <v/>
          </cell>
          <cell r="AA662" t="str">
            <v/>
          </cell>
          <cell r="AC662" t="str">
            <v/>
          </cell>
          <cell r="AE662" t="str">
            <v/>
          </cell>
          <cell r="AG662" t="str">
            <v/>
          </cell>
        </row>
        <row r="663">
          <cell r="B663">
            <v>45117</v>
          </cell>
          <cell r="J663">
            <v>27.516207357098182</v>
          </cell>
          <cell r="R663">
            <v>31.790000915527344</v>
          </cell>
          <cell r="U663" t="str">
            <v/>
          </cell>
          <cell r="W663" t="str">
            <v/>
          </cell>
          <cell r="Y663" t="str">
            <v/>
          </cell>
          <cell r="AA663" t="str">
            <v/>
          </cell>
          <cell r="AC663" t="str">
            <v/>
          </cell>
          <cell r="AE663" t="str">
            <v/>
          </cell>
          <cell r="AG663" t="str">
            <v/>
          </cell>
        </row>
        <row r="664">
          <cell r="B664">
            <v>45118</v>
          </cell>
          <cell r="J664">
            <v>26.685744149122574</v>
          </cell>
          <cell r="R664">
            <v>31.319999694824219</v>
          </cell>
          <cell r="U664" t="str">
            <v/>
          </cell>
          <cell r="W664" t="str">
            <v/>
          </cell>
          <cell r="Y664" t="str">
            <v/>
          </cell>
          <cell r="AA664" t="str">
            <v/>
          </cell>
          <cell r="AC664" t="str">
            <v/>
          </cell>
          <cell r="AE664" t="str">
            <v/>
          </cell>
          <cell r="AG664" t="str">
            <v/>
          </cell>
        </row>
        <row r="665">
          <cell r="B665">
            <v>45119</v>
          </cell>
          <cell r="J665">
            <v>26.614993652863603</v>
          </cell>
          <cell r="R665">
            <v>28.709999084472656</v>
          </cell>
          <cell r="U665">
            <v>510.00000000000301</v>
          </cell>
          <cell r="W665">
            <v>27.741611150875453</v>
          </cell>
          <cell r="Y665">
            <v>31.69504767128338</v>
          </cell>
          <cell r="AA665">
            <v>660.00000000000136</v>
          </cell>
          <cell r="AC665">
            <v>27.741611150875453</v>
          </cell>
          <cell r="AE665">
            <v>31.69504767128338</v>
          </cell>
          <cell r="AG665">
            <v>660.00000000000136</v>
          </cell>
        </row>
        <row r="666">
          <cell r="B666">
            <v>45120</v>
          </cell>
          <cell r="J666">
            <v>26.300264886221619</v>
          </cell>
          <cell r="R666">
            <v>30.610000610351563</v>
          </cell>
          <cell r="U666">
            <v>510.00000000000301</v>
          </cell>
          <cell r="W666">
            <v>27.741611150875453</v>
          </cell>
          <cell r="Y666">
            <v>31.69504767128338</v>
          </cell>
          <cell r="AA666">
            <v>660.00000000000136</v>
          </cell>
          <cell r="AC666">
            <v>27.741611150875453</v>
          </cell>
          <cell r="AE666">
            <v>31.69504767128338</v>
          </cell>
          <cell r="AG666">
            <v>660.00000000000136</v>
          </cell>
        </row>
        <row r="667">
          <cell r="B667">
            <v>45121</v>
          </cell>
          <cell r="J667">
            <v>26.236936339517506</v>
          </cell>
          <cell r="R667">
            <v>32.049999237060547</v>
          </cell>
          <cell r="U667">
            <v>510.00000000000301</v>
          </cell>
          <cell r="W667">
            <v>27.741611150875453</v>
          </cell>
          <cell r="Y667">
            <v>31.69504767128338</v>
          </cell>
          <cell r="AA667">
            <v>660.00000000000136</v>
          </cell>
          <cell r="AC667">
            <v>27.741611150875453</v>
          </cell>
          <cell r="AE667">
            <v>31.69504767128338</v>
          </cell>
          <cell r="AG667">
            <v>660.00000000000136</v>
          </cell>
        </row>
        <row r="668">
          <cell r="B668">
            <v>45122</v>
          </cell>
          <cell r="J668" t="str">
            <v/>
          </cell>
          <cell r="R668">
            <v>31.350000381469727</v>
          </cell>
          <cell r="U668">
            <v>510.00000000000301</v>
          </cell>
          <cell r="W668">
            <v>27.741611150875453</v>
          </cell>
          <cell r="Y668">
            <v>31.69504767128338</v>
          </cell>
          <cell r="AA668">
            <v>660.00000000000136</v>
          </cell>
          <cell r="AC668">
            <v>27.741611150875453</v>
          </cell>
          <cell r="AE668">
            <v>31.69504767128338</v>
          </cell>
          <cell r="AG668">
            <v>660.00000000000136</v>
          </cell>
        </row>
        <row r="669">
          <cell r="B669">
            <v>45123</v>
          </cell>
          <cell r="J669">
            <v>26.433266899585313</v>
          </cell>
          <cell r="R669">
            <v>29.350000381469727</v>
          </cell>
          <cell r="U669">
            <v>510.00000000000301</v>
          </cell>
          <cell r="W669">
            <v>27.741611150875453</v>
          </cell>
          <cell r="Y669">
            <v>31.69504767128338</v>
          </cell>
          <cell r="AA669">
            <v>660.00000000000136</v>
          </cell>
          <cell r="AC669">
            <v>27.741611150875453</v>
          </cell>
          <cell r="AE669">
            <v>31.69504767128338</v>
          </cell>
          <cell r="AG669">
            <v>660.00000000000136</v>
          </cell>
        </row>
        <row r="670">
          <cell r="B670">
            <v>45124</v>
          </cell>
          <cell r="J670">
            <v>27.937379775832618</v>
          </cell>
          <cell r="R670">
            <v>29.090000152587891</v>
          </cell>
          <cell r="U670">
            <v>510.00000000000301</v>
          </cell>
          <cell r="W670">
            <v>27.741611150875453</v>
          </cell>
          <cell r="Y670">
            <v>31.69504767128338</v>
          </cell>
          <cell r="AA670">
            <v>660.00000000000136</v>
          </cell>
          <cell r="AC670">
            <v>27.741611150875453</v>
          </cell>
          <cell r="AE670">
            <v>31.69504767128338</v>
          </cell>
          <cell r="AG670">
            <v>660.00000000000136</v>
          </cell>
        </row>
        <row r="671">
          <cell r="B671">
            <v>45125</v>
          </cell>
          <cell r="J671" t="str">
            <v/>
          </cell>
          <cell r="R671">
            <v>31.280000686645508</v>
          </cell>
          <cell r="U671">
            <v>510.00000000000301</v>
          </cell>
          <cell r="W671">
            <v>27.741611150875453</v>
          </cell>
          <cell r="Y671">
            <v>31.69504767128338</v>
          </cell>
          <cell r="AA671">
            <v>660.00000000000136</v>
          </cell>
          <cell r="AC671">
            <v>27.741611150875453</v>
          </cell>
          <cell r="AE671">
            <v>31.69504767128338</v>
          </cell>
          <cell r="AG671">
            <v>660.00000000000136</v>
          </cell>
        </row>
        <row r="672">
          <cell r="B672">
            <v>45126</v>
          </cell>
          <cell r="J672">
            <v>21.643323311322483</v>
          </cell>
          <cell r="R672">
            <v>30.629999160766602</v>
          </cell>
          <cell r="U672">
            <v>573.33333333332939</v>
          </cell>
          <cell r="W672">
            <v>20.288107608480317</v>
          </cell>
          <cell r="Y672">
            <v>32.279801652869992</v>
          </cell>
          <cell r="AA672">
            <v>626.66666666667174</v>
          </cell>
          <cell r="AC672">
            <v>17.550447550386998</v>
          </cell>
          <cell r="AE672">
            <v>33.213791783045963</v>
          </cell>
          <cell r="AG672">
            <v>783.3333333333286</v>
          </cell>
        </row>
        <row r="673">
          <cell r="B673">
            <v>45127</v>
          </cell>
          <cell r="J673">
            <v>26.030907730042838</v>
          </cell>
          <cell r="R673">
            <v>31.120000839233398</v>
          </cell>
          <cell r="U673">
            <v>573.33333333332939</v>
          </cell>
          <cell r="W673">
            <v>20.288107608480317</v>
          </cell>
          <cell r="Y673">
            <v>32.279801652869992</v>
          </cell>
          <cell r="AA673">
            <v>626.66666666667174</v>
          </cell>
          <cell r="AC673">
            <v>17.550447550386998</v>
          </cell>
          <cell r="AE673">
            <v>33.213791783045963</v>
          </cell>
          <cell r="AG673">
            <v>783.3333333333286</v>
          </cell>
        </row>
        <row r="674">
          <cell r="B674">
            <v>45128</v>
          </cell>
          <cell r="J674">
            <v>25.175447970537014</v>
          </cell>
          <cell r="R674">
            <v>29.110000610351563</v>
          </cell>
          <cell r="U674">
            <v>573.33333333332939</v>
          </cell>
          <cell r="W674">
            <v>20.288107608480317</v>
          </cell>
          <cell r="Y674">
            <v>32.279801652869992</v>
          </cell>
          <cell r="AA674">
            <v>626.66666666667174</v>
          </cell>
          <cell r="AC674">
            <v>17.550447550386998</v>
          </cell>
          <cell r="AE674">
            <v>33.213791783045963</v>
          </cell>
          <cell r="AG674">
            <v>783.3333333333286</v>
          </cell>
        </row>
        <row r="675">
          <cell r="B675">
            <v>45129</v>
          </cell>
          <cell r="J675">
            <v>24.584188052160172</v>
          </cell>
          <cell r="R675">
            <v>29.620000839233398</v>
          </cell>
          <cell r="U675">
            <v>573.33333333332939</v>
          </cell>
          <cell r="W675">
            <v>20.288107608480317</v>
          </cell>
          <cell r="Y675">
            <v>32.279801652869992</v>
          </cell>
          <cell r="AA675">
            <v>626.66666666667174</v>
          </cell>
          <cell r="AC675">
            <v>17.550447550386998</v>
          </cell>
          <cell r="AE675">
            <v>33.213791783045963</v>
          </cell>
          <cell r="AG675">
            <v>783.3333333333286</v>
          </cell>
        </row>
        <row r="676">
          <cell r="B676">
            <v>45130</v>
          </cell>
          <cell r="J676">
            <v>17.888584959588307</v>
          </cell>
          <cell r="R676">
            <v>31.020000457763672</v>
          </cell>
          <cell r="U676">
            <v>573.33333333332939</v>
          </cell>
          <cell r="W676">
            <v>20.288107608480317</v>
          </cell>
          <cell r="Y676">
            <v>32.279801652869992</v>
          </cell>
          <cell r="AA676">
            <v>626.66666666667174</v>
          </cell>
          <cell r="AC676">
            <v>17.550447550386998</v>
          </cell>
          <cell r="AE676">
            <v>33.213791783045963</v>
          </cell>
          <cell r="AG676">
            <v>783.3333333333286</v>
          </cell>
        </row>
        <row r="677">
          <cell r="B677">
            <v>45131</v>
          </cell>
          <cell r="J677">
            <v>25.506044653219131</v>
          </cell>
          <cell r="R677">
            <v>29.930000305175781</v>
          </cell>
          <cell r="U677">
            <v>728.33333333333451</v>
          </cell>
          <cell r="W677">
            <v>21.68731075992013</v>
          </cell>
          <cell r="Y677">
            <v>32.14451910779151</v>
          </cell>
          <cell r="AA677">
            <v>628.33333333333451</v>
          </cell>
          <cell r="AC677">
            <v>18.230186533197905</v>
          </cell>
          <cell r="AE677">
            <v>32.666740250380876</v>
          </cell>
          <cell r="AG677">
            <v>786.66666666666151</v>
          </cell>
        </row>
        <row r="678">
          <cell r="B678">
            <v>45132</v>
          </cell>
          <cell r="J678">
            <v>24.916601608888396</v>
          </cell>
          <cell r="R678">
            <v>31.790000915527344</v>
          </cell>
          <cell r="U678">
            <v>728.33333333333451</v>
          </cell>
          <cell r="W678">
            <v>21.68731075992013</v>
          </cell>
          <cell r="Y678">
            <v>32.14451910779151</v>
          </cell>
          <cell r="AA678">
            <v>628.33333333333451</v>
          </cell>
          <cell r="AC678">
            <v>18.230186533197905</v>
          </cell>
          <cell r="AE678">
            <v>32.666740250380876</v>
          </cell>
          <cell r="AG678">
            <v>786.66666666666151</v>
          </cell>
        </row>
        <row r="679">
          <cell r="B679">
            <v>45133</v>
          </cell>
          <cell r="J679">
            <v>25.386380769453549</v>
          </cell>
          <cell r="R679">
            <v>29.700000762939453</v>
          </cell>
          <cell r="U679">
            <v>883.33333333333962</v>
          </cell>
          <cell r="W679">
            <v>23.086513911359948</v>
          </cell>
          <cell r="Y679">
            <v>32.009236562713035</v>
          </cell>
          <cell r="AA679">
            <v>629.99999999999727</v>
          </cell>
          <cell r="AC679">
            <v>18.909925516008812</v>
          </cell>
          <cell r="AE679">
            <v>32.119688717715789</v>
          </cell>
          <cell r="AG679">
            <v>789.99999999999443</v>
          </cell>
        </row>
        <row r="680">
          <cell r="B680">
            <v>45134</v>
          </cell>
          <cell r="J680">
            <v>25.56366835268587</v>
          </cell>
          <cell r="R680">
            <v>28.389999389648438</v>
          </cell>
          <cell r="U680">
            <v>883.33333333333962</v>
          </cell>
          <cell r="W680">
            <v>23.086513911359948</v>
          </cell>
          <cell r="Y680">
            <v>32.009236562713035</v>
          </cell>
          <cell r="AA680">
            <v>629.99999999999727</v>
          </cell>
          <cell r="AC680">
            <v>18.909925516008812</v>
          </cell>
          <cell r="AE680">
            <v>32.119688717715789</v>
          </cell>
          <cell r="AG680">
            <v>789.99999999999443</v>
          </cell>
        </row>
        <row r="681">
          <cell r="B681">
            <v>45135</v>
          </cell>
          <cell r="J681">
            <v>25.194539670232132</v>
          </cell>
          <cell r="R681">
            <v>31.180000305175781</v>
          </cell>
          <cell r="U681">
            <v>883.33333333333962</v>
          </cell>
          <cell r="W681">
            <v>23.086513911359948</v>
          </cell>
          <cell r="Y681">
            <v>32.009236562713035</v>
          </cell>
          <cell r="AA681">
            <v>629.99999999999727</v>
          </cell>
          <cell r="AC681">
            <v>18.909925516008812</v>
          </cell>
          <cell r="AE681">
            <v>32.119688717715789</v>
          </cell>
          <cell r="AG681">
            <v>789.99999999999443</v>
          </cell>
        </row>
        <row r="682">
          <cell r="B682">
            <v>45136</v>
          </cell>
          <cell r="J682" t="str">
            <v/>
          </cell>
          <cell r="R682">
            <v>31.829999923706055</v>
          </cell>
          <cell r="U682">
            <v>883.33333333333962</v>
          </cell>
          <cell r="W682">
            <v>23.086513911359948</v>
          </cell>
          <cell r="Y682">
            <v>32.009236562713035</v>
          </cell>
          <cell r="AA682">
            <v>629.99999999999727</v>
          </cell>
          <cell r="AC682">
            <v>18.909925516008812</v>
          </cell>
          <cell r="AE682">
            <v>32.119688717715789</v>
          </cell>
          <cell r="AG682">
            <v>789.99999999999443</v>
          </cell>
        </row>
        <row r="683">
          <cell r="B683">
            <v>45137</v>
          </cell>
          <cell r="J683">
            <v>26.050876780620019</v>
          </cell>
          <cell r="R683">
            <v>30.770000457763672</v>
          </cell>
          <cell r="U683">
            <v>883.33333333333962</v>
          </cell>
          <cell r="W683">
            <v>23.086513911359948</v>
          </cell>
          <cell r="Y683">
            <v>32.009236562713035</v>
          </cell>
          <cell r="AA683">
            <v>629.99999999999727</v>
          </cell>
          <cell r="AC683">
            <v>18.909925516008812</v>
          </cell>
          <cell r="AE683">
            <v>32.119688717715789</v>
          </cell>
          <cell r="AG683">
            <v>789.99999999999443</v>
          </cell>
        </row>
        <row r="684">
          <cell r="B684">
            <v>45138</v>
          </cell>
          <cell r="J684">
            <v>22.628379036677618</v>
          </cell>
          <cell r="R684">
            <v>30.319999694824219</v>
          </cell>
          <cell r="U684">
            <v>183.33333333334275</v>
          </cell>
          <cell r="W684">
            <v>12.646416752650246</v>
          </cell>
          <cell r="Y684">
            <v>32.401228789618088</v>
          </cell>
          <cell r="AA684">
            <v>813.33333333333258</v>
          </cell>
          <cell r="AC684">
            <v>12.646416752650246</v>
          </cell>
          <cell r="AE684">
            <v>32.401228789618088</v>
          </cell>
          <cell r="AG684">
            <v>813.33333333333258</v>
          </cell>
        </row>
        <row r="685">
          <cell r="B685">
            <v>45139</v>
          </cell>
          <cell r="J685">
            <v>15.431262284375098</v>
          </cell>
          <cell r="R685">
            <v>29.840000152587891</v>
          </cell>
          <cell r="U685">
            <v>183.33333333334275</v>
          </cell>
          <cell r="W685">
            <v>12.646416752650246</v>
          </cell>
          <cell r="Y685">
            <v>32.401228789618088</v>
          </cell>
          <cell r="AA685">
            <v>813.33333333333258</v>
          </cell>
          <cell r="AC685">
            <v>12.646416752650246</v>
          </cell>
          <cell r="AE685">
            <v>32.401228789618088</v>
          </cell>
          <cell r="AG685">
            <v>813.33333333333258</v>
          </cell>
        </row>
        <row r="686">
          <cell r="B686">
            <v>45140</v>
          </cell>
          <cell r="J686">
            <v>13.719729874453453</v>
          </cell>
          <cell r="R686">
            <v>31.479999542236328</v>
          </cell>
          <cell r="U686">
            <v>183.33333333334275</v>
          </cell>
          <cell r="W686">
            <v>12.646416752650246</v>
          </cell>
          <cell r="Y686">
            <v>32.401228789618088</v>
          </cell>
          <cell r="AA686">
            <v>813.33333333333258</v>
          </cell>
          <cell r="AC686">
            <v>12.646416752650246</v>
          </cell>
          <cell r="AE686">
            <v>32.401228789618088</v>
          </cell>
          <cell r="AG686">
            <v>813.33333333333258</v>
          </cell>
        </row>
        <row r="687">
          <cell r="B687">
            <v>45141</v>
          </cell>
          <cell r="J687">
            <v>15.457073681674979</v>
          </cell>
          <cell r="R687">
            <v>32.490001678466797</v>
          </cell>
          <cell r="U687">
            <v>183.33333333334275</v>
          </cell>
          <cell r="W687">
            <v>12.646416752650246</v>
          </cell>
          <cell r="Y687">
            <v>32.401228789618088</v>
          </cell>
          <cell r="AA687">
            <v>813.33333333333258</v>
          </cell>
          <cell r="AC687">
            <v>12.646416752650246</v>
          </cell>
          <cell r="AE687">
            <v>32.401228789618088</v>
          </cell>
          <cell r="AG687">
            <v>813.33333333333258</v>
          </cell>
        </row>
        <row r="688">
          <cell r="B688">
            <v>45142</v>
          </cell>
          <cell r="J688">
            <v>14.836202636430043</v>
          </cell>
          <cell r="R688">
            <v>32.990001678466797</v>
          </cell>
          <cell r="U688">
            <v>183.33333333334275</v>
          </cell>
          <cell r="W688">
            <v>12.646416752650246</v>
          </cell>
          <cell r="Y688">
            <v>32.401228789618088</v>
          </cell>
          <cell r="AA688">
            <v>813.33333333333258</v>
          </cell>
          <cell r="AC688">
            <v>12.646416752650246</v>
          </cell>
          <cell r="AE688">
            <v>32.401228789618088</v>
          </cell>
          <cell r="AG688">
            <v>813.33333333333258</v>
          </cell>
        </row>
        <row r="689">
          <cell r="B689">
            <v>45143</v>
          </cell>
          <cell r="J689">
            <v>13.930105272339825</v>
          </cell>
          <cell r="R689">
            <v>32.580001831054688</v>
          </cell>
          <cell r="U689">
            <v>183.33333333334275</v>
          </cell>
          <cell r="W689">
            <v>12.646416752650246</v>
          </cell>
          <cell r="Y689">
            <v>32.401228789618088</v>
          </cell>
          <cell r="AA689">
            <v>813.33333333333258</v>
          </cell>
          <cell r="AC689">
            <v>12.646416752650246</v>
          </cell>
          <cell r="AE689">
            <v>32.401228789618088</v>
          </cell>
          <cell r="AG689">
            <v>813.33333333333258</v>
          </cell>
        </row>
        <row r="690">
          <cell r="B690">
            <v>45144</v>
          </cell>
          <cell r="J690">
            <v>13.685512714753116</v>
          </cell>
          <cell r="R690">
            <v>31.180000305175781</v>
          </cell>
          <cell r="U690">
            <v>183.33333333334275</v>
          </cell>
          <cell r="W690">
            <v>12.646416752650246</v>
          </cell>
          <cell r="Y690">
            <v>32.401228789618088</v>
          </cell>
          <cell r="AA690">
            <v>813.33333333333258</v>
          </cell>
          <cell r="AC690">
            <v>12.646416752650246</v>
          </cell>
          <cell r="AE690">
            <v>32.401228789618088</v>
          </cell>
          <cell r="AG690">
            <v>813.33333333333258</v>
          </cell>
        </row>
        <row r="691">
          <cell r="B691">
            <v>45145</v>
          </cell>
          <cell r="J691">
            <v>12.554923937992056</v>
          </cell>
          <cell r="R691">
            <v>35.459999084472656</v>
          </cell>
          <cell r="U691" t="str">
            <v/>
          </cell>
          <cell r="W691" t="str">
            <v/>
          </cell>
          <cell r="Y691" t="str">
            <v/>
          </cell>
          <cell r="AA691" t="str">
            <v/>
          </cell>
          <cell r="AC691" t="str">
            <v/>
          </cell>
          <cell r="AE691" t="str">
            <v/>
          </cell>
          <cell r="AG691" t="str">
            <v/>
          </cell>
        </row>
        <row r="692">
          <cell r="B692">
            <v>45146</v>
          </cell>
          <cell r="J692">
            <v>14.262488377445228</v>
          </cell>
          <cell r="R692">
            <v>32.220001220703125</v>
          </cell>
          <cell r="U692" t="str">
            <v/>
          </cell>
          <cell r="W692" t="str">
            <v/>
          </cell>
          <cell r="Y692" t="str">
            <v/>
          </cell>
          <cell r="AA692" t="str">
            <v/>
          </cell>
          <cell r="AC692" t="str">
            <v/>
          </cell>
          <cell r="AE692" t="str">
            <v/>
          </cell>
          <cell r="AG692" t="str">
            <v/>
          </cell>
        </row>
        <row r="693">
          <cell r="B693">
            <v>45147</v>
          </cell>
          <cell r="J693">
            <v>11.23184002921229</v>
          </cell>
          <cell r="R693">
            <v>34.560001373291016</v>
          </cell>
          <cell r="U693" t="str">
            <v/>
          </cell>
          <cell r="W693" t="str">
            <v/>
          </cell>
          <cell r="Y693" t="str">
            <v/>
          </cell>
          <cell r="AA693" t="str">
            <v/>
          </cell>
          <cell r="AC693" t="str">
            <v/>
          </cell>
          <cell r="AE693" t="str">
            <v/>
          </cell>
          <cell r="AG693" t="str">
            <v/>
          </cell>
        </row>
        <row r="694">
          <cell r="B694">
            <v>45148</v>
          </cell>
          <cell r="J694">
            <v>15.713136263022575</v>
          </cell>
          <cell r="R694">
            <v>30.700000762939453</v>
          </cell>
          <cell r="U694" t="str">
            <v/>
          </cell>
          <cell r="W694" t="str">
            <v/>
          </cell>
          <cell r="Y694" t="str">
            <v/>
          </cell>
          <cell r="AA694" t="str">
            <v/>
          </cell>
          <cell r="AC694" t="str">
            <v/>
          </cell>
          <cell r="AE694" t="str">
            <v/>
          </cell>
          <cell r="AG694" t="str">
            <v/>
          </cell>
        </row>
        <row r="695">
          <cell r="B695">
            <v>45149</v>
          </cell>
          <cell r="J695">
            <v>25.75068583682032</v>
          </cell>
          <cell r="R695">
            <v>31.799999237060547</v>
          </cell>
          <cell r="U695" t="str">
            <v/>
          </cell>
          <cell r="W695" t="str">
            <v/>
          </cell>
          <cell r="Y695" t="str">
            <v/>
          </cell>
          <cell r="AA695" t="str">
            <v/>
          </cell>
          <cell r="AC695" t="str">
            <v/>
          </cell>
          <cell r="AE695" t="str">
            <v/>
          </cell>
          <cell r="AG695" t="str">
            <v/>
          </cell>
        </row>
        <row r="696">
          <cell r="B696">
            <v>45150</v>
          </cell>
          <cell r="J696">
            <v>22.442522871744359</v>
          </cell>
          <cell r="R696">
            <v>31.409999847412109</v>
          </cell>
          <cell r="U696" t="str">
            <v/>
          </cell>
          <cell r="W696" t="str">
            <v/>
          </cell>
          <cell r="Y696" t="str">
            <v/>
          </cell>
          <cell r="AA696" t="str">
            <v/>
          </cell>
          <cell r="AC696" t="str">
            <v/>
          </cell>
          <cell r="AE696" t="str">
            <v/>
          </cell>
          <cell r="AG696" t="str">
            <v/>
          </cell>
        </row>
        <row r="697">
          <cell r="B697">
            <v>45151</v>
          </cell>
          <cell r="J697">
            <v>21.109784091564713</v>
          </cell>
          <cell r="R697">
            <v>32.25</v>
          </cell>
          <cell r="U697" t="str">
            <v/>
          </cell>
          <cell r="W697" t="str">
            <v/>
          </cell>
          <cell r="Y697" t="str">
            <v/>
          </cell>
          <cell r="AA697" t="str">
            <v/>
          </cell>
          <cell r="AC697" t="str">
            <v/>
          </cell>
          <cell r="AE697" t="str">
            <v/>
          </cell>
          <cell r="AG697" t="str">
            <v/>
          </cell>
        </row>
        <row r="698">
          <cell r="B698">
            <v>45152</v>
          </cell>
          <cell r="J698">
            <v>21.398675764107487</v>
          </cell>
          <cell r="R698">
            <v>30.659999847412109</v>
          </cell>
          <cell r="U698" t="str">
            <v/>
          </cell>
          <cell r="W698" t="str">
            <v/>
          </cell>
          <cell r="Y698" t="str">
            <v/>
          </cell>
          <cell r="AA698" t="str">
            <v/>
          </cell>
          <cell r="AC698" t="str">
            <v/>
          </cell>
          <cell r="AE698" t="str">
            <v/>
          </cell>
          <cell r="AG698" t="str">
            <v/>
          </cell>
        </row>
        <row r="699">
          <cell r="B699">
            <v>45153</v>
          </cell>
          <cell r="J699" t="str">
            <v/>
          </cell>
          <cell r="R699">
            <v>28.340000152587891</v>
          </cell>
          <cell r="U699" t="str">
            <v/>
          </cell>
          <cell r="W699" t="str">
            <v/>
          </cell>
          <cell r="Y699" t="str">
            <v/>
          </cell>
          <cell r="AA699" t="str">
            <v/>
          </cell>
          <cell r="AC699" t="str">
            <v/>
          </cell>
          <cell r="AE699" t="str">
            <v/>
          </cell>
          <cell r="AG699" t="str">
            <v/>
          </cell>
        </row>
        <row r="700">
          <cell r="B700">
            <v>45154</v>
          </cell>
          <cell r="J700" t="str">
            <v/>
          </cell>
          <cell r="R700">
            <v>28.340000152587891</v>
          </cell>
          <cell r="U700" t="str">
            <v/>
          </cell>
          <cell r="W700" t="str">
            <v/>
          </cell>
          <cell r="Y700" t="str">
            <v/>
          </cell>
          <cell r="AA700" t="str">
            <v/>
          </cell>
          <cell r="AC700" t="str">
            <v/>
          </cell>
          <cell r="AE700" t="str">
            <v/>
          </cell>
          <cell r="AG700" t="str">
            <v/>
          </cell>
        </row>
        <row r="701">
          <cell r="B701">
            <v>45155</v>
          </cell>
          <cell r="J701">
            <v>13.3848484044602</v>
          </cell>
          <cell r="R701">
            <v>31.590000152587891</v>
          </cell>
          <cell r="U701" t="str">
            <v/>
          </cell>
          <cell r="W701" t="str">
            <v/>
          </cell>
          <cell r="Y701" t="str">
            <v/>
          </cell>
          <cell r="AA701" t="str">
            <v/>
          </cell>
          <cell r="AC701" t="str">
            <v/>
          </cell>
          <cell r="AE701" t="str">
            <v/>
          </cell>
          <cell r="AG701" t="str">
            <v/>
          </cell>
        </row>
        <row r="702">
          <cell r="B702">
            <v>45156</v>
          </cell>
          <cell r="J702">
            <v>7.4336374458975722</v>
          </cell>
          <cell r="R702">
            <v>31.860000610351563</v>
          </cell>
          <cell r="U702" t="str">
            <v/>
          </cell>
          <cell r="W702" t="str">
            <v/>
          </cell>
          <cell r="Y702" t="str">
            <v/>
          </cell>
          <cell r="AA702" t="str">
            <v/>
          </cell>
          <cell r="AC702" t="str">
            <v/>
          </cell>
          <cell r="AE702" t="str">
            <v/>
          </cell>
          <cell r="AG702" t="str">
            <v/>
          </cell>
        </row>
        <row r="703">
          <cell r="B703">
            <v>45157</v>
          </cell>
          <cell r="J703">
            <v>12.279864747864725</v>
          </cell>
          <cell r="R703">
            <v>30.670000076293945</v>
          </cell>
          <cell r="U703" t="str">
            <v/>
          </cell>
          <cell r="W703" t="str">
            <v/>
          </cell>
          <cell r="Y703" t="str">
            <v/>
          </cell>
          <cell r="AA703" t="str">
            <v/>
          </cell>
          <cell r="AC703" t="str">
            <v/>
          </cell>
          <cell r="AE703" t="str">
            <v/>
          </cell>
          <cell r="AG703" t="str">
            <v/>
          </cell>
        </row>
        <row r="704">
          <cell r="B704">
            <v>45158</v>
          </cell>
          <cell r="J704">
            <v>12.300518387776046</v>
          </cell>
          <cell r="R704">
            <v>33.029998779296875</v>
          </cell>
          <cell r="U704" t="str">
            <v/>
          </cell>
          <cell r="W704" t="str">
            <v/>
          </cell>
          <cell r="Y704" t="str">
            <v/>
          </cell>
          <cell r="AA704" t="str">
            <v/>
          </cell>
          <cell r="AC704" t="str">
            <v/>
          </cell>
          <cell r="AE704" t="str">
            <v/>
          </cell>
          <cell r="AG704" t="str">
            <v/>
          </cell>
        </row>
        <row r="705">
          <cell r="B705">
            <v>45159</v>
          </cell>
          <cell r="J705">
            <v>12.238983524147455</v>
          </cell>
          <cell r="R705">
            <v>30.379999160766602</v>
          </cell>
          <cell r="U705" t="str">
            <v/>
          </cell>
          <cell r="W705" t="str">
            <v/>
          </cell>
          <cell r="Y705" t="str">
            <v/>
          </cell>
          <cell r="AA705" t="str">
            <v/>
          </cell>
          <cell r="AC705" t="str">
            <v/>
          </cell>
          <cell r="AE705" t="str">
            <v/>
          </cell>
          <cell r="AG705" t="str">
            <v/>
          </cell>
        </row>
        <row r="706">
          <cell r="B706">
            <v>45160</v>
          </cell>
          <cell r="J706">
            <v>13.468452417165683</v>
          </cell>
          <cell r="R706">
            <v>31.239999771118164</v>
          </cell>
          <cell r="U706" t="str">
            <v/>
          </cell>
          <cell r="W706" t="str">
            <v/>
          </cell>
          <cell r="Y706" t="str">
            <v/>
          </cell>
          <cell r="AA706" t="str">
            <v/>
          </cell>
          <cell r="AC706" t="str">
            <v/>
          </cell>
          <cell r="AE706" t="str">
            <v/>
          </cell>
          <cell r="AG706" t="str">
            <v/>
          </cell>
        </row>
        <row r="707">
          <cell r="B707">
            <v>45161</v>
          </cell>
          <cell r="J707">
            <v>12.005800054778248</v>
          </cell>
          <cell r="R707">
            <v>34.450000762939453</v>
          </cell>
          <cell r="U707" t="str">
            <v/>
          </cell>
          <cell r="W707" t="str">
            <v/>
          </cell>
          <cell r="Y707" t="str">
            <v/>
          </cell>
          <cell r="AA707" t="str">
            <v/>
          </cell>
          <cell r="AC707" t="str">
            <v/>
          </cell>
          <cell r="AE707" t="str">
            <v/>
          </cell>
          <cell r="AG707" t="str">
            <v/>
          </cell>
        </row>
        <row r="708">
          <cell r="B708">
            <v>45162</v>
          </cell>
          <cell r="J708">
            <v>12.093425747263472</v>
          </cell>
          <cell r="R708">
            <v>30.780000686645508</v>
          </cell>
          <cell r="U708" t="str">
            <v/>
          </cell>
          <cell r="W708" t="str">
            <v/>
          </cell>
          <cell r="Y708" t="str">
            <v/>
          </cell>
          <cell r="AA708" t="str">
            <v/>
          </cell>
          <cell r="AC708" t="str">
            <v/>
          </cell>
          <cell r="AE708" t="str">
            <v/>
          </cell>
          <cell r="AG708" t="str">
            <v/>
          </cell>
        </row>
        <row r="709">
          <cell r="B709">
            <v>45163</v>
          </cell>
          <cell r="J709">
            <v>16.146540027137039</v>
          </cell>
          <cell r="R709">
            <v>31.579999923706055</v>
          </cell>
          <cell r="U709" t="str">
            <v/>
          </cell>
          <cell r="W709" t="str">
            <v/>
          </cell>
          <cell r="Y709" t="str">
            <v/>
          </cell>
          <cell r="AA709" t="str">
            <v/>
          </cell>
          <cell r="AC709" t="str">
            <v/>
          </cell>
          <cell r="AE709" t="str">
            <v/>
          </cell>
          <cell r="AG709" t="str">
            <v/>
          </cell>
        </row>
        <row r="710">
          <cell r="B710">
            <v>45164</v>
          </cell>
          <cell r="J710">
            <v>12.673837722523198</v>
          </cell>
          <cell r="R710">
            <v>31.790000915527344</v>
          </cell>
          <cell r="U710" t="str">
            <v/>
          </cell>
          <cell r="W710" t="str">
            <v/>
          </cell>
          <cell r="Y710" t="str">
            <v/>
          </cell>
          <cell r="AA710" t="str">
            <v/>
          </cell>
          <cell r="AC710" t="str">
            <v/>
          </cell>
          <cell r="AE710" t="str">
            <v/>
          </cell>
          <cell r="AG710" t="str">
            <v/>
          </cell>
        </row>
        <row r="711">
          <cell r="B711">
            <v>45165</v>
          </cell>
          <cell r="J711">
            <v>12.874831674713439</v>
          </cell>
          <cell r="R711">
            <v>32.150001525878906</v>
          </cell>
          <cell r="U711" t="str">
            <v/>
          </cell>
          <cell r="W711" t="str">
            <v/>
          </cell>
          <cell r="Y711" t="str">
            <v/>
          </cell>
          <cell r="AA711" t="str">
            <v/>
          </cell>
          <cell r="AC711" t="str">
            <v/>
          </cell>
          <cell r="AE711" t="str">
            <v/>
          </cell>
          <cell r="AG711" t="str">
            <v/>
          </cell>
        </row>
        <row r="712">
          <cell r="B712">
            <v>45166</v>
          </cell>
          <cell r="J712">
            <v>12.34696341989506</v>
          </cell>
          <cell r="R712">
            <v>31.819999694824219</v>
          </cell>
          <cell r="U712" t="str">
            <v/>
          </cell>
          <cell r="W712" t="str">
            <v/>
          </cell>
          <cell r="Y712" t="str">
            <v/>
          </cell>
          <cell r="AA712" t="str">
            <v/>
          </cell>
          <cell r="AC712" t="str">
            <v/>
          </cell>
          <cell r="AE712" t="str">
            <v/>
          </cell>
          <cell r="AG712" t="str">
            <v/>
          </cell>
        </row>
        <row r="713">
          <cell r="B713">
            <v>45167</v>
          </cell>
          <cell r="J713">
            <v>11.482066778785457</v>
          </cell>
          <cell r="R713">
            <v>29.610000610351563</v>
          </cell>
          <cell r="U713" t="str">
            <v/>
          </cell>
          <cell r="W713" t="str">
            <v/>
          </cell>
          <cell r="Y713" t="str">
            <v/>
          </cell>
          <cell r="AA713" t="str">
            <v/>
          </cell>
          <cell r="AC713" t="str">
            <v/>
          </cell>
          <cell r="AE713" t="str">
            <v/>
          </cell>
          <cell r="AG713" t="str">
            <v/>
          </cell>
        </row>
        <row r="714">
          <cell r="B714">
            <v>45168</v>
          </cell>
          <cell r="J714">
            <v>12.122916130592449</v>
          </cell>
          <cell r="R714">
            <v>30.530000686645508</v>
          </cell>
          <cell r="U714" t="str">
            <v/>
          </cell>
          <cell r="W714" t="str">
            <v/>
          </cell>
          <cell r="Y714" t="str">
            <v/>
          </cell>
          <cell r="AA714" t="str">
            <v/>
          </cell>
          <cell r="AC714" t="str">
            <v/>
          </cell>
          <cell r="AE714" t="str">
            <v/>
          </cell>
          <cell r="AG714" t="str">
            <v/>
          </cell>
        </row>
        <row r="715">
          <cell r="B715">
            <v>45169</v>
          </cell>
          <cell r="J715">
            <v>12.222924831318592</v>
          </cell>
          <cell r="R715">
            <v>32.569999694824219</v>
          </cell>
          <cell r="U715" t="str">
            <v/>
          </cell>
          <cell r="W715" t="str">
            <v/>
          </cell>
          <cell r="Y715" t="str">
            <v/>
          </cell>
          <cell r="AA715" t="str">
            <v/>
          </cell>
          <cell r="AC715" t="str">
            <v/>
          </cell>
          <cell r="AE715" t="str">
            <v/>
          </cell>
          <cell r="AG715" t="str">
            <v/>
          </cell>
        </row>
        <row r="716">
          <cell r="B716">
            <v>45170</v>
          </cell>
          <cell r="J716">
            <v>12.065100514949346</v>
          </cell>
          <cell r="R716">
            <v>29.950000762939453</v>
          </cell>
          <cell r="U716" t="str">
            <v/>
          </cell>
          <cell r="W716" t="str">
            <v/>
          </cell>
          <cell r="Y716" t="str">
            <v/>
          </cell>
          <cell r="AA716" t="str">
            <v/>
          </cell>
          <cell r="AC716" t="str">
            <v/>
          </cell>
          <cell r="AE716" t="str">
            <v/>
          </cell>
          <cell r="AG716" t="str">
            <v/>
          </cell>
        </row>
        <row r="717">
          <cell r="B717">
            <v>45171</v>
          </cell>
          <cell r="J717">
            <v>12.487758927720868</v>
          </cell>
          <cell r="R717">
            <v>32.779998779296875</v>
          </cell>
          <cell r="U717" t="str">
            <v/>
          </cell>
          <cell r="W717" t="str">
            <v/>
          </cell>
          <cell r="Y717" t="str">
            <v/>
          </cell>
          <cell r="AA717" t="str">
            <v/>
          </cell>
          <cell r="AC717" t="str">
            <v/>
          </cell>
          <cell r="AE717" t="str">
            <v/>
          </cell>
          <cell r="AG717" t="str">
            <v/>
          </cell>
        </row>
        <row r="718">
          <cell r="B718">
            <v>45172</v>
          </cell>
          <cell r="J718">
            <v>12.207869900890893</v>
          </cell>
          <cell r="R718">
            <v>29.610000610351563</v>
          </cell>
          <cell r="U718" t="str">
            <v/>
          </cell>
          <cell r="W718" t="str">
            <v/>
          </cell>
          <cell r="Y718" t="str">
            <v/>
          </cell>
          <cell r="AA718" t="str">
            <v/>
          </cell>
          <cell r="AC718" t="str">
            <v/>
          </cell>
          <cell r="AE718" t="str">
            <v/>
          </cell>
          <cell r="AG718" t="str">
            <v/>
          </cell>
        </row>
        <row r="719">
          <cell r="B719">
            <v>45173</v>
          </cell>
          <cell r="J719">
            <v>11.171742168401472</v>
          </cell>
          <cell r="R719">
            <v>30.020000457763672</v>
          </cell>
          <cell r="U719" t="str">
            <v/>
          </cell>
          <cell r="W719" t="str">
            <v/>
          </cell>
          <cell r="Y719" t="str">
            <v/>
          </cell>
          <cell r="AA719" t="str">
            <v/>
          </cell>
          <cell r="AC719" t="str">
            <v/>
          </cell>
          <cell r="AE719" t="str">
            <v/>
          </cell>
          <cell r="AG719" t="str">
            <v/>
          </cell>
        </row>
        <row r="720">
          <cell r="B720">
            <v>45174</v>
          </cell>
          <cell r="J720">
            <v>10.247852541036075</v>
          </cell>
          <cell r="R720">
            <v>31.129999160766602</v>
          </cell>
          <cell r="U720" t="str">
            <v/>
          </cell>
          <cell r="W720" t="str">
            <v/>
          </cell>
          <cell r="Y720" t="str">
            <v/>
          </cell>
          <cell r="AA720" t="str">
            <v/>
          </cell>
          <cell r="AC720" t="str">
            <v/>
          </cell>
          <cell r="AE720" t="str">
            <v/>
          </cell>
          <cell r="AG720" t="str">
            <v/>
          </cell>
        </row>
        <row r="721">
          <cell r="B721">
            <v>45175</v>
          </cell>
          <cell r="J721">
            <v>10.681995928901475</v>
          </cell>
          <cell r="R721">
            <v>31.559999465942383</v>
          </cell>
          <cell r="U721" t="str">
            <v/>
          </cell>
          <cell r="W721" t="str">
            <v/>
          </cell>
          <cell r="Y721" t="str">
            <v/>
          </cell>
          <cell r="AA721" t="str">
            <v/>
          </cell>
          <cell r="AC721" t="str">
            <v/>
          </cell>
          <cell r="AE721" t="str">
            <v/>
          </cell>
          <cell r="AG721" t="str">
            <v/>
          </cell>
        </row>
        <row r="722">
          <cell r="B722">
            <v>45176</v>
          </cell>
          <cell r="J722" t="str">
            <v/>
          </cell>
          <cell r="R722">
            <v>31.760000228881836</v>
          </cell>
          <cell r="U722" t="str">
            <v/>
          </cell>
          <cell r="W722" t="str">
            <v/>
          </cell>
          <cell r="Y722" t="str">
            <v/>
          </cell>
          <cell r="AA722" t="str">
            <v/>
          </cell>
          <cell r="AC722" t="str">
            <v/>
          </cell>
          <cell r="AE722" t="str">
            <v/>
          </cell>
          <cell r="AG722" t="str">
            <v/>
          </cell>
        </row>
        <row r="723">
          <cell r="B723">
            <v>45177</v>
          </cell>
          <cell r="J723">
            <v>11.697798880454457</v>
          </cell>
          <cell r="R723">
            <v>32.009998321533203</v>
          </cell>
          <cell r="U723" t="str">
            <v/>
          </cell>
          <cell r="W723" t="str">
            <v/>
          </cell>
          <cell r="Y723" t="str">
            <v/>
          </cell>
          <cell r="AA723" t="str">
            <v/>
          </cell>
          <cell r="AC723" t="str">
            <v/>
          </cell>
          <cell r="AE723" t="str">
            <v/>
          </cell>
          <cell r="AG723" t="str">
            <v/>
          </cell>
        </row>
        <row r="724">
          <cell r="B724">
            <v>45178</v>
          </cell>
          <cell r="J724">
            <v>11.987906867241515</v>
          </cell>
          <cell r="R724">
            <v>30.909999847412109</v>
          </cell>
          <cell r="U724" t="str">
            <v/>
          </cell>
          <cell r="W724" t="str">
            <v/>
          </cell>
          <cell r="Y724" t="str">
            <v/>
          </cell>
          <cell r="AA724" t="str">
            <v/>
          </cell>
          <cell r="AC724" t="str">
            <v/>
          </cell>
          <cell r="AE724" t="str">
            <v/>
          </cell>
          <cell r="AG724" t="str">
            <v/>
          </cell>
        </row>
        <row r="725">
          <cell r="B725">
            <v>45179</v>
          </cell>
          <cell r="J725">
            <v>12.326003140814437</v>
          </cell>
          <cell r="R725">
            <v>32.669998168945313</v>
          </cell>
          <cell r="U725" t="str">
            <v/>
          </cell>
          <cell r="W725" t="str">
            <v/>
          </cell>
          <cell r="Y725" t="str">
            <v/>
          </cell>
          <cell r="AA725" t="str">
            <v/>
          </cell>
          <cell r="AC725" t="str">
            <v/>
          </cell>
          <cell r="AE725" t="str">
            <v/>
          </cell>
          <cell r="AG725" t="str">
            <v/>
          </cell>
        </row>
        <row r="726">
          <cell r="B726">
            <v>45180</v>
          </cell>
          <cell r="J726">
            <v>13.125801992307771</v>
          </cell>
          <cell r="R726">
            <v>32.669998168945313</v>
          </cell>
          <cell r="U726" t="str">
            <v/>
          </cell>
          <cell r="W726" t="str">
            <v/>
          </cell>
          <cell r="Y726" t="str">
            <v/>
          </cell>
          <cell r="AA726" t="str">
            <v/>
          </cell>
          <cell r="AC726" t="str">
            <v/>
          </cell>
          <cell r="AE726" t="str">
            <v/>
          </cell>
          <cell r="AG726" t="str">
            <v/>
          </cell>
        </row>
        <row r="727">
          <cell r="B727">
            <v>45181</v>
          </cell>
          <cell r="J727">
            <v>11.846759819976867</v>
          </cell>
          <cell r="R727">
            <v>30.75</v>
          </cell>
          <cell r="U727" t="str">
            <v/>
          </cell>
          <cell r="W727" t="str">
            <v/>
          </cell>
          <cell r="Y727" t="str">
            <v/>
          </cell>
          <cell r="AA727" t="str">
            <v/>
          </cell>
          <cell r="AC727" t="str">
            <v/>
          </cell>
          <cell r="AE727" t="str">
            <v/>
          </cell>
          <cell r="AG727" t="str">
            <v/>
          </cell>
        </row>
        <row r="728">
          <cell r="B728">
            <v>45182</v>
          </cell>
          <cell r="J728">
            <v>12.4746444865289</v>
          </cell>
          <cell r="R728">
            <v>30.309999465942383</v>
          </cell>
          <cell r="U728" t="str">
            <v/>
          </cell>
          <cell r="W728" t="str">
            <v/>
          </cell>
          <cell r="Y728" t="str">
            <v/>
          </cell>
          <cell r="AA728" t="str">
            <v/>
          </cell>
          <cell r="AC728" t="str">
            <v/>
          </cell>
          <cell r="AE728" t="str">
            <v/>
          </cell>
          <cell r="AG728" t="str">
            <v/>
          </cell>
        </row>
        <row r="729">
          <cell r="B729">
            <v>45183</v>
          </cell>
          <cell r="J729">
            <v>11.651744215070961</v>
          </cell>
          <cell r="R729">
            <v>31.319999694824219</v>
          </cell>
          <cell r="U729" t="str">
            <v/>
          </cell>
          <cell r="W729" t="str">
            <v/>
          </cell>
          <cell r="Y729" t="str">
            <v/>
          </cell>
          <cell r="AA729" t="str">
            <v/>
          </cell>
          <cell r="AC729" t="str">
            <v/>
          </cell>
          <cell r="AE729" t="str">
            <v/>
          </cell>
          <cell r="AG729" t="str">
            <v/>
          </cell>
        </row>
        <row r="730">
          <cell r="B730">
            <v>45184</v>
          </cell>
          <cell r="J730">
            <v>19.11294967239774</v>
          </cell>
          <cell r="R730" t="str">
            <v/>
          </cell>
          <cell r="U730" t="str">
            <v/>
          </cell>
          <cell r="W730" t="str">
            <v/>
          </cell>
          <cell r="Y730" t="str">
            <v/>
          </cell>
          <cell r="AA730" t="str">
            <v/>
          </cell>
          <cell r="AC730" t="str">
            <v/>
          </cell>
          <cell r="AE730" t="str">
            <v/>
          </cell>
          <cell r="AG730" t="str">
            <v/>
          </cell>
        </row>
        <row r="731">
          <cell r="B731">
            <v>45185</v>
          </cell>
          <cell r="J731">
            <v>14.567374146484569</v>
          </cell>
          <cell r="R731" t="str">
            <v/>
          </cell>
          <cell r="U731" t="str">
            <v/>
          </cell>
          <cell r="W731" t="str">
            <v/>
          </cell>
          <cell r="Y731" t="str">
            <v/>
          </cell>
          <cell r="AA731" t="str">
            <v/>
          </cell>
          <cell r="AC731" t="str">
            <v/>
          </cell>
          <cell r="AE731" t="str">
            <v/>
          </cell>
          <cell r="AG731" t="str">
            <v/>
          </cell>
        </row>
        <row r="732">
          <cell r="B732">
            <v>45186</v>
          </cell>
          <cell r="J732">
            <v>14.236953801638661</v>
          </cell>
          <cell r="R732" t="str">
            <v/>
          </cell>
          <cell r="U732" t="str">
            <v/>
          </cell>
          <cell r="W732" t="str">
            <v/>
          </cell>
          <cell r="Y732" t="str">
            <v/>
          </cell>
          <cell r="AA732" t="str">
            <v/>
          </cell>
          <cell r="AC732" t="str">
            <v/>
          </cell>
          <cell r="AE732" t="str">
            <v/>
          </cell>
          <cell r="AG732" t="str">
            <v/>
          </cell>
        </row>
        <row r="733">
          <cell r="B733">
            <v>45187</v>
          </cell>
          <cell r="J733">
            <v>12.528335779550924</v>
          </cell>
          <cell r="R733" t="str">
            <v/>
          </cell>
          <cell r="U733">
            <v>659.99999999997169</v>
          </cell>
          <cell r="W733">
            <v>15.571268929685663</v>
          </cell>
          <cell r="Y733">
            <v>30.970265656469316</v>
          </cell>
          <cell r="AA733">
            <v>240.00000000001796</v>
          </cell>
          <cell r="AC733">
            <v>13.054399665568461</v>
          </cell>
          <cell r="AE733">
            <v>31.276865176761287</v>
          </cell>
          <cell r="AG733">
            <v>290.00000000001245</v>
          </cell>
        </row>
        <row r="734">
          <cell r="B734">
            <v>45188</v>
          </cell>
          <cell r="J734">
            <v>12.334823347274659</v>
          </cell>
          <cell r="R734" t="str">
            <v/>
          </cell>
          <cell r="U734">
            <v>659.99999999997169</v>
          </cell>
          <cell r="W734">
            <v>15.571268929685663</v>
          </cell>
          <cell r="Y734">
            <v>30.970265656469316</v>
          </cell>
          <cell r="AA734">
            <v>240.00000000001796</v>
          </cell>
          <cell r="AC734">
            <v>13.054399665568461</v>
          </cell>
          <cell r="AE734">
            <v>31.276865176761287</v>
          </cell>
          <cell r="AG734">
            <v>290.00000000001245</v>
          </cell>
        </row>
        <row r="735">
          <cell r="B735">
            <v>45189</v>
          </cell>
          <cell r="J735">
            <v>11.64899601791546</v>
          </cell>
          <cell r="R735" t="str">
            <v/>
          </cell>
          <cell r="U735">
            <v>659.99999999997169</v>
          </cell>
          <cell r="W735">
            <v>15.571268929685663</v>
          </cell>
          <cell r="Y735">
            <v>30.970265656469316</v>
          </cell>
          <cell r="AA735">
            <v>240.00000000001796</v>
          </cell>
          <cell r="AC735">
            <v>13.054399665568461</v>
          </cell>
          <cell r="AE735">
            <v>31.276865176761287</v>
          </cell>
          <cell r="AG735">
            <v>290.00000000001245</v>
          </cell>
        </row>
        <row r="736">
          <cell r="B736">
            <v>45190</v>
          </cell>
          <cell r="J736">
            <v>12.217668758899068</v>
          </cell>
          <cell r="R736">
            <v>29.760000228881836</v>
          </cell>
          <cell r="U736">
            <v>659.99999999997169</v>
          </cell>
          <cell r="W736">
            <v>15.571268929685663</v>
          </cell>
          <cell r="Y736">
            <v>30.970265656469316</v>
          </cell>
          <cell r="AA736">
            <v>240.00000000001796</v>
          </cell>
          <cell r="AC736">
            <v>13.054399665568461</v>
          </cell>
          <cell r="AE736">
            <v>31.276865176761287</v>
          </cell>
          <cell r="AG736">
            <v>290.00000000001245</v>
          </cell>
        </row>
        <row r="737">
          <cell r="B737">
            <v>45191</v>
          </cell>
          <cell r="J737">
            <v>11.449342404262788</v>
          </cell>
          <cell r="R737">
            <v>30.069999694824219</v>
          </cell>
          <cell r="U737">
            <v>659.99999999997169</v>
          </cell>
          <cell r="W737">
            <v>15.571268929685663</v>
          </cell>
          <cell r="Y737">
            <v>30.970265656469316</v>
          </cell>
          <cell r="AA737">
            <v>240.00000000001796</v>
          </cell>
          <cell r="AC737">
            <v>13.054399665568461</v>
          </cell>
          <cell r="AE737">
            <v>31.276865176761287</v>
          </cell>
          <cell r="AG737">
            <v>290.00000000001245</v>
          </cell>
        </row>
        <row r="738">
          <cell r="B738">
            <v>45192</v>
          </cell>
          <cell r="J738">
            <v>11.948457620072746</v>
          </cell>
          <cell r="R738">
            <v>31.520000457763672</v>
          </cell>
          <cell r="U738">
            <v>659.99999999997169</v>
          </cell>
          <cell r="W738">
            <v>15.571268929685663</v>
          </cell>
          <cell r="Y738">
            <v>30.970265656469316</v>
          </cell>
          <cell r="AA738">
            <v>240.00000000001796</v>
          </cell>
          <cell r="AC738">
            <v>13.054399665568461</v>
          </cell>
          <cell r="AE738">
            <v>31.276865176761287</v>
          </cell>
          <cell r="AG738">
            <v>290.00000000001245</v>
          </cell>
        </row>
        <row r="739">
          <cell r="B739">
            <v>45193</v>
          </cell>
          <cell r="J739">
            <v>12.378609118961766</v>
          </cell>
          <cell r="R739">
            <v>30.340000152587891</v>
          </cell>
          <cell r="U739">
            <v>659.99999999997169</v>
          </cell>
          <cell r="W739">
            <v>15.571268929685663</v>
          </cell>
          <cell r="Y739">
            <v>30.970265656469316</v>
          </cell>
          <cell r="AA739">
            <v>240.00000000001796</v>
          </cell>
          <cell r="AC739">
            <v>13.054399665568461</v>
          </cell>
          <cell r="AE739">
            <v>31.276865176761287</v>
          </cell>
          <cell r="AG739">
            <v>290.00000000001245</v>
          </cell>
        </row>
        <row r="740">
          <cell r="B740">
            <v>45194</v>
          </cell>
          <cell r="J740">
            <v>12.315586290968321</v>
          </cell>
          <cell r="R740">
            <v>31</v>
          </cell>
          <cell r="U740">
            <v>439.99999999999596</v>
          </cell>
          <cell r="W740">
            <v>14.785014718565867</v>
          </cell>
          <cell r="Y740">
            <v>29.967357400043291</v>
          </cell>
          <cell r="AA740">
            <v>560.00000000000489</v>
          </cell>
          <cell r="AC740">
            <v>14.785014718565867</v>
          </cell>
          <cell r="AE740">
            <v>29.967357400043291</v>
          </cell>
          <cell r="AG740">
            <v>560.00000000000489</v>
          </cell>
        </row>
        <row r="741">
          <cell r="B741">
            <v>45195</v>
          </cell>
          <cell r="J741" t="str">
            <v/>
          </cell>
          <cell r="R741" t="str">
            <v/>
          </cell>
          <cell r="U741">
            <v>439.99999999999596</v>
          </cell>
          <cell r="W741">
            <v>14.785014718565867</v>
          </cell>
          <cell r="Y741">
            <v>29.967357400043291</v>
          </cell>
          <cell r="AA741">
            <v>560.00000000000489</v>
          </cell>
          <cell r="AC741">
            <v>14.785014718565867</v>
          </cell>
          <cell r="AE741">
            <v>29.967357400043291</v>
          </cell>
          <cell r="AG741">
            <v>560.00000000000489</v>
          </cell>
        </row>
        <row r="742">
          <cell r="B742">
            <v>45196</v>
          </cell>
          <cell r="J742">
            <v>11.615961482124296</v>
          </cell>
          <cell r="R742">
            <v>31.829999923706055</v>
          </cell>
          <cell r="U742">
            <v>439.99999999999596</v>
          </cell>
          <cell r="W742">
            <v>14.785014718565867</v>
          </cell>
          <cell r="Y742">
            <v>29.967357400043291</v>
          </cell>
          <cell r="AA742">
            <v>560.00000000000489</v>
          </cell>
          <cell r="AC742">
            <v>14.785014718565867</v>
          </cell>
          <cell r="AE742">
            <v>29.967357400043291</v>
          </cell>
          <cell r="AG742">
            <v>560.00000000000489</v>
          </cell>
        </row>
        <row r="743">
          <cell r="B743">
            <v>45197</v>
          </cell>
          <cell r="J743">
            <v>11.387442967892193</v>
          </cell>
          <cell r="R743">
            <v>29.350000381469727</v>
          </cell>
          <cell r="U743">
            <v>439.99999999999596</v>
          </cell>
          <cell r="W743">
            <v>14.785014718565867</v>
          </cell>
          <cell r="Y743">
            <v>29.967357400043291</v>
          </cell>
          <cell r="AA743">
            <v>560.00000000000489</v>
          </cell>
          <cell r="AC743">
            <v>14.785014718565867</v>
          </cell>
          <cell r="AE743">
            <v>29.967357400043291</v>
          </cell>
          <cell r="AG743">
            <v>560.00000000000489</v>
          </cell>
        </row>
        <row r="744">
          <cell r="B744">
            <v>45198</v>
          </cell>
          <cell r="J744">
            <v>11.061409906752969</v>
          </cell>
          <cell r="R744">
            <v>30</v>
          </cell>
          <cell r="U744">
            <v>439.99999999999596</v>
          </cell>
          <cell r="W744">
            <v>14.785014718565867</v>
          </cell>
          <cell r="Y744">
            <v>29.967357400043291</v>
          </cell>
          <cell r="AA744">
            <v>560.00000000000489</v>
          </cell>
          <cell r="AC744">
            <v>14.785014718565867</v>
          </cell>
          <cell r="AE744">
            <v>29.967357400043291</v>
          </cell>
          <cell r="AG744">
            <v>560.00000000000489</v>
          </cell>
        </row>
        <row r="745">
          <cell r="B745">
            <v>45199</v>
          </cell>
          <cell r="J745">
            <v>13.552008589529846</v>
          </cell>
          <cell r="R745">
            <v>30.559999465942383</v>
          </cell>
          <cell r="U745">
            <v>439.99999999999596</v>
          </cell>
          <cell r="W745">
            <v>14.785014718565867</v>
          </cell>
          <cell r="Y745">
            <v>29.967357400043291</v>
          </cell>
          <cell r="AA745">
            <v>560.00000000000489</v>
          </cell>
          <cell r="AC745">
            <v>14.785014718565867</v>
          </cell>
          <cell r="AE745">
            <v>29.967357400043291</v>
          </cell>
          <cell r="AG745">
            <v>560.00000000000489</v>
          </cell>
        </row>
        <row r="746">
          <cell r="B746">
            <v>45200</v>
          </cell>
          <cell r="J746">
            <v>13.112892481339587</v>
          </cell>
          <cell r="R746">
            <v>30.200000762939453</v>
          </cell>
          <cell r="U746">
            <v>439.99999999999596</v>
          </cell>
          <cell r="W746">
            <v>14.785014718565867</v>
          </cell>
          <cell r="Y746">
            <v>29.967357400043291</v>
          </cell>
          <cell r="AA746">
            <v>560.00000000000489</v>
          </cell>
          <cell r="AC746">
            <v>14.785014718565867</v>
          </cell>
          <cell r="AE746">
            <v>29.967357400043291</v>
          </cell>
          <cell r="AG746">
            <v>560.00000000000489</v>
          </cell>
        </row>
        <row r="747">
          <cell r="B747">
            <v>45201</v>
          </cell>
          <cell r="J747">
            <v>23.804086170584085</v>
          </cell>
          <cell r="R747">
            <v>29.510000228881836</v>
          </cell>
          <cell r="U747">
            <v>620.00000000002058</v>
          </cell>
          <cell r="W747">
            <v>25.521983479810785</v>
          </cell>
          <cell r="Y747">
            <v>31.441438132172763</v>
          </cell>
          <cell r="AA747">
            <v>360.00000000000477</v>
          </cell>
          <cell r="AC747">
            <v>16.330471930153095</v>
          </cell>
          <cell r="AE747">
            <v>31.220489977728285</v>
          </cell>
          <cell r="AG747">
            <v>299.99999999998914</v>
          </cell>
        </row>
        <row r="748">
          <cell r="B748">
            <v>45202</v>
          </cell>
          <cell r="J748" t="str">
            <v/>
          </cell>
          <cell r="R748" t="str">
            <v/>
          </cell>
          <cell r="U748">
            <v>620.00000000002058</v>
          </cell>
          <cell r="W748">
            <v>25.521983479810785</v>
          </cell>
          <cell r="Y748">
            <v>31.441438132172763</v>
          </cell>
          <cell r="AA748">
            <v>360.00000000000477</v>
          </cell>
          <cell r="AC748">
            <v>16.330471930153095</v>
          </cell>
          <cell r="AE748">
            <v>31.220489977728285</v>
          </cell>
          <cell r="AG748">
            <v>299.99999999998914</v>
          </cell>
        </row>
        <row r="749">
          <cell r="B749">
            <v>45203</v>
          </cell>
          <cell r="J749" t="str">
            <v/>
          </cell>
          <cell r="R749">
            <v>28.840000152587891</v>
          </cell>
          <cell r="U749">
            <v>620.00000000002058</v>
          </cell>
          <cell r="W749">
            <v>25.521983479810785</v>
          </cell>
          <cell r="Y749">
            <v>31.441438132172763</v>
          </cell>
          <cell r="AA749">
            <v>360.00000000000477</v>
          </cell>
          <cell r="AC749">
            <v>16.330471930153095</v>
          </cell>
          <cell r="AE749">
            <v>31.220489977728285</v>
          </cell>
          <cell r="AG749">
            <v>299.99999999998914</v>
          </cell>
        </row>
        <row r="750">
          <cell r="B750">
            <v>45204</v>
          </cell>
          <cell r="J750" t="str">
            <v/>
          </cell>
          <cell r="R750">
            <v>31.569999694824219</v>
          </cell>
          <cell r="U750">
            <v>620.00000000002058</v>
          </cell>
          <cell r="W750">
            <v>25.521983479810785</v>
          </cell>
          <cell r="Y750">
            <v>31.441438132172763</v>
          </cell>
          <cell r="AA750">
            <v>360.00000000000477</v>
          </cell>
          <cell r="AC750">
            <v>16.330471930153095</v>
          </cell>
          <cell r="AE750">
            <v>31.220489977728285</v>
          </cell>
          <cell r="AG750">
            <v>299.99999999998914</v>
          </cell>
        </row>
        <row r="751">
          <cell r="B751">
            <v>45205</v>
          </cell>
          <cell r="J751" t="str">
            <v/>
          </cell>
          <cell r="R751">
            <v>28.049999237060547</v>
          </cell>
          <cell r="U751">
            <v>620.00000000002058</v>
          </cell>
          <cell r="W751">
            <v>25.521983479810785</v>
          </cell>
          <cell r="Y751">
            <v>31.441438132172763</v>
          </cell>
          <cell r="AA751">
            <v>360.00000000000477</v>
          </cell>
          <cell r="AC751">
            <v>16.330471930153095</v>
          </cell>
          <cell r="AE751">
            <v>31.220489977728285</v>
          </cell>
          <cell r="AG751">
            <v>299.99999999998914</v>
          </cell>
        </row>
        <row r="752">
          <cell r="B752">
            <v>45206</v>
          </cell>
          <cell r="J752">
            <v>12.386257141807707</v>
          </cell>
          <cell r="R752">
            <v>28.110000610351563</v>
          </cell>
          <cell r="U752">
            <v>620.00000000002058</v>
          </cell>
          <cell r="W752">
            <v>25.521983479810785</v>
          </cell>
          <cell r="Y752">
            <v>31.441438132172763</v>
          </cell>
          <cell r="AA752">
            <v>360.00000000000477</v>
          </cell>
          <cell r="AC752">
            <v>16.330471930153095</v>
          </cell>
          <cell r="AE752">
            <v>31.220489977728285</v>
          </cell>
          <cell r="AG752">
            <v>299.99999999998914</v>
          </cell>
        </row>
        <row r="753">
          <cell r="B753">
            <v>45207</v>
          </cell>
          <cell r="J753">
            <v>12.380863560478499</v>
          </cell>
          <cell r="R753">
            <v>28.870000839233398</v>
          </cell>
          <cell r="U753">
            <v>620.00000000002058</v>
          </cell>
          <cell r="W753">
            <v>25.521983479810785</v>
          </cell>
          <cell r="Y753">
            <v>31.441438132172763</v>
          </cell>
          <cell r="AA753">
            <v>360.00000000000477</v>
          </cell>
          <cell r="AC753">
            <v>16.330471930153095</v>
          </cell>
          <cell r="AE753">
            <v>31.220489977728285</v>
          </cell>
          <cell r="AG753">
            <v>299.99999999998914</v>
          </cell>
        </row>
        <row r="754">
          <cell r="B754">
            <v>45208</v>
          </cell>
          <cell r="J754">
            <v>13.13889085616735</v>
          </cell>
          <cell r="R754">
            <v>29.159999847412109</v>
          </cell>
          <cell r="U754" t="str">
            <v/>
          </cell>
          <cell r="W754" t="str">
            <v/>
          </cell>
          <cell r="Y754" t="str">
            <v/>
          </cell>
          <cell r="AA754" t="str">
            <v/>
          </cell>
          <cell r="AC754" t="str">
            <v/>
          </cell>
          <cell r="AE754" t="str">
            <v/>
          </cell>
          <cell r="AG754" t="str">
            <v/>
          </cell>
        </row>
        <row r="755">
          <cell r="B755">
            <v>45209</v>
          </cell>
          <cell r="J755">
            <v>12.959088157851918</v>
          </cell>
          <cell r="R755">
            <v>28.360000610351563</v>
          </cell>
          <cell r="U755" t="str">
            <v/>
          </cell>
          <cell r="W755" t="str">
            <v/>
          </cell>
          <cell r="Y755" t="str">
            <v/>
          </cell>
          <cell r="AA755" t="str">
            <v/>
          </cell>
          <cell r="AC755" t="str">
            <v/>
          </cell>
          <cell r="AE755" t="str">
            <v/>
          </cell>
          <cell r="AG755" t="str">
            <v/>
          </cell>
        </row>
        <row r="756">
          <cell r="B756">
            <v>45210</v>
          </cell>
          <cell r="J756">
            <v>14.036689774621232</v>
          </cell>
          <cell r="R756">
            <v>30.030000686645508</v>
          </cell>
          <cell r="U756" t="str">
            <v/>
          </cell>
          <cell r="W756" t="str">
            <v/>
          </cell>
          <cell r="Y756" t="str">
            <v/>
          </cell>
          <cell r="AA756" t="str">
            <v/>
          </cell>
          <cell r="AC756" t="str">
            <v/>
          </cell>
          <cell r="AE756" t="str">
            <v/>
          </cell>
          <cell r="AG756" t="str">
            <v/>
          </cell>
        </row>
        <row r="757">
          <cell r="B757">
            <v>45211</v>
          </cell>
          <cell r="J757">
            <v>15.655091209608354</v>
          </cell>
          <cell r="R757">
            <v>29.360000610351563</v>
          </cell>
          <cell r="U757">
            <v>479.99999999999153</v>
          </cell>
          <cell r="W757">
            <v>14.744772786052826</v>
          </cell>
          <cell r="Y757">
            <v>31.886730585555629</v>
          </cell>
          <cell r="AA757">
            <v>434.99999999999648</v>
          </cell>
          <cell r="AC757">
            <v>9.4337898974832903</v>
          </cell>
          <cell r="AE757">
            <v>32.512696546400107</v>
          </cell>
          <cell r="AG757">
            <v>595.00000000000114</v>
          </cell>
        </row>
        <row r="758">
          <cell r="B758">
            <v>45212</v>
          </cell>
          <cell r="J758">
            <v>15.538423097250512</v>
          </cell>
          <cell r="R758">
            <v>30.680000305175781</v>
          </cell>
          <cell r="U758">
            <v>479.99999999999153</v>
          </cell>
          <cell r="W758">
            <v>14.744772786052826</v>
          </cell>
          <cell r="Y758">
            <v>31.886730585555629</v>
          </cell>
          <cell r="AA758">
            <v>434.99999999999648</v>
          </cell>
          <cell r="AC758">
            <v>9.4337898974832903</v>
          </cell>
          <cell r="AE758">
            <v>32.512696546400107</v>
          </cell>
          <cell r="AG758">
            <v>595.00000000000114</v>
          </cell>
        </row>
        <row r="759">
          <cell r="B759">
            <v>45213</v>
          </cell>
          <cell r="J759">
            <v>15.648714371556778</v>
          </cell>
          <cell r="R759">
            <v>29.309999465942383</v>
          </cell>
          <cell r="U759">
            <v>479.99999999999153</v>
          </cell>
          <cell r="W759">
            <v>14.744772786052826</v>
          </cell>
          <cell r="Y759">
            <v>31.886730585555629</v>
          </cell>
          <cell r="AA759">
            <v>434.99999999999648</v>
          </cell>
          <cell r="AC759">
            <v>9.4337898974832903</v>
          </cell>
          <cell r="AE759">
            <v>32.512696546400107</v>
          </cell>
          <cell r="AG759">
            <v>595.00000000000114</v>
          </cell>
        </row>
        <row r="760">
          <cell r="B760">
            <v>45214</v>
          </cell>
          <cell r="J760">
            <v>16.159600627032763</v>
          </cell>
          <cell r="R760">
            <v>28.579999923706055</v>
          </cell>
          <cell r="U760">
            <v>479.99999999999153</v>
          </cell>
          <cell r="W760">
            <v>14.744772786052826</v>
          </cell>
          <cell r="Y760">
            <v>31.886730585555629</v>
          </cell>
          <cell r="AA760">
            <v>434.99999999999648</v>
          </cell>
          <cell r="AC760">
            <v>9.4337898974832903</v>
          </cell>
          <cell r="AE760">
            <v>32.512696546400107</v>
          </cell>
          <cell r="AG760">
            <v>595.00000000000114</v>
          </cell>
        </row>
        <row r="761">
          <cell r="B761">
            <v>45215</v>
          </cell>
          <cell r="J761">
            <v>15.664272066608481</v>
          </cell>
          <cell r="R761">
            <v>29.219999313354492</v>
          </cell>
          <cell r="U761">
            <v>619.99999999999829</v>
          </cell>
          <cell r="W761">
            <v>16.629435309651196</v>
          </cell>
          <cell r="Y761">
            <v>31.354686687805831</v>
          </cell>
          <cell r="AA761">
            <v>390.00000000000148</v>
          </cell>
          <cell r="AC761">
            <v>13.024475403360661</v>
          </cell>
          <cell r="AE761">
            <v>31.218642568193545</v>
          </cell>
          <cell r="AG761">
            <v>497.50000000000074</v>
          </cell>
        </row>
        <row r="762">
          <cell r="B762">
            <v>45216</v>
          </cell>
          <cell r="J762" t="str">
            <v/>
          </cell>
          <cell r="R762">
            <v>30.479999542236328</v>
          </cell>
          <cell r="U762">
            <v>619.99999999999829</v>
          </cell>
          <cell r="W762">
            <v>16.629435309651196</v>
          </cell>
          <cell r="Y762">
            <v>31.354686687805831</v>
          </cell>
          <cell r="AA762">
            <v>390.00000000000148</v>
          </cell>
          <cell r="AC762">
            <v>13.024475403360661</v>
          </cell>
          <cell r="AE762">
            <v>31.218642568193545</v>
          </cell>
          <cell r="AG762">
            <v>497.50000000000074</v>
          </cell>
        </row>
        <row r="763">
          <cell r="B763">
            <v>45217</v>
          </cell>
          <cell r="J763">
            <v>15.246058271180186</v>
          </cell>
          <cell r="R763">
            <v>29.190000534057617</v>
          </cell>
          <cell r="U763">
            <v>619.99999999999829</v>
          </cell>
          <cell r="W763">
            <v>16.629435309651196</v>
          </cell>
          <cell r="Y763">
            <v>31.354686687805831</v>
          </cell>
          <cell r="AA763">
            <v>390.00000000000148</v>
          </cell>
          <cell r="AC763">
            <v>13.024475403360661</v>
          </cell>
          <cell r="AE763">
            <v>31.218642568193545</v>
          </cell>
          <cell r="AG763">
            <v>497.50000000000074</v>
          </cell>
        </row>
        <row r="764">
          <cell r="B764">
            <v>45218</v>
          </cell>
          <cell r="J764">
            <v>15.751214641762653</v>
          </cell>
          <cell r="R764">
            <v>30.020000457763672</v>
          </cell>
          <cell r="U764">
            <v>760.00000000000512</v>
          </cell>
          <cell r="W764">
            <v>18.514097833249565</v>
          </cell>
          <cell r="Y764">
            <v>30.822642790056037</v>
          </cell>
          <cell r="AA764">
            <v>345.00000000000642</v>
          </cell>
          <cell r="AC764">
            <v>16.615160909238032</v>
          </cell>
          <cell r="AE764">
            <v>29.924588589986985</v>
          </cell>
          <cell r="AG764">
            <v>400.00000000000034</v>
          </cell>
        </row>
        <row r="765">
          <cell r="B765">
            <v>45219</v>
          </cell>
          <cell r="J765">
            <v>16.495938864613638</v>
          </cell>
          <cell r="R765">
            <v>29.909999847412109</v>
          </cell>
          <cell r="U765">
            <v>760.00000000000512</v>
          </cell>
          <cell r="W765">
            <v>18.514097833249565</v>
          </cell>
          <cell r="Y765">
            <v>30.822642790056037</v>
          </cell>
          <cell r="AA765">
            <v>345.00000000000642</v>
          </cell>
          <cell r="AC765">
            <v>16.615160909238032</v>
          </cell>
          <cell r="AE765">
            <v>29.924588589986985</v>
          </cell>
          <cell r="AG765">
            <v>400.00000000000034</v>
          </cell>
        </row>
        <row r="766">
          <cell r="B766">
            <v>45220</v>
          </cell>
          <cell r="J766">
            <v>16.958303399552904</v>
          </cell>
          <cell r="R766">
            <v>30.850000381469727</v>
          </cell>
          <cell r="U766">
            <v>760.00000000000512</v>
          </cell>
          <cell r="W766">
            <v>18.514097833249565</v>
          </cell>
          <cell r="Y766">
            <v>30.822642790056037</v>
          </cell>
          <cell r="AA766">
            <v>345.00000000000642</v>
          </cell>
          <cell r="AC766">
            <v>16.615160909238032</v>
          </cell>
          <cell r="AE766">
            <v>29.924588589986985</v>
          </cell>
          <cell r="AG766">
            <v>400.00000000000034</v>
          </cell>
        </row>
        <row r="767">
          <cell r="B767">
            <v>45221</v>
          </cell>
          <cell r="J767" t="str">
            <v/>
          </cell>
          <cell r="R767">
            <v>29.030000686645508</v>
          </cell>
          <cell r="U767">
            <v>760.00000000000512</v>
          </cell>
          <cell r="W767">
            <v>18.514097833249565</v>
          </cell>
          <cell r="Y767">
            <v>30.822642790056037</v>
          </cell>
          <cell r="AA767">
            <v>345.00000000000642</v>
          </cell>
          <cell r="AC767">
            <v>16.615160909238032</v>
          </cell>
          <cell r="AE767">
            <v>29.924588589986985</v>
          </cell>
          <cell r="AG767">
            <v>400.00000000000034</v>
          </cell>
        </row>
        <row r="768">
          <cell r="B768">
            <v>45222</v>
          </cell>
          <cell r="J768">
            <v>17.114225389855029</v>
          </cell>
          <cell r="R768">
            <v>28.780000686645508</v>
          </cell>
          <cell r="U768" t="str">
            <v/>
          </cell>
          <cell r="W768" t="str">
            <v/>
          </cell>
          <cell r="Y768" t="str">
            <v/>
          </cell>
          <cell r="AA768" t="str">
            <v/>
          </cell>
          <cell r="AC768" t="str">
            <v/>
          </cell>
          <cell r="AE768" t="str">
            <v/>
          </cell>
          <cell r="AG768" t="str">
            <v/>
          </cell>
        </row>
        <row r="769">
          <cell r="B769">
            <v>45223</v>
          </cell>
          <cell r="J769">
            <v>16.641344718006618</v>
          </cell>
          <cell r="R769">
            <v>30.75</v>
          </cell>
          <cell r="U769" t="str">
            <v/>
          </cell>
          <cell r="W769" t="str">
            <v/>
          </cell>
          <cell r="Y769" t="str">
            <v/>
          </cell>
          <cell r="AA769" t="str">
            <v/>
          </cell>
          <cell r="AC769" t="str">
            <v/>
          </cell>
          <cell r="AE769" t="str">
            <v/>
          </cell>
          <cell r="AG769" t="str">
            <v/>
          </cell>
        </row>
        <row r="770">
          <cell r="B770">
            <v>45224</v>
          </cell>
          <cell r="J770">
            <v>15.237561446499384</v>
          </cell>
          <cell r="R770">
            <v>31.209999084472656</v>
          </cell>
          <cell r="U770" t="str">
            <v/>
          </cell>
          <cell r="W770" t="str">
            <v/>
          </cell>
          <cell r="Y770" t="str">
            <v/>
          </cell>
          <cell r="AA770" t="str">
            <v/>
          </cell>
          <cell r="AC770" t="str">
            <v/>
          </cell>
          <cell r="AE770" t="str">
            <v/>
          </cell>
          <cell r="AG770" t="str">
            <v/>
          </cell>
        </row>
        <row r="771">
          <cell r="B771">
            <v>45225</v>
          </cell>
          <cell r="J771">
            <v>15.383396567381453</v>
          </cell>
          <cell r="R771">
            <v>30.610000610351563</v>
          </cell>
          <cell r="U771">
            <v>550.00000000000603</v>
          </cell>
          <cell r="W771">
            <v>20.713201162973618</v>
          </cell>
          <cell r="Y771">
            <v>31.353128919143565</v>
          </cell>
          <cell r="AA771">
            <v>324.9999999999975</v>
          </cell>
          <cell r="AC771">
            <v>20.713201162973618</v>
          </cell>
          <cell r="AE771">
            <v>31.353128919143565</v>
          </cell>
          <cell r="AG771">
            <v>324.9999999999975</v>
          </cell>
        </row>
        <row r="772">
          <cell r="B772">
            <v>45226</v>
          </cell>
          <cell r="J772">
            <v>16.139278199872319</v>
          </cell>
          <cell r="R772">
            <v>31.290000915527344</v>
          </cell>
          <cell r="U772">
            <v>550.00000000000603</v>
          </cell>
          <cell r="W772">
            <v>20.713201162973618</v>
          </cell>
          <cell r="Y772">
            <v>31.353128919143565</v>
          </cell>
          <cell r="AA772">
            <v>324.9999999999975</v>
          </cell>
          <cell r="AC772">
            <v>20.713201162973618</v>
          </cell>
          <cell r="AE772">
            <v>31.353128919143565</v>
          </cell>
          <cell r="AG772">
            <v>324.9999999999975</v>
          </cell>
        </row>
        <row r="773">
          <cell r="B773">
            <v>45227</v>
          </cell>
          <cell r="J773">
            <v>16.357155807006134</v>
          </cell>
          <cell r="R773">
            <v>30.079999923706055</v>
          </cell>
          <cell r="U773">
            <v>550.00000000000603</v>
          </cell>
          <cell r="W773">
            <v>20.713201162973618</v>
          </cell>
          <cell r="Y773">
            <v>31.353128919143565</v>
          </cell>
          <cell r="AA773">
            <v>324.9999999999975</v>
          </cell>
          <cell r="AC773">
            <v>20.713201162973618</v>
          </cell>
          <cell r="AE773">
            <v>31.353128919143565</v>
          </cell>
          <cell r="AG773">
            <v>324.9999999999975</v>
          </cell>
        </row>
        <row r="774">
          <cell r="B774">
            <v>45228</v>
          </cell>
          <cell r="J774">
            <v>16.551279767866927</v>
          </cell>
          <cell r="R774">
            <v>31.059999465942383</v>
          </cell>
          <cell r="U774">
            <v>550.00000000000603</v>
          </cell>
          <cell r="W774">
            <v>20.713201162973618</v>
          </cell>
          <cell r="Y774">
            <v>31.353128919143565</v>
          </cell>
          <cell r="AA774">
            <v>324.9999999999975</v>
          </cell>
          <cell r="AC774">
            <v>20.713201162973618</v>
          </cell>
          <cell r="AE774">
            <v>31.353128919143565</v>
          </cell>
          <cell r="AG774">
            <v>324.9999999999975</v>
          </cell>
        </row>
        <row r="775">
          <cell r="B775">
            <v>45229</v>
          </cell>
          <cell r="J775">
            <v>15.685036501679869</v>
          </cell>
          <cell r="R775">
            <v>29.809999465942383</v>
          </cell>
          <cell r="U775">
            <v>550.00000000000603</v>
          </cell>
          <cell r="W775">
            <v>20.713201162973618</v>
          </cell>
          <cell r="Y775">
            <v>31.353128919143565</v>
          </cell>
          <cell r="AA775">
            <v>324.9999999999975</v>
          </cell>
          <cell r="AC775">
            <v>20.713201162973618</v>
          </cell>
          <cell r="AE775">
            <v>31.353128919143565</v>
          </cell>
          <cell r="AG775">
            <v>324.9999999999975</v>
          </cell>
        </row>
        <row r="776">
          <cell r="B776">
            <v>45230</v>
          </cell>
          <cell r="J776">
            <v>14.219189895810036</v>
          </cell>
          <cell r="R776">
            <v>29.489999771118164</v>
          </cell>
          <cell r="U776">
            <v>550.00000000000603</v>
          </cell>
          <cell r="W776">
            <v>20.713201162973618</v>
          </cell>
          <cell r="Y776">
            <v>31.353128919143565</v>
          </cell>
          <cell r="AA776">
            <v>324.9999999999975</v>
          </cell>
          <cell r="AC776">
            <v>20.713201162973618</v>
          </cell>
          <cell r="AE776">
            <v>31.353128919143565</v>
          </cell>
          <cell r="AG776">
            <v>324.9999999999975</v>
          </cell>
        </row>
        <row r="777">
          <cell r="B777">
            <v>45231</v>
          </cell>
          <cell r="J777">
            <v>14.494292710506386</v>
          </cell>
          <cell r="R777">
            <v>31.270000457763672</v>
          </cell>
          <cell r="U777">
            <v>529.99999999999716</v>
          </cell>
          <cell r="W777">
            <v>21.161035097326483</v>
          </cell>
          <cell r="Y777">
            <v>30.132067505441444</v>
          </cell>
          <cell r="AA777">
            <v>374.99999999999756</v>
          </cell>
          <cell r="AC777">
            <v>21.161035097326483</v>
          </cell>
          <cell r="AE777">
            <v>30.132067505441444</v>
          </cell>
          <cell r="AG777">
            <v>374.99999999999756</v>
          </cell>
        </row>
        <row r="778">
          <cell r="B778">
            <v>45232</v>
          </cell>
          <cell r="J778">
            <v>15.397381053665963</v>
          </cell>
          <cell r="R778">
            <v>30.280000686645508</v>
          </cell>
          <cell r="U778">
            <v>509.99999999998823</v>
          </cell>
          <cell r="W778">
            <v>21.608869031679344</v>
          </cell>
          <cell r="Y778">
            <v>28.911006091739324</v>
          </cell>
          <cell r="AA778">
            <v>424.99999999999761</v>
          </cell>
          <cell r="AC778">
            <v>21.608869031679344</v>
          </cell>
          <cell r="AE778">
            <v>28.911006091739324</v>
          </cell>
          <cell r="AG778">
            <v>424.99999999999761</v>
          </cell>
        </row>
        <row r="779">
          <cell r="B779">
            <v>45233</v>
          </cell>
          <cell r="J779" t="str">
            <v/>
          </cell>
          <cell r="R779">
            <v>32.430000305175781</v>
          </cell>
          <cell r="U779">
            <v>509.99999999998823</v>
          </cell>
          <cell r="W779">
            <v>21.608869031679344</v>
          </cell>
          <cell r="Y779">
            <v>28.911006091739324</v>
          </cell>
          <cell r="AA779">
            <v>424.99999999999761</v>
          </cell>
          <cell r="AC779">
            <v>21.608869031679344</v>
          </cell>
          <cell r="AE779">
            <v>28.911006091739324</v>
          </cell>
          <cell r="AG779">
            <v>424.99999999999761</v>
          </cell>
        </row>
        <row r="780">
          <cell r="B780">
            <v>45234</v>
          </cell>
          <cell r="J780">
            <v>16.398796454403996</v>
          </cell>
          <cell r="R780">
            <v>28.559999465942383</v>
          </cell>
          <cell r="U780">
            <v>509.99999999998823</v>
          </cell>
          <cell r="W780">
            <v>21.608869031679344</v>
          </cell>
          <cell r="Y780">
            <v>28.911006091739324</v>
          </cell>
          <cell r="AA780">
            <v>424.99999999999761</v>
          </cell>
          <cell r="AC780">
            <v>21.608869031679344</v>
          </cell>
          <cell r="AE780">
            <v>28.911006091739324</v>
          </cell>
          <cell r="AG780">
            <v>424.99999999999761</v>
          </cell>
        </row>
        <row r="781">
          <cell r="B781">
            <v>45235</v>
          </cell>
          <cell r="J781">
            <v>16.476852801117488</v>
          </cell>
          <cell r="R781">
            <v>29.319999694824219</v>
          </cell>
          <cell r="U781">
            <v>509.99999999998823</v>
          </cell>
          <cell r="W781">
            <v>21.608869031679344</v>
          </cell>
          <cell r="Y781">
            <v>28.911006091739324</v>
          </cell>
          <cell r="AA781">
            <v>424.99999999999761</v>
          </cell>
          <cell r="AC781">
            <v>21.608869031679344</v>
          </cell>
          <cell r="AE781">
            <v>28.911006091739324</v>
          </cell>
          <cell r="AG781">
            <v>424.99999999999761</v>
          </cell>
        </row>
        <row r="782">
          <cell r="B782">
            <v>45236</v>
          </cell>
          <cell r="J782">
            <v>16.389015931763414</v>
          </cell>
          <cell r="R782">
            <v>29.860000610351563</v>
          </cell>
          <cell r="U782">
            <v>509.99999999998823</v>
          </cell>
          <cell r="W782">
            <v>21.608869031679344</v>
          </cell>
          <cell r="Y782">
            <v>28.911006091739324</v>
          </cell>
          <cell r="AA782">
            <v>424.99999999999761</v>
          </cell>
          <cell r="AC782">
            <v>21.608869031679344</v>
          </cell>
          <cell r="AE782">
            <v>28.911006091739324</v>
          </cell>
          <cell r="AG782">
            <v>424.99999999999761</v>
          </cell>
        </row>
        <row r="783">
          <cell r="B783">
            <v>45237</v>
          </cell>
          <cell r="J783">
            <v>17.307724091907605</v>
          </cell>
          <cell r="R783">
            <v>27.090000152587891</v>
          </cell>
          <cell r="U783">
            <v>465.9999999999942</v>
          </cell>
          <cell r="W783">
            <v>20.245463644307183</v>
          </cell>
          <cell r="Y783">
            <v>30.018043927025261</v>
          </cell>
          <cell r="AA783">
            <v>452.49999999999454</v>
          </cell>
          <cell r="AC783">
            <v>20.245463644307183</v>
          </cell>
          <cell r="AE783">
            <v>30.018043927025261</v>
          </cell>
          <cell r="AG783">
            <v>452.49999999999454</v>
          </cell>
        </row>
        <row r="784">
          <cell r="B784">
            <v>45238</v>
          </cell>
          <cell r="J784">
            <v>19.088810684796144</v>
          </cell>
          <cell r="R784">
            <v>30.020000457763672</v>
          </cell>
          <cell r="U784">
            <v>422.00000000000017</v>
          </cell>
          <cell r="W784">
            <v>18.882058256935021</v>
          </cell>
          <cell r="Y784">
            <v>31.125081762311197</v>
          </cell>
          <cell r="AA784">
            <v>479.99999999999153</v>
          </cell>
          <cell r="AC784">
            <v>18.882058256935021</v>
          </cell>
          <cell r="AE784">
            <v>31.125081762311197</v>
          </cell>
          <cell r="AG784">
            <v>479.99999999999153</v>
          </cell>
        </row>
        <row r="785">
          <cell r="B785">
            <v>45239</v>
          </cell>
          <cell r="J785">
            <v>17.95623536575043</v>
          </cell>
          <cell r="R785">
            <v>28.889999389648438</v>
          </cell>
          <cell r="U785">
            <v>422.00000000000017</v>
          </cell>
          <cell r="W785">
            <v>18.882058256935021</v>
          </cell>
          <cell r="Y785">
            <v>31.125081762311197</v>
          </cell>
          <cell r="AA785">
            <v>479.99999999999153</v>
          </cell>
          <cell r="AC785">
            <v>18.882058256935021</v>
          </cell>
          <cell r="AE785">
            <v>31.125081762311197</v>
          </cell>
          <cell r="AG785">
            <v>479.99999999999153</v>
          </cell>
        </row>
        <row r="786">
          <cell r="B786">
            <v>45240</v>
          </cell>
          <cell r="J786">
            <v>16.95792179083999</v>
          </cell>
          <cell r="R786">
            <v>28.879999160766602</v>
          </cell>
          <cell r="U786">
            <v>422.00000000000017</v>
          </cell>
          <cell r="W786">
            <v>18.882058256935021</v>
          </cell>
          <cell r="Y786">
            <v>31.125081762311197</v>
          </cell>
          <cell r="AA786">
            <v>479.99999999999153</v>
          </cell>
          <cell r="AC786">
            <v>18.882058256935021</v>
          </cell>
          <cell r="AE786">
            <v>31.125081762311197</v>
          </cell>
          <cell r="AG786">
            <v>479.99999999999153</v>
          </cell>
        </row>
        <row r="787">
          <cell r="B787">
            <v>45241</v>
          </cell>
          <cell r="J787">
            <v>16.570575659653986</v>
          </cell>
          <cell r="R787">
            <v>29.620000839233398</v>
          </cell>
          <cell r="U787">
            <v>422.00000000000017</v>
          </cell>
          <cell r="W787">
            <v>18.882058256935021</v>
          </cell>
          <cell r="Y787">
            <v>31.125081762311197</v>
          </cell>
          <cell r="AA787">
            <v>479.99999999999153</v>
          </cell>
          <cell r="AC787">
            <v>18.882058256935021</v>
          </cell>
          <cell r="AE787">
            <v>31.125081762311197</v>
          </cell>
          <cell r="AG787">
            <v>479.99999999999153</v>
          </cell>
        </row>
        <row r="788">
          <cell r="B788">
            <v>45242</v>
          </cell>
          <cell r="J788">
            <v>29.227874331783671</v>
          </cell>
          <cell r="R788">
            <v>29.389999389648438</v>
          </cell>
          <cell r="U788">
            <v>422.00000000000017</v>
          </cell>
          <cell r="W788">
            <v>18.882058256935021</v>
          </cell>
          <cell r="Y788">
            <v>31.125081762311197</v>
          </cell>
          <cell r="AA788">
            <v>479.99999999999153</v>
          </cell>
          <cell r="AC788">
            <v>18.882058256935021</v>
          </cell>
          <cell r="AE788">
            <v>31.125081762311197</v>
          </cell>
          <cell r="AG788">
            <v>479.99999999999153</v>
          </cell>
        </row>
        <row r="789">
          <cell r="B789">
            <v>45243</v>
          </cell>
          <cell r="J789">
            <v>16.668440804470158</v>
          </cell>
          <cell r="R789">
            <v>29.739999771118164</v>
          </cell>
          <cell r="U789">
            <v>422.00000000000017</v>
          </cell>
          <cell r="W789">
            <v>18.882058256935021</v>
          </cell>
          <cell r="Y789">
            <v>31.125081762311197</v>
          </cell>
          <cell r="AA789">
            <v>479.99999999999153</v>
          </cell>
          <cell r="AC789">
            <v>18.882058256935021</v>
          </cell>
          <cell r="AE789">
            <v>31.125081762311197</v>
          </cell>
          <cell r="AG789">
            <v>479.99999999999153</v>
          </cell>
        </row>
        <row r="790">
          <cell r="B790">
            <v>45244</v>
          </cell>
          <cell r="J790">
            <v>18.110881156557099</v>
          </cell>
          <cell r="R790">
            <v>29.180000305175781</v>
          </cell>
          <cell r="U790">
            <v>410.00000000002149</v>
          </cell>
          <cell r="W790">
            <v>17.429672449430946</v>
          </cell>
          <cell r="Y790">
            <v>29.941862710070026</v>
          </cell>
          <cell r="AA790">
            <v>429.99999999999704</v>
          </cell>
          <cell r="AC790">
            <v>17.429672449430946</v>
          </cell>
          <cell r="AE790">
            <v>29.941862710070026</v>
          </cell>
          <cell r="AG790">
            <v>429.99999999999704</v>
          </cell>
        </row>
        <row r="791">
          <cell r="B791">
            <v>45245</v>
          </cell>
          <cell r="J791">
            <v>19.001519639798307</v>
          </cell>
          <cell r="R791">
            <v>29.399999618530273</v>
          </cell>
          <cell r="U791">
            <v>410.00000000002149</v>
          </cell>
          <cell r="W791">
            <v>17.429672449430946</v>
          </cell>
          <cell r="Y791">
            <v>29.941862710070026</v>
          </cell>
          <cell r="AA791">
            <v>429.99999999999704</v>
          </cell>
          <cell r="AC791">
            <v>17.429672449430946</v>
          </cell>
          <cell r="AE791">
            <v>29.941862710070026</v>
          </cell>
          <cell r="AG791">
            <v>429.99999999999704</v>
          </cell>
        </row>
        <row r="792">
          <cell r="B792">
            <v>45246</v>
          </cell>
          <cell r="J792">
            <v>18.31005028527375</v>
          </cell>
          <cell r="R792">
            <v>30.319999694824219</v>
          </cell>
          <cell r="U792">
            <v>410.00000000002149</v>
          </cell>
          <cell r="W792">
            <v>17.429672449430946</v>
          </cell>
          <cell r="Y792">
            <v>29.941862710070026</v>
          </cell>
          <cell r="AA792">
            <v>429.99999999999704</v>
          </cell>
          <cell r="AC792">
            <v>17.429672449430946</v>
          </cell>
          <cell r="AE792">
            <v>29.941862710070026</v>
          </cell>
          <cell r="AG792">
            <v>429.99999999999704</v>
          </cell>
        </row>
        <row r="793">
          <cell r="B793">
            <v>45247</v>
          </cell>
          <cell r="J793">
            <v>18.996155089310253</v>
          </cell>
          <cell r="R793">
            <v>29.389999389648438</v>
          </cell>
          <cell r="U793">
            <v>410.00000000002149</v>
          </cell>
          <cell r="W793">
            <v>17.429672449430946</v>
          </cell>
          <cell r="Y793">
            <v>29.941862710070026</v>
          </cell>
          <cell r="AA793">
            <v>429.99999999999704</v>
          </cell>
          <cell r="AC793">
            <v>17.429672449430946</v>
          </cell>
          <cell r="AE793">
            <v>29.941862710070026</v>
          </cell>
          <cell r="AG793">
            <v>429.99999999999704</v>
          </cell>
        </row>
        <row r="794">
          <cell r="B794">
            <v>45248</v>
          </cell>
          <cell r="J794">
            <v>18.57018351777651</v>
          </cell>
          <cell r="R794">
            <v>31.110000610351563</v>
          </cell>
          <cell r="U794">
            <v>410.00000000002149</v>
          </cell>
          <cell r="W794">
            <v>17.429672449430946</v>
          </cell>
          <cell r="Y794">
            <v>29.941862710070026</v>
          </cell>
          <cell r="AA794">
            <v>429.99999999999704</v>
          </cell>
          <cell r="AC794">
            <v>17.429672449430946</v>
          </cell>
          <cell r="AE794">
            <v>29.941862710070026</v>
          </cell>
          <cell r="AG794">
            <v>429.99999999999704</v>
          </cell>
        </row>
        <row r="795">
          <cell r="B795">
            <v>45249</v>
          </cell>
          <cell r="J795">
            <v>16.897331747236212</v>
          </cell>
          <cell r="R795">
            <v>30.030000686645508</v>
          </cell>
          <cell r="U795">
            <v>410.00000000002149</v>
          </cell>
          <cell r="W795">
            <v>17.429672449430946</v>
          </cell>
          <cell r="Y795">
            <v>29.941862710070026</v>
          </cell>
          <cell r="AA795">
            <v>429.99999999999704</v>
          </cell>
          <cell r="AC795">
            <v>17.429672449430946</v>
          </cell>
          <cell r="AE795">
            <v>29.941862710070026</v>
          </cell>
          <cell r="AG795">
            <v>429.99999999999704</v>
          </cell>
        </row>
        <row r="796">
          <cell r="B796">
            <v>45250</v>
          </cell>
          <cell r="J796" t="str">
            <v/>
          </cell>
          <cell r="R796">
            <v>30.450000762939453</v>
          </cell>
          <cell r="U796">
            <v>410.00000000002149</v>
          </cell>
          <cell r="W796">
            <v>17.429672449430946</v>
          </cell>
          <cell r="Y796">
            <v>29.941862710070026</v>
          </cell>
          <cell r="AA796">
            <v>429.99999999999704</v>
          </cell>
          <cell r="AC796">
            <v>17.429672449430946</v>
          </cell>
          <cell r="AE796">
            <v>29.941862710070026</v>
          </cell>
          <cell r="AG796">
            <v>429.99999999999704</v>
          </cell>
        </row>
        <row r="797">
          <cell r="B797">
            <v>45251</v>
          </cell>
          <cell r="J797">
            <v>16.276949322700343</v>
          </cell>
          <cell r="R797">
            <v>30.799999237060547</v>
          </cell>
          <cell r="U797">
            <v>200.00000000000017</v>
          </cell>
          <cell r="W797">
            <v>19.407418644917303</v>
          </cell>
          <cell r="Y797">
            <v>28.98577393388241</v>
          </cell>
          <cell r="AA797">
            <v>400.00000000000034</v>
          </cell>
          <cell r="AC797">
            <v>19.407418644917303</v>
          </cell>
          <cell r="AE797">
            <v>28.98577393388241</v>
          </cell>
          <cell r="AG797">
            <v>400.00000000000034</v>
          </cell>
        </row>
        <row r="798">
          <cell r="B798">
            <v>45252</v>
          </cell>
          <cell r="J798">
            <v>16.945074732964819</v>
          </cell>
          <cell r="R798">
            <v>30.239999771118164</v>
          </cell>
          <cell r="U798">
            <v>200.00000000000017</v>
          </cell>
          <cell r="W798">
            <v>19.407418644917303</v>
          </cell>
          <cell r="Y798">
            <v>28.98577393388241</v>
          </cell>
          <cell r="AA798">
            <v>400.00000000000034</v>
          </cell>
          <cell r="AC798">
            <v>19.407418644917303</v>
          </cell>
          <cell r="AE798">
            <v>28.98577393388241</v>
          </cell>
          <cell r="AG798">
            <v>400.00000000000034</v>
          </cell>
        </row>
        <row r="799">
          <cell r="B799">
            <v>45253</v>
          </cell>
          <cell r="J799">
            <v>16.2635954164091</v>
          </cell>
          <cell r="R799">
            <v>29.670000076293945</v>
          </cell>
          <cell r="U799">
            <v>200.00000000000017</v>
          </cell>
          <cell r="W799">
            <v>19.407418644917303</v>
          </cell>
          <cell r="Y799">
            <v>28.98577393388241</v>
          </cell>
          <cell r="AA799">
            <v>400.00000000000034</v>
          </cell>
          <cell r="AC799">
            <v>19.407418644917303</v>
          </cell>
          <cell r="AE799">
            <v>28.98577393388241</v>
          </cell>
          <cell r="AG799">
            <v>400.00000000000034</v>
          </cell>
        </row>
        <row r="800">
          <cell r="B800">
            <v>45254</v>
          </cell>
          <cell r="J800">
            <v>16.574460900139467</v>
          </cell>
          <cell r="R800">
            <v>29.959999084472656</v>
          </cell>
          <cell r="U800">
            <v>200.00000000000017</v>
          </cell>
          <cell r="W800">
            <v>19.407418644917303</v>
          </cell>
          <cell r="Y800">
            <v>28.98577393388241</v>
          </cell>
          <cell r="AA800">
            <v>400.00000000000034</v>
          </cell>
          <cell r="AC800">
            <v>19.407418644917303</v>
          </cell>
          <cell r="AE800">
            <v>28.98577393388241</v>
          </cell>
          <cell r="AG800">
            <v>400.00000000000034</v>
          </cell>
        </row>
        <row r="801">
          <cell r="B801">
            <v>45255</v>
          </cell>
          <cell r="J801">
            <v>16.436483013991797</v>
          </cell>
          <cell r="R801">
            <v>31.350000381469727</v>
          </cell>
          <cell r="U801">
            <v>200.00000000000017</v>
          </cell>
          <cell r="W801">
            <v>19.407418644917303</v>
          </cell>
          <cell r="Y801">
            <v>28.98577393388241</v>
          </cell>
          <cell r="AA801">
            <v>400.00000000000034</v>
          </cell>
          <cell r="AC801">
            <v>19.407418644917303</v>
          </cell>
          <cell r="AE801">
            <v>28.98577393388241</v>
          </cell>
          <cell r="AG801">
            <v>400.00000000000034</v>
          </cell>
        </row>
        <row r="802">
          <cell r="B802">
            <v>45256</v>
          </cell>
          <cell r="J802">
            <v>16.427797303305962</v>
          </cell>
          <cell r="R802">
            <v>29</v>
          </cell>
          <cell r="U802">
            <v>200.00000000000017</v>
          </cell>
          <cell r="W802">
            <v>19.407418644917303</v>
          </cell>
          <cell r="Y802">
            <v>28.98577393388241</v>
          </cell>
          <cell r="AA802">
            <v>400.00000000000034</v>
          </cell>
          <cell r="AC802">
            <v>19.407418644917303</v>
          </cell>
          <cell r="AE802">
            <v>28.98577393388241</v>
          </cell>
          <cell r="AG802">
            <v>400.00000000000034</v>
          </cell>
        </row>
        <row r="803">
          <cell r="B803">
            <v>45257</v>
          </cell>
          <cell r="J803">
            <v>15.957150086851135</v>
          </cell>
          <cell r="R803">
            <v>29.709999084472656</v>
          </cell>
          <cell r="U803">
            <v>200.00000000000017</v>
          </cell>
          <cell r="W803">
            <v>19.407418644917303</v>
          </cell>
          <cell r="Y803">
            <v>28.98577393388241</v>
          </cell>
          <cell r="AA803">
            <v>400.00000000000034</v>
          </cell>
          <cell r="AC803">
            <v>19.407418644917303</v>
          </cell>
          <cell r="AE803">
            <v>28.98577393388241</v>
          </cell>
          <cell r="AG803">
            <v>400.00000000000034</v>
          </cell>
        </row>
        <row r="804">
          <cell r="B804">
            <v>45258</v>
          </cell>
          <cell r="J804">
            <v>31.751536251310064</v>
          </cell>
          <cell r="R804">
            <v>28.459999084472656</v>
          </cell>
          <cell r="U804" t="str">
            <v/>
          </cell>
          <cell r="W804" t="str">
            <v/>
          </cell>
          <cell r="Y804" t="str">
            <v/>
          </cell>
          <cell r="AA804" t="str">
            <v/>
          </cell>
          <cell r="AC804" t="str">
            <v/>
          </cell>
          <cell r="AE804" t="str">
            <v/>
          </cell>
          <cell r="AG804" t="str">
            <v/>
          </cell>
        </row>
        <row r="805">
          <cell r="B805">
            <v>45259</v>
          </cell>
          <cell r="J805">
            <v>33.881096104885792</v>
          </cell>
          <cell r="R805">
            <v>29.399999618530273</v>
          </cell>
          <cell r="U805">
            <v>900.00000000001194</v>
          </cell>
          <cell r="W805">
            <v>29.803538908263651</v>
          </cell>
          <cell r="Y805">
            <v>27.985737911571334</v>
          </cell>
          <cell r="AA805">
            <v>400.00000000000034</v>
          </cell>
          <cell r="AC805">
            <v>29.803538908263651</v>
          </cell>
          <cell r="AE805">
            <v>27.985737911571334</v>
          </cell>
          <cell r="AG805">
            <v>400.00000000000034</v>
          </cell>
        </row>
        <row r="806">
          <cell r="B806">
            <v>45260</v>
          </cell>
          <cell r="J806">
            <v>27.694899603502993</v>
          </cell>
          <cell r="R806">
            <v>28.379999160766602</v>
          </cell>
          <cell r="U806">
            <v>900.00000000001194</v>
          </cell>
          <cell r="W806">
            <v>29.803538908263651</v>
          </cell>
          <cell r="Y806">
            <v>27.985737911571334</v>
          </cell>
          <cell r="AA806">
            <v>400.00000000000034</v>
          </cell>
          <cell r="AC806">
            <v>29.803538908263651</v>
          </cell>
          <cell r="AE806">
            <v>27.985737911571334</v>
          </cell>
          <cell r="AG806">
            <v>400.00000000000034</v>
          </cell>
        </row>
        <row r="807">
          <cell r="B807">
            <v>45261</v>
          </cell>
          <cell r="J807">
            <v>27.301044650459591</v>
          </cell>
          <cell r="R807">
            <v>27.719999313354492</v>
          </cell>
          <cell r="U807">
            <v>900.00000000001194</v>
          </cell>
          <cell r="W807">
            <v>29.803538908263651</v>
          </cell>
          <cell r="Y807">
            <v>27.985737911571334</v>
          </cell>
          <cell r="AA807">
            <v>400.00000000000034</v>
          </cell>
          <cell r="AC807">
            <v>29.803538908263651</v>
          </cell>
          <cell r="AE807">
            <v>27.985737911571334</v>
          </cell>
          <cell r="AG807">
            <v>400.00000000000034</v>
          </cell>
        </row>
        <row r="808">
          <cell r="B808">
            <v>45262</v>
          </cell>
          <cell r="J808">
            <v>27.640038250316241</v>
          </cell>
          <cell r="R808">
            <v>29.440000534057617</v>
          </cell>
          <cell r="U808">
            <v>900.00000000001194</v>
          </cell>
          <cell r="W808">
            <v>29.803538908263651</v>
          </cell>
          <cell r="Y808">
            <v>27.985737911571334</v>
          </cell>
          <cell r="AA808">
            <v>400.00000000000034</v>
          </cell>
          <cell r="AC808">
            <v>29.803538908263651</v>
          </cell>
          <cell r="AE808">
            <v>27.985737911571334</v>
          </cell>
          <cell r="AG808">
            <v>400.00000000000034</v>
          </cell>
        </row>
        <row r="809">
          <cell r="B809">
            <v>45263</v>
          </cell>
          <cell r="J809">
            <v>27.228248430346873</v>
          </cell>
          <cell r="R809">
            <v>29.719999313354492</v>
          </cell>
          <cell r="U809">
            <v>900.00000000001194</v>
          </cell>
          <cell r="W809">
            <v>29.803538908263651</v>
          </cell>
          <cell r="Y809">
            <v>27.985737911571334</v>
          </cell>
          <cell r="AA809">
            <v>400.00000000000034</v>
          </cell>
          <cell r="AC809">
            <v>29.803538908263651</v>
          </cell>
          <cell r="AE809">
            <v>27.985737911571334</v>
          </cell>
          <cell r="AG809">
            <v>400.00000000000034</v>
          </cell>
        </row>
        <row r="810">
          <cell r="B810">
            <v>45264</v>
          </cell>
          <cell r="J810" t="str">
            <v/>
          </cell>
          <cell r="R810" t="str">
            <v/>
          </cell>
          <cell r="U810">
            <v>900.00000000001194</v>
          </cell>
          <cell r="W810">
            <v>29.803538908263651</v>
          </cell>
          <cell r="Y810">
            <v>27.985737911571334</v>
          </cell>
          <cell r="AA810">
            <v>400.00000000000034</v>
          </cell>
          <cell r="AC810">
            <v>29.803538908263651</v>
          </cell>
          <cell r="AE810">
            <v>27.985737911571334</v>
          </cell>
          <cell r="AG810">
            <v>400.00000000000034</v>
          </cell>
        </row>
        <row r="811">
          <cell r="B811">
            <v>45265</v>
          </cell>
          <cell r="J811">
            <v>27.730636549363705</v>
          </cell>
          <cell r="R811">
            <v>28.600000381469727</v>
          </cell>
          <cell r="U811">
            <v>900.00000000001194</v>
          </cell>
          <cell r="W811">
            <v>29.803538908263651</v>
          </cell>
          <cell r="Y811">
            <v>27.985737911571334</v>
          </cell>
          <cell r="AA811">
            <v>400.00000000000034</v>
          </cell>
          <cell r="AC811">
            <v>29.803538908263651</v>
          </cell>
          <cell r="AE811">
            <v>27.985737911571334</v>
          </cell>
          <cell r="AG811">
            <v>400.00000000000034</v>
          </cell>
        </row>
        <row r="812">
          <cell r="B812">
            <v>45266</v>
          </cell>
          <cell r="J812">
            <v>28.505470254487268</v>
          </cell>
          <cell r="R812">
            <v>30.049999237060547</v>
          </cell>
          <cell r="U812">
            <v>699.99999999998954</v>
          </cell>
          <cell r="W812">
            <v>26.751809178913202</v>
          </cell>
          <cell r="Y812">
            <v>30.817103458299993</v>
          </cell>
          <cell r="AA812">
            <v>649.999999999995</v>
          </cell>
          <cell r="AC812">
            <v>24.52351172304461</v>
          </cell>
          <cell r="AE812">
            <v>30.975839579329669</v>
          </cell>
          <cell r="AG812">
            <v>805.00000000000011</v>
          </cell>
        </row>
        <row r="813">
          <cell r="B813">
            <v>45267</v>
          </cell>
          <cell r="J813">
            <v>31.356832384562264</v>
          </cell>
          <cell r="R813">
            <v>28.629999160766602</v>
          </cell>
          <cell r="U813">
            <v>699.99999999998954</v>
          </cell>
          <cell r="W813">
            <v>26.751809178913202</v>
          </cell>
          <cell r="Y813">
            <v>30.817103458299993</v>
          </cell>
          <cell r="AA813">
            <v>649.999999999995</v>
          </cell>
          <cell r="AC813">
            <v>24.52351172304461</v>
          </cell>
          <cell r="AE813">
            <v>30.975839579329669</v>
          </cell>
          <cell r="AG813">
            <v>805.00000000000011</v>
          </cell>
        </row>
        <row r="814">
          <cell r="B814">
            <v>45268</v>
          </cell>
          <cell r="J814">
            <v>32.361439128473982</v>
          </cell>
          <cell r="R814">
            <v>29.670000076293945</v>
          </cell>
          <cell r="U814">
            <v>699.99999999998954</v>
          </cell>
          <cell r="W814">
            <v>26.751809178913202</v>
          </cell>
          <cell r="Y814">
            <v>30.817103458299993</v>
          </cell>
          <cell r="AA814">
            <v>649.999999999995</v>
          </cell>
          <cell r="AC814">
            <v>24.52351172304461</v>
          </cell>
          <cell r="AE814">
            <v>30.975839579329669</v>
          </cell>
          <cell r="AG814">
            <v>805.00000000000011</v>
          </cell>
        </row>
        <row r="815">
          <cell r="B815">
            <v>45269</v>
          </cell>
          <cell r="J815" t="str">
            <v/>
          </cell>
          <cell r="R815">
            <v>27.940000534057617</v>
          </cell>
          <cell r="U815">
            <v>699.99999999998954</v>
          </cell>
          <cell r="W815">
            <v>26.751809178913202</v>
          </cell>
          <cell r="Y815">
            <v>30.817103458299993</v>
          </cell>
          <cell r="AA815">
            <v>649.999999999995</v>
          </cell>
          <cell r="AC815">
            <v>24.52351172304461</v>
          </cell>
          <cell r="AE815">
            <v>30.975839579329669</v>
          </cell>
          <cell r="AG815">
            <v>805.00000000000011</v>
          </cell>
        </row>
        <row r="816">
          <cell r="B816">
            <v>45270</v>
          </cell>
          <cell r="J816" t="str">
            <v/>
          </cell>
          <cell r="R816">
            <v>29.549999237060547</v>
          </cell>
          <cell r="U816">
            <v>699.99999999998954</v>
          </cell>
          <cell r="W816">
            <v>26.751809178913202</v>
          </cell>
          <cell r="Y816">
            <v>30.817103458299993</v>
          </cell>
          <cell r="AA816">
            <v>649.999999999995</v>
          </cell>
          <cell r="AC816">
            <v>24.52351172304461</v>
          </cell>
          <cell r="AE816">
            <v>30.975839579329669</v>
          </cell>
          <cell r="AG816">
            <v>805.00000000000011</v>
          </cell>
        </row>
        <row r="817">
          <cell r="B817">
            <v>45271</v>
          </cell>
          <cell r="J817" t="str">
            <v/>
          </cell>
          <cell r="R817">
            <v>29.920000076293945</v>
          </cell>
          <cell r="U817">
            <v>699.99999999998954</v>
          </cell>
          <cell r="W817">
            <v>26.751809178913202</v>
          </cell>
          <cell r="Y817">
            <v>30.817103458299993</v>
          </cell>
          <cell r="AA817">
            <v>649.999999999995</v>
          </cell>
          <cell r="AC817">
            <v>24.52351172304461</v>
          </cell>
          <cell r="AE817">
            <v>30.975839579329669</v>
          </cell>
          <cell r="AG817">
            <v>805.00000000000011</v>
          </cell>
        </row>
        <row r="818">
          <cell r="B818">
            <v>45272</v>
          </cell>
          <cell r="J818">
            <v>27.443182256511701</v>
          </cell>
          <cell r="R818">
            <v>29.680000305175781</v>
          </cell>
          <cell r="U818">
            <v>699.99999999998954</v>
          </cell>
          <cell r="W818">
            <v>26.751809178913202</v>
          </cell>
          <cell r="Y818">
            <v>30.817103458299993</v>
          </cell>
          <cell r="AA818">
            <v>649.999999999995</v>
          </cell>
          <cell r="AC818">
            <v>24.52351172304461</v>
          </cell>
          <cell r="AE818">
            <v>30.975839579329669</v>
          </cell>
          <cell r="AG818">
            <v>805.00000000000011</v>
          </cell>
        </row>
        <row r="819">
          <cell r="B819">
            <v>45273</v>
          </cell>
          <cell r="J819">
            <v>27.507415739310112</v>
          </cell>
          <cell r="R819">
            <v>30.090000152587891</v>
          </cell>
          <cell r="U819">
            <v>709.9999999999884</v>
          </cell>
          <cell r="W819">
            <v>22.54866666318318</v>
          </cell>
          <cell r="Y819">
            <v>30.154953308772246</v>
          </cell>
          <cell r="AA819">
            <v>774.99999999998124</v>
          </cell>
          <cell r="AC819">
            <v>22.54866666318318</v>
          </cell>
          <cell r="AE819">
            <v>30.154953308772246</v>
          </cell>
          <cell r="AG819">
            <v>774.99999999998124</v>
          </cell>
        </row>
        <row r="820">
          <cell r="B820">
            <v>45274</v>
          </cell>
          <cell r="J820">
            <v>28.787774015671637</v>
          </cell>
          <cell r="R820">
            <v>29.860000610351563</v>
          </cell>
          <cell r="U820">
            <v>709.9999999999884</v>
          </cell>
          <cell r="W820">
            <v>22.54866666318318</v>
          </cell>
          <cell r="Y820">
            <v>30.154953308772246</v>
          </cell>
          <cell r="AA820">
            <v>774.99999999998124</v>
          </cell>
          <cell r="AC820">
            <v>22.54866666318318</v>
          </cell>
          <cell r="AE820">
            <v>30.154953308772246</v>
          </cell>
          <cell r="AG820">
            <v>774.99999999998124</v>
          </cell>
        </row>
        <row r="821">
          <cell r="B821">
            <v>45275</v>
          </cell>
          <cell r="J821">
            <v>29.544974528236157</v>
          </cell>
          <cell r="R821">
            <v>29.840000152587891</v>
          </cell>
          <cell r="U821">
            <v>709.9999999999884</v>
          </cell>
          <cell r="W821">
            <v>22.54866666318318</v>
          </cell>
          <cell r="Y821">
            <v>30.154953308772246</v>
          </cell>
          <cell r="AA821">
            <v>774.99999999998124</v>
          </cell>
          <cell r="AC821">
            <v>22.54866666318318</v>
          </cell>
          <cell r="AE821">
            <v>30.154953308772246</v>
          </cell>
          <cell r="AG821">
            <v>774.99999999998124</v>
          </cell>
        </row>
        <row r="822">
          <cell r="B822">
            <v>45276</v>
          </cell>
          <cell r="J822">
            <v>30.070719671870833</v>
          </cell>
          <cell r="R822">
            <v>29.010000228881836</v>
          </cell>
          <cell r="U822">
            <v>709.9999999999884</v>
          </cell>
          <cell r="W822">
            <v>22.54866666318318</v>
          </cell>
          <cell r="Y822">
            <v>30.154953308772246</v>
          </cell>
          <cell r="AA822">
            <v>774.99999999998124</v>
          </cell>
          <cell r="AC822">
            <v>22.54866666318318</v>
          </cell>
          <cell r="AE822">
            <v>30.154953308772246</v>
          </cell>
          <cell r="AG822">
            <v>774.99999999998124</v>
          </cell>
        </row>
        <row r="823">
          <cell r="B823">
            <v>45277</v>
          </cell>
          <cell r="J823">
            <v>29.624279523088816</v>
          </cell>
          <cell r="R823">
            <v>29.799999237060547</v>
          </cell>
          <cell r="U823">
            <v>709.9999999999884</v>
          </cell>
          <cell r="W823">
            <v>22.54866666318318</v>
          </cell>
          <cell r="Y823">
            <v>30.154953308772246</v>
          </cell>
          <cell r="AA823">
            <v>774.99999999998124</v>
          </cell>
          <cell r="AC823">
            <v>22.54866666318318</v>
          </cell>
          <cell r="AE823">
            <v>30.154953308772246</v>
          </cell>
          <cell r="AG823">
            <v>774.99999999998124</v>
          </cell>
        </row>
        <row r="824">
          <cell r="B824">
            <v>45278</v>
          </cell>
          <cell r="J824">
            <v>29.60251211956227</v>
          </cell>
          <cell r="R824">
            <v>29.010000228881836</v>
          </cell>
          <cell r="U824">
            <v>709.9999999999884</v>
          </cell>
          <cell r="W824">
            <v>22.54866666318318</v>
          </cell>
          <cell r="Y824">
            <v>30.154953308772246</v>
          </cell>
          <cell r="AA824">
            <v>774.99999999998124</v>
          </cell>
          <cell r="AC824">
            <v>22.54866666318318</v>
          </cell>
          <cell r="AE824">
            <v>30.154953308772246</v>
          </cell>
          <cell r="AG824">
            <v>774.99999999998124</v>
          </cell>
        </row>
        <row r="825">
          <cell r="B825">
            <v>45279</v>
          </cell>
          <cell r="J825">
            <v>29.797112890441586</v>
          </cell>
          <cell r="R825">
            <v>27.159999847412109</v>
          </cell>
          <cell r="U825">
            <v>694.99999999999</v>
          </cell>
          <cell r="W825">
            <v>26.009069517377377</v>
          </cell>
          <cell r="Y825">
            <v>30.348187978238421</v>
          </cell>
          <cell r="AA825">
            <v>689.99999999999068</v>
          </cell>
          <cell r="AC825">
            <v>26.009069517377377</v>
          </cell>
          <cell r="AE825">
            <v>30.348187978238421</v>
          </cell>
          <cell r="AG825">
            <v>689.99999999999068</v>
          </cell>
        </row>
        <row r="826">
          <cell r="B826">
            <v>45280</v>
          </cell>
          <cell r="J826" t="str">
            <v/>
          </cell>
          <cell r="R826">
            <v>26.100000381469727</v>
          </cell>
          <cell r="U826">
            <v>679.9999999999917</v>
          </cell>
          <cell r="W826">
            <v>29.46947237157157</v>
          </cell>
          <cell r="Y826">
            <v>30.541422647704596</v>
          </cell>
          <cell r="AA826">
            <v>605</v>
          </cell>
          <cell r="AC826">
            <v>29.46947237157157</v>
          </cell>
          <cell r="AE826">
            <v>30.541422647704596</v>
          </cell>
          <cell r="AG826">
            <v>605</v>
          </cell>
        </row>
        <row r="827">
          <cell r="B827">
            <v>45281</v>
          </cell>
          <cell r="J827">
            <v>30.415486109031345</v>
          </cell>
          <cell r="R827">
            <v>27.959999084472656</v>
          </cell>
          <cell r="U827">
            <v>679.9999999999917</v>
          </cell>
          <cell r="W827">
            <v>29.46947237157157</v>
          </cell>
          <cell r="Y827">
            <v>30.541422647704596</v>
          </cell>
          <cell r="AA827">
            <v>605</v>
          </cell>
          <cell r="AC827">
            <v>29.46947237157157</v>
          </cell>
          <cell r="AE827">
            <v>30.541422647704596</v>
          </cell>
          <cell r="AG827">
            <v>605</v>
          </cell>
        </row>
        <row r="828">
          <cell r="B828">
            <v>45282</v>
          </cell>
          <cell r="J828" t="str">
            <v/>
          </cell>
          <cell r="R828" t="str">
            <v/>
          </cell>
          <cell r="U828">
            <v>679.9999999999917</v>
          </cell>
          <cell r="W828">
            <v>29.46947237157157</v>
          </cell>
          <cell r="Y828">
            <v>30.541422647704596</v>
          </cell>
          <cell r="AA828">
            <v>605</v>
          </cell>
          <cell r="AC828">
            <v>29.46947237157157</v>
          </cell>
          <cell r="AE828">
            <v>30.541422647704596</v>
          </cell>
          <cell r="AG828">
            <v>605</v>
          </cell>
        </row>
        <row r="829">
          <cell r="B829">
            <v>45283</v>
          </cell>
          <cell r="J829">
            <v>28.412533340270976</v>
          </cell>
          <cell r="R829">
            <v>30.399999618530273</v>
          </cell>
          <cell r="U829">
            <v>679.9999999999917</v>
          </cell>
          <cell r="W829">
            <v>29.46947237157157</v>
          </cell>
          <cell r="Y829">
            <v>30.541422647704596</v>
          </cell>
          <cell r="AA829">
            <v>605</v>
          </cell>
          <cell r="AC829">
            <v>29.46947237157157</v>
          </cell>
          <cell r="AE829">
            <v>30.541422647704596</v>
          </cell>
          <cell r="AG829">
            <v>605</v>
          </cell>
        </row>
        <row r="830">
          <cell r="B830">
            <v>45284</v>
          </cell>
          <cell r="J830">
            <v>28.141998812615089</v>
          </cell>
          <cell r="R830">
            <v>29.950000762939453</v>
          </cell>
          <cell r="U830">
            <v>679.9999999999917</v>
          </cell>
          <cell r="W830">
            <v>29.46947237157157</v>
          </cell>
          <cell r="Y830">
            <v>30.541422647704596</v>
          </cell>
          <cell r="AA830">
            <v>605</v>
          </cell>
          <cell r="AC830">
            <v>29.46947237157157</v>
          </cell>
          <cell r="AE830">
            <v>30.541422647704596</v>
          </cell>
          <cell r="AG830">
            <v>605</v>
          </cell>
        </row>
        <row r="831">
          <cell r="B831">
            <v>45285</v>
          </cell>
          <cell r="J831">
            <v>28.694217642200535</v>
          </cell>
          <cell r="R831">
            <v>32.009998321533203</v>
          </cell>
          <cell r="U831">
            <v>679.9999999999917</v>
          </cell>
          <cell r="W831">
            <v>29.46947237157157</v>
          </cell>
          <cell r="Y831">
            <v>30.541422647704596</v>
          </cell>
          <cell r="AA831">
            <v>605</v>
          </cell>
          <cell r="AC831">
            <v>29.46947237157157</v>
          </cell>
          <cell r="AE831">
            <v>30.541422647704596</v>
          </cell>
          <cell r="AG831">
            <v>605</v>
          </cell>
        </row>
        <row r="832">
          <cell r="B832">
            <v>45286</v>
          </cell>
          <cell r="J832">
            <v>28.57237726254403</v>
          </cell>
          <cell r="R832">
            <v>31.879999160766602</v>
          </cell>
          <cell r="U832" t="str">
            <v/>
          </cell>
          <cell r="W832" t="str">
            <v/>
          </cell>
          <cell r="Y832" t="str">
            <v/>
          </cell>
          <cell r="AA832" t="str">
            <v/>
          </cell>
          <cell r="AC832" t="str">
            <v/>
          </cell>
          <cell r="AE832" t="str">
            <v/>
          </cell>
          <cell r="AG832" t="str">
            <v/>
          </cell>
        </row>
        <row r="833">
          <cell r="B833">
            <v>45287</v>
          </cell>
          <cell r="J833">
            <v>28.684997880514342</v>
          </cell>
          <cell r="R833">
            <v>31.959999084472656</v>
          </cell>
          <cell r="U833" t="str">
            <v/>
          </cell>
          <cell r="W833" t="str">
            <v/>
          </cell>
          <cell r="Y833" t="str">
            <v/>
          </cell>
          <cell r="AA833" t="str">
            <v/>
          </cell>
          <cell r="AC833" t="str">
            <v/>
          </cell>
          <cell r="AE833" t="str">
            <v/>
          </cell>
          <cell r="AG833" t="str">
            <v/>
          </cell>
        </row>
        <row r="834">
          <cell r="B834">
            <v>45288</v>
          </cell>
          <cell r="J834">
            <v>27.50328076148967</v>
          </cell>
          <cell r="R834">
            <v>29.5</v>
          </cell>
          <cell r="U834">
            <v>380.00000000000256</v>
          </cell>
          <cell r="W834">
            <v>29.029961319912502</v>
          </cell>
          <cell r="Y834">
            <v>31.055662588565376</v>
          </cell>
          <cell r="AA834">
            <v>429.99999999999704</v>
          </cell>
          <cell r="AC834">
            <v>23.150866062405939</v>
          </cell>
          <cell r="AE834">
            <v>31.284282081498194</v>
          </cell>
          <cell r="AG834">
            <v>609.99999999999943</v>
          </cell>
        </row>
        <row r="835">
          <cell r="B835">
            <v>45289</v>
          </cell>
          <cell r="J835">
            <v>27.45137760203168</v>
          </cell>
          <cell r="R835">
            <v>30.819999694824219</v>
          </cell>
          <cell r="U835">
            <v>380.00000000000256</v>
          </cell>
          <cell r="W835">
            <v>29.029961319912502</v>
          </cell>
          <cell r="Y835">
            <v>31.055662588565376</v>
          </cell>
          <cell r="AA835">
            <v>429.99999999999704</v>
          </cell>
          <cell r="AC835">
            <v>23.150866062405939</v>
          </cell>
          <cell r="AE835">
            <v>31.284282081498194</v>
          </cell>
          <cell r="AG835">
            <v>609.99999999999943</v>
          </cell>
        </row>
        <row r="836">
          <cell r="B836">
            <v>45290</v>
          </cell>
          <cell r="J836">
            <v>28.594471276485681</v>
          </cell>
          <cell r="R836">
            <v>29.569999694824219</v>
          </cell>
          <cell r="U836">
            <v>380.00000000000256</v>
          </cell>
          <cell r="W836">
            <v>29.029961319912502</v>
          </cell>
          <cell r="Y836">
            <v>31.055662588565376</v>
          </cell>
          <cell r="AA836">
            <v>429.99999999999704</v>
          </cell>
          <cell r="AC836">
            <v>23.150866062405939</v>
          </cell>
          <cell r="AE836">
            <v>31.284282081498194</v>
          </cell>
          <cell r="AG836">
            <v>609.99999999999943</v>
          </cell>
        </row>
        <row r="837">
          <cell r="B837">
            <v>45291</v>
          </cell>
          <cell r="J837">
            <v>28.205166871036468</v>
          </cell>
          <cell r="R837">
            <v>29.020000457763672</v>
          </cell>
          <cell r="U837">
            <v>380.00000000000256</v>
          </cell>
          <cell r="W837">
            <v>29.029961319912502</v>
          </cell>
          <cell r="Y837">
            <v>31.055662588565376</v>
          </cell>
          <cell r="AA837">
            <v>429.99999999999704</v>
          </cell>
          <cell r="AC837">
            <v>23.150866062405939</v>
          </cell>
          <cell r="AE837">
            <v>31.284282081498194</v>
          </cell>
          <cell r="AG837">
            <v>609.99999999999943</v>
          </cell>
        </row>
        <row r="838">
          <cell r="B838">
            <v>45292</v>
          </cell>
          <cell r="J838">
            <v>27.442278691020974</v>
          </cell>
          <cell r="R838">
            <v>30.530000686645508</v>
          </cell>
          <cell r="U838">
            <v>380.00000000000256</v>
          </cell>
          <cell r="W838">
            <v>29.029961319912502</v>
          </cell>
          <cell r="Y838">
            <v>31.055662588565376</v>
          </cell>
          <cell r="AA838">
            <v>429.99999999999704</v>
          </cell>
          <cell r="AC838">
            <v>23.150866062405939</v>
          </cell>
          <cell r="AE838">
            <v>31.284282081498194</v>
          </cell>
          <cell r="AG838">
            <v>609.99999999999943</v>
          </cell>
        </row>
        <row r="839">
          <cell r="B839">
            <v>45293</v>
          </cell>
          <cell r="J839" t="str">
            <v/>
          </cell>
          <cell r="R839">
            <v>30.090000152587891</v>
          </cell>
          <cell r="U839">
            <v>380.00000000000256</v>
          </cell>
          <cell r="W839">
            <v>29.029961319912502</v>
          </cell>
          <cell r="Y839">
            <v>31.055662588565376</v>
          </cell>
          <cell r="AA839">
            <v>429.99999999999704</v>
          </cell>
          <cell r="AC839">
            <v>23.150866062405939</v>
          </cell>
          <cell r="AE839">
            <v>31.284282081498194</v>
          </cell>
          <cell r="AG839">
            <v>609.99999999999943</v>
          </cell>
        </row>
        <row r="840">
          <cell r="B840">
            <v>45294</v>
          </cell>
          <cell r="J840">
            <v>25.366531615239587</v>
          </cell>
          <cell r="R840">
            <v>29.399999618530273</v>
          </cell>
          <cell r="U840">
            <v>380.00000000000256</v>
          </cell>
          <cell r="W840">
            <v>29.029961319912502</v>
          </cell>
          <cell r="Y840">
            <v>31.055662588565376</v>
          </cell>
          <cell r="AA840">
            <v>429.99999999999704</v>
          </cell>
          <cell r="AC840">
            <v>23.150866062405939</v>
          </cell>
          <cell r="AE840">
            <v>31.284282081498194</v>
          </cell>
          <cell r="AG840">
            <v>609.99999999999943</v>
          </cell>
        </row>
        <row r="841">
          <cell r="B841">
            <v>45295</v>
          </cell>
          <cell r="J841">
            <v>26.865971262811932</v>
          </cell>
          <cell r="R841">
            <v>27.909999847412109</v>
          </cell>
          <cell r="U841">
            <v>369.99999999998147</v>
          </cell>
          <cell r="W841">
            <v>28.721246267114193</v>
          </cell>
          <cell r="Y841">
            <v>30.438749023676266</v>
          </cell>
          <cell r="AA841">
            <v>370.00000000000364</v>
          </cell>
          <cell r="AC841">
            <v>18.464141212138319</v>
          </cell>
          <cell r="AE841">
            <v>31.548762356328673</v>
          </cell>
          <cell r="AG841">
            <v>770.00000000000398</v>
          </cell>
        </row>
        <row r="842">
          <cell r="B842">
            <v>45296</v>
          </cell>
          <cell r="J842">
            <v>26.923212958793918</v>
          </cell>
          <cell r="R842">
            <v>30.360000610351563</v>
          </cell>
          <cell r="U842">
            <v>369.99999999998147</v>
          </cell>
          <cell r="W842">
            <v>28.721246267114193</v>
          </cell>
          <cell r="Y842">
            <v>30.438749023676266</v>
          </cell>
          <cell r="AA842">
            <v>370.00000000000364</v>
          </cell>
          <cell r="AC842">
            <v>18.464141212138319</v>
          </cell>
          <cell r="AE842">
            <v>31.548762356328673</v>
          </cell>
          <cell r="AG842">
            <v>770.00000000000398</v>
          </cell>
        </row>
        <row r="843">
          <cell r="B843">
            <v>45297</v>
          </cell>
          <cell r="J843">
            <v>27.56514361677014</v>
          </cell>
          <cell r="R843">
            <v>30.659999847412109</v>
          </cell>
          <cell r="U843">
            <v>369.99999999998147</v>
          </cell>
          <cell r="W843">
            <v>28.721246267114193</v>
          </cell>
          <cell r="Y843">
            <v>30.438749023676266</v>
          </cell>
          <cell r="AA843">
            <v>370.00000000000364</v>
          </cell>
          <cell r="AC843">
            <v>18.464141212138319</v>
          </cell>
          <cell r="AE843">
            <v>31.548762356328673</v>
          </cell>
          <cell r="AG843">
            <v>770.00000000000398</v>
          </cell>
        </row>
        <row r="844">
          <cell r="B844">
            <v>45298</v>
          </cell>
          <cell r="J844">
            <v>27.623884462421643</v>
          </cell>
          <cell r="R844">
            <v>29.040000915527344</v>
          </cell>
          <cell r="U844">
            <v>369.99999999998147</v>
          </cell>
          <cell r="W844">
            <v>28.721246267114193</v>
          </cell>
          <cell r="Y844">
            <v>30.438749023676266</v>
          </cell>
          <cell r="AA844">
            <v>370.00000000000364</v>
          </cell>
          <cell r="AC844">
            <v>18.464141212138319</v>
          </cell>
          <cell r="AE844">
            <v>31.548762356328673</v>
          </cell>
          <cell r="AG844">
            <v>770.00000000000398</v>
          </cell>
        </row>
        <row r="845">
          <cell r="B845">
            <v>45299</v>
          </cell>
          <cell r="J845">
            <v>26.21716492205125</v>
          </cell>
          <cell r="R845">
            <v>31.620000839233398</v>
          </cell>
          <cell r="U845">
            <v>369.99999999998147</v>
          </cell>
          <cell r="W845">
            <v>28.721246267114193</v>
          </cell>
          <cell r="Y845">
            <v>30.438749023676266</v>
          </cell>
          <cell r="AA845">
            <v>370.00000000000364</v>
          </cell>
          <cell r="AC845">
            <v>18.464141212138319</v>
          </cell>
          <cell r="AE845">
            <v>31.548762356328673</v>
          </cell>
          <cell r="AG845">
            <v>770.00000000000398</v>
          </cell>
        </row>
        <row r="846">
          <cell r="B846">
            <v>45300</v>
          </cell>
          <cell r="J846">
            <v>25.858933463118891</v>
          </cell>
          <cell r="R846">
            <v>29.600000381469727</v>
          </cell>
          <cell r="U846">
            <v>459.99999999999375</v>
          </cell>
          <cell r="W846">
            <v>33.154113927510636</v>
          </cell>
          <cell r="Y846">
            <v>30.671612958253196</v>
          </cell>
          <cell r="AA846">
            <v>397.50000000000063</v>
          </cell>
          <cell r="AC846">
            <v>21.397416026789095</v>
          </cell>
          <cell r="AE846">
            <v>31.200443765469743</v>
          </cell>
          <cell r="AG846">
            <v>872.50000000000387</v>
          </cell>
        </row>
        <row r="847">
          <cell r="B847">
            <v>45301</v>
          </cell>
          <cell r="J847">
            <v>26.753669560813144</v>
          </cell>
          <cell r="R847">
            <v>28.469999313354492</v>
          </cell>
          <cell r="U847">
            <v>459.99999999999375</v>
          </cell>
          <cell r="W847">
            <v>33.154113927510636</v>
          </cell>
          <cell r="Y847">
            <v>30.671612958253196</v>
          </cell>
          <cell r="AA847">
            <v>397.50000000000063</v>
          </cell>
          <cell r="AC847">
            <v>21.397416026789095</v>
          </cell>
          <cell r="AE847">
            <v>31.200443765469743</v>
          </cell>
          <cell r="AG847">
            <v>872.50000000000387</v>
          </cell>
        </row>
        <row r="848">
          <cell r="B848">
            <v>45302</v>
          </cell>
          <cell r="J848">
            <v>27.203371310616525</v>
          </cell>
          <cell r="R848">
            <v>28.959999084472656</v>
          </cell>
          <cell r="U848">
            <v>550.00000000000603</v>
          </cell>
          <cell r="W848">
            <v>37.586981587907076</v>
          </cell>
          <cell r="Y848">
            <v>30.904476892830125</v>
          </cell>
          <cell r="AA848">
            <v>424.99999999999761</v>
          </cell>
          <cell r="AC848">
            <v>24.330690841439868</v>
          </cell>
          <cell r="AE848">
            <v>30.852125174610812</v>
          </cell>
          <cell r="AG848">
            <v>975.00000000000364</v>
          </cell>
        </row>
        <row r="849">
          <cell r="B849">
            <v>45303</v>
          </cell>
          <cell r="J849">
            <v>25.718339787314015</v>
          </cell>
          <cell r="R849">
            <v>29.959999084472656</v>
          </cell>
          <cell r="U849">
            <v>550.00000000000603</v>
          </cell>
          <cell r="W849">
            <v>37.586981587907076</v>
          </cell>
          <cell r="Y849">
            <v>30.904476892830125</v>
          </cell>
          <cell r="AA849">
            <v>424.99999999999761</v>
          </cell>
          <cell r="AC849">
            <v>24.330690841439868</v>
          </cell>
          <cell r="AE849">
            <v>30.852125174610812</v>
          </cell>
          <cell r="AG849">
            <v>975.00000000000364</v>
          </cell>
        </row>
        <row r="850">
          <cell r="B850">
            <v>45304</v>
          </cell>
          <cell r="J850">
            <v>27.182488748784401</v>
          </cell>
          <cell r="R850">
            <v>31.600000381469727</v>
          </cell>
          <cell r="U850">
            <v>550.00000000000603</v>
          </cell>
          <cell r="W850">
            <v>37.586981587907076</v>
          </cell>
          <cell r="Y850">
            <v>30.904476892830125</v>
          </cell>
          <cell r="AA850">
            <v>424.99999999999761</v>
          </cell>
          <cell r="AC850">
            <v>24.330690841439868</v>
          </cell>
          <cell r="AE850">
            <v>30.852125174610812</v>
          </cell>
          <cell r="AG850">
            <v>975.00000000000364</v>
          </cell>
        </row>
        <row r="851">
          <cell r="B851">
            <v>45305</v>
          </cell>
          <cell r="J851">
            <v>27.129063962931482</v>
          </cell>
          <cell r="R851">
            <v>30.229999542236328</v>
          </cell>
          <cell r="U851">
            <v>550.00000000000603</v>
          </cell>
          <cell r="W851">
            <v>37.586981587907076</v>
          </cell>
          <cell r="Y851">
            <v>30.904476892830125</v>
          </cell>
          <cell r="AA851">
            <v>424.99999999999761</v>
          </cell>
          <cell r="AC851">
            <v>24.330690841439868</v>
          </cell>
          <cell r="AE851">
            <v>30.852125174610812</v>
          </cell>
          <cell r="AG851">
            <v>975.00000000000364</v>
          </cell>
        </row>
        <row r="852">
          <cell r="B852">
            <v>45306</v>
          </cell>
          <cell r="J852">
            <v>27.051439837860748</v>
          </cell>
          <cell r="R852">
            <v>30.700000762939453</v>
          </cell>
          <cell r="U852">
            <v>550.00000000000603</v>
          </cell>
          <cell r="W852">
            <v>37.586981587907076</v>
          </cell>
          <cell r="Y852">
            <v>30.904476892830125</v>
          </cell>
          <cell r="AA852">
            <v>424.99999999999761</v>
          </cell>
          <cell r="AC852">
            <v>24.330690841439868</v>
          </cell>
          <cell r="AE852">
            <v>30.852125174610812</v>
          </cell>
          <cell r="AG852">
            <v>975.00000000000364</v>
          </cell>
        </row>
        <row r="853">
          <cell r="B853">
            <v>45307</v>
          </cell>
          <cell r="J853" t="str">
            <v/>
          </cell>
          <cell r="R853">
            <v>29.840000152587891</v>
          </cell>
          <cell r="U853" t="str">
            <v/>
          </cell>
          <cell r="W853" t="str">
            <v/>
          </cell>
          <cell r="Y853" t="str">
            <v/>
          </cell>
          <cell r="AA853" t="str">
            <v/>
          </cell>
          <cell r="AC853" t="str">
            <v/>
          </cell>
          <cell r="AE853" t="str">
            <v/>
          </cell>
          <cell r="AG853" t="str">
            <v/>
          </cell>
        </row>
        <row r="854">
          <cell r="B854">
            <v>45308</v>
          </cell>
          <cell r="J854" t="str">
            <v/>
          </cell>
          <cell r="R854">
            <v>30.540000915527344</v>
          </cell>
          <cell r="U854" t="str">
            <v/>
          </cell>
          <cell r="W854" t="str">
            <v/>
          </cell>
          <cell r="Y854" t="str">
            <v/>
          </cell>
          <cell r="AA854" t="str">
            <v/>
          </cell>
          <cell r="AC854" t="str">
            <v/>
          </cell>
          <cell r="AE854" t="str">
            <v/>
          </cell>
          <cell r="AG854" t="str">
            <v/>
          </cell>
        </row>
        <row r="855">
          <cell r="B855">
            <v>45309</v>
          </cell>
          <cell r="J855">
            <v>32.674442063880406</v>
          </cell>
          <cell r="R855">
            <v>31.360000610351563</v>
          </cell>
          <cell r="U855">
            <v>509.99999999998823</v>
          </cell>
          <cell r="W855">
            <v>31.818397459185032</v>
          </cell>
          <cell r="Y855">
            <v>31.761642103547207</v>
          </cell>
          <cell r="AA855">
            <v>565.00000000000443</v>
          </cell>
          <cell r="AC855">
            <v>24.20623304303145</v>
          </cell>
          <cell r="AE855">
            <v>31.442037794190814</v>
          </cell>
          <cell r="AG855">
            <v>764.99999999999341</v>
          </cell>
        </row>
        <row r="856">
          <cell r="B856">
            <v>45310</v>
          </cell>
          <cell r="J856" t="str">
            <v/>
          </cell>
          <cell r="R856">
            <v>31.340000152587891</v>
          </cell>
          <cell r="U856">
            <v>509.99999999998823</v>
          </cell>
          <cell r="W856">
            <v>31.818397459185032</v>
          </cell>
          <cell r="Y856">
            <v>31.761642103547207</v>
          </cell>
          <cell r="AA856">
            <v>565.00000000000443</v>
          </cell>
          <cell r="AC856">
            <v>24.20623304303145</v>
          </cell>
          <cell r="AE856">
            <v>31.442037794190814</v>
          </cell>
          <cell r="AG856">
            <v>764.99999999999341</v>
          </cell>
        </row>
        <row r="857">
          <cell r="B857">
            <v>45311</v>
          </cell>
          <cell r="J857">
            <v>27.725434066182224</v>
          </cell>
          <cell r="R857">
            <v>30.729999542236328</v>
          </cell>
          <cell r="U857">
            <v>509.99999999998823</v>
          </cell>
          <cell r="W857">
            <v>31.818397459185032</v>
          </cell>
          <cell r="Y857">
            <v>31.761642103547207</v>
          </cell>
          <cell r="AA857">
            <v>565.00000000000443</v>
          </cell>
          <cell r="AC857">
            <v>24.20623304303145</v>
          </cell>
          <cell r="AE857">
            <v>31.442037794190814</v>
          </cell>
          <cell r="AG857">
            <v>764.99999999999341</v>
          </cell>
        </row>
        <row r="858">
          <cell r="B858">
            <v>45312</v>
          </cell>
          <cell r="J858">
            <v>28.617004578526942</v>
          </cell>
          <cell r="R858">
            <v>30.379999160766602</v>
          </cell>
          <cell r="U858">
            <v>509.99999999998823</v>
          </cell>
          <cell r="W858">
            <v>31.818397459185032</v>
          </cell>
          <cell r="Y858">
            <v>31.761642103547207</v>
          </cell>
          <cell r="AA858">
            <v>565.00000000000443</v>
          </cell>
          <cell r="AC858">
            <v>24.20623304303145</v>
          </cell>
          <cell r="AE858">
            <v>31.442037794190814</v>
          </cell>
          <cell r="AG858">
            <v>764.99999999999341</v>
          </cell>
        </row>
        <row r="859">
          <cell r="B859">
            <v>45313</v>
          </cell>
          <cell r="J859">
            <v>26.778527235254113</v>
          </cell>
          <cell r="R859">
            <v>31.579999923706055</v>
          </cell>
          <cell r="U859">
            <v>524.99999999999216</v>
          </cell>
          <cell r="W859">
            <v>31.485505702464003</v>
          </cell>
          <cell r="Y859">
            <v>30.94641218375947</v>
          </cell>
          <cell r="AA859">
            <v>592.50000000000136</v>
          </cell>
          <cell r="AC859">
            <v>26.465471347530226</v>
          </cell>
          <cell r="AE859">
            <v>31.686941640561869</v>
          </cell>
          <cell r="AG859">
            <v>789.99999999999625</v>
          </cell>
        </row>
        <row r="860">
          <cell r="B860">
            <v>45314</v>
          </cell>
          <cell r="J860">
            <v>28.55256963652824</v>
          </cell>
          <cell r="R860">
            <v>30.989999771118164</v>
          </cell>
          <cell r="U860">
            <v>524.99999999999216</v>
          </cell>
          <cell r="W860">
            <v>31.485505702464003</v>
          </cell>
          <cell r="Y860">
            <v>30.94641218375947</v>
          </cell>
          <cell r="AA860">
            <v>592.50000000000136</v>
          </cell>
          <cell r="AC860">
            <v>26.465471347530226</v>
          </cell>
          <cell r="AE860">
            <v>31.686941640561869</v>
          </cell>
          <cell r="AG860">
            <v>789.99999999999625</v>
          </cell>
        </row>
        <row r="861">
          <cell r="B861">
            <v>45315</v>
          </cell>
          <cell r="J861">
            <v>27.260291017024922</v>
          </cell>
          <cell r="R861">
            <v>28.450000762939453</v>
          </cell>
          <cell r="U861">
            <v>524.99999999999216</v>
          </cell>
          <cell r="W861">
            <v>31.485505702464003</v>
          </cell>
          <cell r="Y861">
            <v>30.94641218375947</v>
          </cell>
          <cell r="AA861">
            <v>592.50000000000136</v>
          </cell>
          <cell r="AC861">
            <v>26.465471347530226</v>
          </cell>
          <cell r="AE861">
            <v>31.686941640561869</v>
          </cell>
          <cell r="AG861">
            <v>789.99999999999625</v>
          </cell>
        </row>
        <row r="862">
          <cell r="B862">
            <v>45316</v>
          </cell>
          <cell r="J862">
            <v>27.475396943307945</v>
          </cell>
          <cell r="R862">
            <v>29.569999694824219</v>
          </cell>
          <cell r="U862">
            <v>539.99999999999602</v>
          </cell>
          <cell r="W862">
            <v>31.152613945742971</v>
          </cell>
          <cell r="Y862">
            <v>30.131182263971731</v>
          </cell>
          <cell r="AA862">
            <v>619.99999999999829</v>
          </cell>
          <cell r="AC862">
            <v>28.724709652028999</v>
          </cell>
          <cell r="AE862">
            <v>31.931845486932922</v>
          </cell>
          <cell r="AG862">
            <v>814.99999999999909</v>
          </cell>
        </row>
        <row r="863">
          <cell r="B863">
            <v>45317</v>
          </cell>
          <cell r="J863">
            <v>28.593459620495381</v>
          </cell>
          <cell r="R863">
            <v>30.969999313354492</v>
          </cell>
          <cell r="U863">
            <v>539.99999999999602</v>
          </cell>
          <cell r="W863">
            <v>31.152613945742971</v>
          </cell>
          <cell r="Y863">
            <v>30.131182263971731</v>
          </cell>
          <cell r="AA863">
            <v>619.99999999999829</v>
          </cell>
          <cell r="AC863">
            <v>28.724709652028999</v>
          </cell>
          <cell r="AE863">
            <v>31.931845486932922</v>
          </cell>
          <cell r="AG863">
            <v>814.99999999999909</v>
          </cell>
        </row>
        <row r="864">
          <cell r="B864">
            <v>45318</v>
          </cell>
          <cell r="J864">
            <v>30.086624666342555</v>
          </cell>
          <cell r="R864">
            <v>29.159999847412109</v>
          </cell>
          <cell r="U864">
            <v>539.99999999999602</v>
          </cell>
          <cell r="W864">
            <v>31.152613945742971</v>
          </cell>
          <cell r="Y864">
            <v>30.131182263971731</v>
          </cell>
          <cell r="AA864">
            <v>619.99999999999829</v>
          </cell>
          <cell r="AC864">
            <v>28.724709652028999</v>
          </cell>
          <cell r="AE864">
            <v>31.931845486932922</v>
          </cell>
          <cell r="AG864">
            <v>814.99999999999909</v>
          </cell>
        </row>
        <row r="865">
          <cell r="B865">
            <v>45319</v>
          </cell>
          <cell r="J865">
            <v>29.254095420200752</v>
          </cell>
          <cell r="R865">
            <v>31.489999771118164</v>
          </cell>
          <cell r="U865">
            <v>539.99999999999602</v>
          </cell>
          <cell r="W865">
            <v>31.152613945742971</v>
          </cell>
          <cell r="Y865">
            <v>30.131182263971731</v>
          </cell>
          <cell r="AA865">
            <v>619.99999999999829</v>
          </cell>
          <cell r="AC865">
            <v>28.724709652028999</v>
          </cell>
          <cell r="AE865">
            <v>31.931845486932922</v>
          </cell>
          <cell r="AG865">
            <v>814.99999999999909</v>
          </cell>
        </row>
        <row r="866">
          <cell r="B866">
            <v>45320</v>
          </cell>
          <cell r="J866">
            <v>28.319642638700323</v>
          </cell>
          <cell r="R866">
            <v>30.190000534057617</v>
          </cell>
          <cell r="U866">
            <v>519.99999999999829</v>
          </cell>
          <cell r="W866">
            <v>28.536516967322406</v>
          </cell>
          <cell r="Y866">
            <v>30.184804678254626</v>
          </cell>
          <cell r="AA866">
            <v>590.00000000000159</v>
          </cell>
          <cell r="AC866">
            <v>18.62916523381098</v>
          </cell>
          <cell r="AE866">
            <v>29.910412661059908</v>
          </cell>
          <cell r="AG866">
            <v>850.00000000000625</v>
          </cell>
        </row>
        <row r="867">
          <cell r="B867">
            <v>45321</v>
          </cell>
          <cell r="J867">
            <v>29.20944921043548</v>
          </cell>
          <cell r="R867">
            <v>30.930000305175781</v>
          </cell>
          <cell r="U867">
            <v>519.99999999999829</v>
          </cell>
          <cell r="W867">
            <v>28.536516967322406</v>
          </cell>
          <cell r="Y867">
            <v>30.184804678254626</v>
          </cell>
          <cell r="AA867">
            <v>590.00000000000159</v>
          </cell>
          <cell r="AC867">
            <v>18.62916523381098</v>
          </cell>
          <cell r="AE867">
            <v>29.910412661059908</v>
          </cell>
          <cell r="AG867">
            <v>850.00000000000625</v>
          </cell>
        </row>
        <row r="868">
          <cell r="B868">
            <v>45322</v>
          </cell>
          <cell r="J868">
            <v>28.605400346167819</v>
          </cell>
          <cell r="R868">
            <v>30.049999237060547</v>
          </cell>
          <cell r="U868">
            <v>519.99999999999829</v>
          </cell>
          <cell r="W868">
            <v>28.536516967322406</v>
          </cell>
          <cell r="Y868">
            <v>30.184804678254626</v>
          </cell>
          <cell r="AA868">
            <v>590.00000000000159</v>
          </cell>
          <cell r="AC868">
            <v>18.62916523381098</v>
          </cell>
          <cell r="AE868">
            <v>29.910412661059908</v>
          </cell>
          <cell r="AG868">
            <v>850.00000000000625</v>
          </cell>
        </row>
        <row r="869">
          <cell r="B869">
            <v>45323</v>
          </cell>
          <cell r="J869">
            <v>28.836536073748142</v>
          </cell>
          <cell r="R869">
            <v>30.090000152587891</v>
          </cell>
          <cell r="U869">
            <v>519.99999999999829</v>
          </cell>
          <cell r="W869">
            <v>28.536516967322406</v>
          </cell>
          <cell r="Y869">
            <v>30.184804678254626</v>
          </cell>
          <cell r="AA869">
            <v>590.00000000000159</v>
          </cell>
          <cell r="AC869">
            <v>18.62916523381098</v>
          </cell>
          <cell r="AE869">
            <v>29.910412661059908</v>
          </cell>
          <cell r="AG869">
            <v>850.00000000000625</v>
          </cell>
        </row>
        <row r="870">
          <cell r="B870">
            <v>45324</v>
          </cell>
          <cell r="J870">
            <v>28.683911043424104</v>
          </cell>
          <cell r="R870">
            <v>31.030000686645508</v>
          </cell>
          <cell r="U870">
            <v>519.99999999999829</v>
          </cell>
          <cell r="W870">
            <v>28.536516967322406</v>
          </cell>
          <cell r="Y870">
            <v>30.184804678254626</v>
          </cell>
          <cell r="AA870">
            <v>590.00000000000159</v>
          </cell>
          <cell r="AC870">
            <v>18.62916523381098</v>
          </cell>
          <cell r="AE870">
            <v>29.910412661059908</v>
          </cell>
          <cell r="AG870">
            <v>850.00000000000625</v>
          </cell>
        </row>
        <row r="871">
          <cell r="B871">
            <v>45325</v>
          </cell>
          <cell r="J871">
            <v>27.258342708995521</v>
          </cell>
          <cell r="R871">
            <v>31.079999923706055</v>
          </cell>
          <cell r="U871">
            <v>519.99999999999829</v>
          </cell>
          <cell r="W871">
            <v>28.536516967322406</v>
          </cell>
          <cell r="Y871">
            <v>30.184804678254626</v>
          </cell>
          <cell r="AA871">
            <v>590.00000000000159</v>
          </cell>
          <cell r="AC871">
            <v>18.62916523381098</v>
          </cell>
          <cell r="AE871">
            <v>29.910412661059908</v>
          </cell>
          <cell r="AG871">
            <v>850.00000000000625</v>
          </cell>
        </row>
        <row r="872">
          <cell r="B872">
            <v>45326</v>
          </cell>
          <cell r="J872">
            <v>27.764438902449118</v>
          </cell>
          <cell r="R872">
            <v>31.670000076293945</v>
          </cell>
          <cell r="U872">
            <v>519.99999999999829</v>
          </cell>
          <cell r="W872">
            <v>28.536516967322406</v>
          </cell>
          <cell r="Y872">
            <v>30.184804678254626</v>
          </cell>
          <cell r="AA872">
            <v>590.00000000000159</v>
          </cell>
          <cell r="AC872">
            <v>18.62916523381098</v>
          </cell>
          <cell r="AE872">
            <v>29.910412661059908</v>
          </cell>
          <cell r="AG872">
            <v>850.00000000000625</v>
          </cell>
        </row>
        <row r="873">
          <cell r="B873">
            <v>45327</v>
          </cell>
          <cell r="J873">
            <v>28.197111326573594</v>
          </cell>
          <cell r="R873">
            <v>28.959999084472656</v>
          </cell>
          <cell r="U873">
            <v>505.00000000001097</v>
          </cell>
          <cell r="W873">
            <v>30.59585451322517</v>
          </cell>
          <cell r="Y873">
            <v>30.621154459358795</v>
          </cell>
          <cell r="AA873">
            <v>600.00000000000057</v>
          </cell>
          <cell r="AC873">
            <v>30.59585451322517</v>
          </cell>
          <cell r="AE873">
            <v>30.621154459358795</v>
          </cell>
          <cell r="AG873">
            <v>600.00000000000057</v>
          </cell>
        </row>
        <row r="874">
          <cell r="B874">
            <v>45328</v>
          </cell>
          <cell r="J874" t="str">
            <v/>
          </cell>
          <cell r="R874" t="str">
            <v/>
          </cell>
          <cell r="U874">
            <v>505.00000000001097</v>
          </cell>
          <cell r="W874">
            <v>30.59585451322517</v>
          </cell>
          <cell r="Y874">
            <v>30.621154459358795</v>
          </cell>
          <cell r="AA874">
            <v>600.00000000000057</v>
          </cell>
          <cell r="AC874">
            <v>30.59585451322517</v>
          </cell>
          <cell r="AE874">
            <v>30.621154459358795</v>
          </cell>
          <cell r="AG874">
            <v>600.00000000000057</v>
          </cell>
        </row>
        <row r="875">
          <cell r="B875">
            <v>45329</v>
          </cell>
          <cell r="J875">
            <v>28.317934220237788</v>
          </cell>
          <cell r="R875">
            <v>29.479999542236328</v>
          </cell>
          <cell r="U875">
            <v>505.00000000001097</v>
          </cell>
          <cell r="W875">
            <v>30.59585451322517</v>
          </cell>
          <cell r="Y875">
            <v>30.621154459358795</v>
          </cell>
          <cell r="AA875">
            <v>600.00000000000057</v>
          </cell>
          <cell r="AC875">
            <v>30.59585451322517</v>
          </cell>
          <cell r="AE875">
            <v>30.621154459358795</v>
          </cell>
          <cell r="AG875">
            <v>600.00000000000057</v>
          </cell>
        </row>
        <row r="876">
          <cell r="B876">
            <v>45330</v>
          </cell>
          <cell r="J876">
            <v>27.233282491944159</v>
          </cell>
          <cell r="R876">
            <v>29.629999160766602</v>
          </cell>
          <cell r="U876">
            <v>505.00000000001097</v>
          </cell>
          <cell r="W876">
            <v>30.59585451322517</v>
          </cell>
          <cell r="Y876">
            <v>30.621154459358795</v>
          </cell>
          <cell r="AA876">
            <v>600.00000000000057</v>
          </cell>
          <cell r="AC876">
            <v>30.59585451322517</v>
          </cell>
          <cell r="AE876">
            <v>30.621154459358795</v>
          </cell>
          <cell r="AG876">
            <v>600.00000000000057</v>
          </cell>
        </row>
        <row r="877">
          <cell r="B877">
            <v>45331</v>
          </cell>
          <cell r="J877">
            <v>26.806252041634551</v>
          </cell>
          <cell r="R877">
            <v>30.790000915527344</v>
          </cell>
          <cell r="U877">
            <v>505.00000000001097</v>
          </cell>
          <cell r="W877">
            <v>30.59585451322517</v>
          </cell>
          <cell r="Y877">
            <v>30.621154459358795</v>
          </cell>
          <cell r="AA877">
            <v>600.00000000000057</v>
          </cell>
          <cell r="AC877">
            <v>30.59585451322517</v>
          </cell>
          <cell r="AE877">
            <v>30.621154459358795</v>
          </cell>
          <cell r="AG877">
            <v>600.00000000000057</v>
          </cell>
        </row>
        <row r="878">
          <cell r="B878">
            <v>45332</v>
          </cell>
          <cell r="J878">
            <v>23.56250718859345</v>
          </cell>
          <cell r="R878">
            <v>32.459999084472656</v>
          </cell>
          <cell r="U878">
            <v>505.00000000001097</v>
          </cell>
          <cell r="W878">
            <v>30.59585451322517</v>
          </cell>
          <cell r="Y878">
            <v>30.621154459358795</v>
          </cell>
          <cell r="AA878">
            <v>600.00000000000057</v>
          </cell>
          <cell r="AC878">
            <v>30.59585451322517</v>
          </cell>
          <cell r="AE878">
            <v>30.621154459358795</v>
          </cell>
          <cell r="AG878">
            <v>600.00000000000057</v>
          </cell>
        </row>
        <row r="879">
          <cell r="B879">
            <v>45333</v>
          </cell>
          <cell r="J879">
            <v>24.945308447212696</v>
          </cell>
          <cell r="R879">
            <v>31.090000152587891</v>
          </cell>
          <cell r="U879">
            <v>505.00000000001097</v>
          </cell>
          <cell r="W879">
            <v>30.59585451322517</v>
          </cell>
          <cell r="Y879">
            <v>30.621154459358795</v>
          </cell>
          <cell r="AA879">
            <v>600.00000000000057</v>
          </cell>
          <cell r="AC879">
            <v>30.59585451322517</v>
          </cell>
          <cell r="AE879">
            <v>30.621154459358795</v>
          </cell>
          <cell r="AG879">
            <v>600.00000000000057</v>
          </cell>
        </row>
        <row r="880">
          <cell r="B880">
            <v>45334</v>
          </cell>
          <cell r="J880">
            <v>17.908430295725328</v>
          </cell>
          <cell r="R880">
            <v>31.040000915527344</v>
          </cell>
          <cell r="U880" t="str">
            <v/>
          </cell>
          <cell r="W880" t="str">
            <v/>
          </cell>
          <cell r="Y880" t="str">
            <v/>
          </cell>
          <cell r="AA880" t="str">
            <v/>
          </cell>
          <cell r="AC880" t="str">
            <v/>
          </cell>
          <cell r="AE880" t="str">
            <v/>
          </cell>
          <cell r="AG880" t="str">
            <v/>
          </cell>
        </row>
        <row r="881">
          <cell r="B881">
            <v>45335</v>
          </cell>
          <cell r="J881" t="str">
            <v/>
          </cell>
          <cell r="R881">
            <v>30.25</v>
          </cell>
          <cell r="U881" t="str">
            <v/>
          </cell>
          <cell r="W881" t="str">
            <v/>
          </cell>
          <cell r="Y881" t="str">
            <v/>
          </cell>
          <cell r="AA881" t="str">
            <v/>
          </cell>
          <cell r="AC881" t="str">
            <v/>
          </cell>
          <cell r="AE881" t="str">
            <v/>
          </cell>
          <cell r="AG881" t="str">
            <v/>
          </cell>
        </row>
        <row r="882">
          <cell r="B882">
            <v>45336</v>
          </cell>
          <cell r="J882">
            <v>18.046588400052443</v>
          </cell>
          <cell r="R882">
            <v>29.959999084472656</v>
          </cell>
          <cell r="U882" t="str">
            <v/>
          </cell>
          <cell r="W882" t="str">
            <v/>
          </cell>
          <cell r="Y882" t="str">
            <v/>
          </cell>
          <cell r="AA882" t="str">
            <v/>
          </cell>
          <cell r="AC882" t="str">
            <v/>
          </cell>
          <cell r="AE882" t="str">
            <v/>
          </cell>
          <cell r="AG882" t="str">
            <v/>
          </cell>
        </row>
        <row r="883">
          <cell r="B883">
            <v>45337</v>
          </cell>
          <cell r="J883">
            <v>22.080962315783292</v>
          </cell>
          <cell r="R883">
            <v>30.950000762939453</v>
          </cell>
          <cell r="U883">
            <v>1550.0000000000068</v>
          </cell>
          <cell r="W883">
            <v>25.650288348930818</v>
          </cell>
          <cell r="Y883">
            <v>31.531532701428837</v>
          </cell>
          <cell r="AA883">
            <v>214.99999999999852</v>
          </cell>
          <cell r="AC883">
            <v>14.473473604979864</v>
          </cell>
          <cell r="AE883">
            <v>30.432236544037387</v>
          </cell>
          <cell r="AG883">
            <v>990.00000000000205</v>
          </cell>
        </row>
        <row r="884">
          <cell r="B884">
            <v>45338</v>
          </cell>
          <cell r="J884">
            <v>19.415418659541722</v>
          </cell>
          <cell r="R884">
            <v>30.899999618530273</v>
          </cell>
          <cell r="U884">
            <v>1030.0000000000086</v>
          </cell>
          <cell r="W884">
            <v>22.543081540114979</v>
          </cell>
          <cell r="Y884">
            <v>30.492183780771363</v>
          </cell>
          <cell r="AA884">
            <v>120.74999999999926</v>
          </cell>
          <cell r="AC884">
            <v>14.268269727005034</v>
          </cell>
          <cell r="AE884">
            <v>30.426704058241242</v>
          </cell>
          <cell r="AG884">
            <v>977.49999999999784</v>
          </cell>
        </row>
        <row r="885">
          <cell r="B885">
            <v>45339</v>
          </cell>
          <cell r="J885">
            <v>22.871420202485663</v>
          </cell>
          <cell r="R885">
            <v>31.149999618530273</v>
          </cell>
          <cell r="U885">
            <v>1030.0000000000086</v>
          </cell>
          <cell r="W885">
            <v>22.543081540114979</v>
          </cell>
          <cell r="Y885">
            <v>30.492183780771363</v>
          </cell>
          <cell r="AA885">
            <v>120.74999999999926</v>
          </cell>
          <cell r="AC885">
            <v>14.268269727005034</v>
          </cell>
          <cell r="AE885">
            <v>30.426704058241242</v>
          </cell>
          <cell r="AG885">
            <v>977.49999999999784</v>
          </cell>
        </row>
        <row r="886">
          <cell r="B886">
            <v>45340</v>
          </cell>
          <cell r="J886">
            <v>22.83151603702343</v>
          </cell>
          <cell r="R886">
            <v>29.659999847412109</v>
          </cell>
          <cell r="U886">
            <v>1030.0000000000086</v>
          </cell>
          <cell r="W886">
            <v>22.543081540114979</v>
          </cell>
          <cell r="Y886">
            <v>30.492183780771363</v>
          </cell>
          <cell r="AA886">
            <v>120.74999999999926</v>
          </cell>
          <cell r="AC886">
            <v>14.268269727005034</v>
          </cell>
          <cell r="AE886">
            <v>30.426704058241242</v>
          </cell>
          <cell r="AG886">
            <v>977.49999999999784</v>
          </cell>
        </row>
        <row r="887">
          <cell r="B887">
            <v>45341</v>
          </cell>
          <cell r="J887">
            <v>23.118949164774961</v>
          </cell>
          <cell r="R887">
            <v>30.850000381469727</v>
          </cell>
          <cell r="U887">
            <v>1030.0000000000086</v>
          </cell>
          <cell r="W887">
            <v>22.543081540114979</v>
          </cell>
          <cell r="Y887">
            <v>30.492183780771363</v>
          </cell>
          <cell r="AA887">
            <v>120.74999999999926</v>
          </cell>
          <cell r="AC887">
            <v>14.268269727005034</v>
          </cell>
          <cell r="AE887">
            <v>30.426704058241242</v>
          </cell>
          <cell r="AG887">
            <v>977.49999999999784</v>
          </cell>
        </row>
        <row r="888">
          <cell r="B888">
            <v>45342</v>
          </cell>
          <cell r="J888">
            <v>22.737342807358512</v>
          </cell>
          <cell r="R888">
            <v>34.430000305175781</v>
          </cell>
          <cell r="U888">
            <v>1030.0000000000086</v>
          </cell>
          <cell r="W888">
            <v>22.543081540114979</v>
          </cell>
          <cell r="Y888">
            <v>30.492183780771363</v>
          </cell>
          <cell r="AA888">
            <v>120.74999999999926</v>
          </cell>
          <cell r="AC888">
            <v>14.268269727005034</v>
          </cell>
          <cell r="AE888">
            <v>30.426704058241242</v>
          </cell>
          <cell r="AG888">
            <v>977.49999999999784</v>
          </cell>
        </row>
        <row r="889">
          <cell r="B889">
            <v>45343</v>
          </cell>
          <cell r="J889">
            <v>22.584548919092448</v>
          </cell>
          <cell r="R889">
            <v>34.790000915527344</v>
          </cell>
          <cell r="U889">
            <v>1030.0000000000086</v>
          </cell>
          <cell r="W889">
            <v>22.543081540114979</v>
          </cell>
          <cell r="Y889">
            <v>30.492183780771363</v>
          </cell>
          <cell r="AA889">
            <v>120.74999999999926</v>
          </cell>
          <cell r="AC889">
            <v>14.268269727005034</v>
          </cell>
          <cell r="AE889">
            <v>30.426704058241242</v>
          </cell>
          <cell r="AG889">
            <v>977.49999999999784</v>
          </cell>
        </row>
        <row r="890">
          <cell r="B890">
            <v>45344</v>
          </cell>
          <cell r="J890">
            <v>21.491573582938859</v>
          </cell>
          <cell r="R890">
            <v>30.430000305175781</v>
          </cell>
          <cell r="U890">
            <v>510.00000000001046</v>
          </cell>
          <cell r="W890">
            <v>19.43587473129914</v>
          </cell>
          <cell r="Y890">
            <v>29.452834860113889</v>
          </cell>
          <cell r="AA890">
            <v>26.5</v>
          </cell>
          <cell r="AC890">
            <v>14.063065849030204</v>
          </cell>
          <cell r="AE890">
            <v>30.421171572445097</v>
          </cell>
          <cell r="AG890">
            <v>964.99999999999363</v>
          </cell>
        </row>
        <row r="891">
          <cell r="B891">
            <v>45345</v>
          </cell>
          <cell r="J891">
            <v>14.22383716439823</v>
          </cell>
          <cell r="R891">
            <v>32.340000152587891</v>
          </cell>
          <cell r="U891">
            <v>440.00000000000705</v>
          </cell>
          <cell r="W891" t="str">
            <v/>
          </cell>
          <cell r="Y891" t="str">
            <v/>
          </cell>
          <cell r="AA891" t="str">
            <v/>
          </cell>
          <cell r="AC891">
            <v>12.502491330676575</v>
          </cell>
          <cell r="AE891">
            <v>32.335112742252797</v>
          </cell>
          <cell r="AG891">
            <v>954.99999999999477</v>
          </cell>
        </row>
        <row r="892">
          <cell r="B892">
            <v>45346</v>
          </cell>
          <cell r="J892">
            <v>14.287886567403781</v>
          </cell>
          <cell r="R892">
            <v>30.530000686645508</v>
          </cell>
          <cell r="U892">
            <v>440.00000000000705</v>
          </cell>
          <cell r="W892" t="str">
            <v/>
          </cell>
          <cell r="Y892" t="str">
            <v/>
          </cell>
          <cell r="AA892" t="str">
            <v/>
          </cell>
          <cell r="AC892">
            <v>12.502491330676575</v>
          </cell>
          <cell r="AE892">
            <v>32.335112742252797</v>
          </cell>
          <cell r="AG892">
            <v>954.99999999999477</v>
          </cell>
        </row>
        <row r="893">
          <cell r="B893">
            <v>45347</v>
          </cell>
          <cell r="J893">
            <v>14.350987095186884</v>
          </cell>
          <cell r="R893">
            <v>31.670000076293945</v>
          </cell>
          <cell r="U893">
            <v>440.00000000000705</v>
          </cell>
          <cell r="W893" t="str">
            <v/>
          </cell>
          <cell r="Y893" t="str">
            <v/>
          </cell>
          <cell r="AA893" t="str">
            <v/>
          </cell>
          <cell r="AC893">
            <v>12.502491330676575</v>
          </cell>
          <cell r="AE893">
            <v>32.335112742252797</v>
          </cell>
          <cell r="AG893">
            <v>954.99999999999477</v>
          </cell>
        </row>
        <row r="894">
          <cell r="B894">
            <v>45348</v>
          </cell>
          <cell r="J894">
            <v>13.819965199885656</v>
          </cell>
          <cell r="R894">
            <v>31.079999923706055</v>
          </cell>
          <cell r="U894">
            <v>440.00000000000705</v>
          </cell>
          <cell r="W894" t="str">
            <v/>
          </cell>
          <cell r="Y894" t="str">
            <v/>
          </cell>
          <cell r="AA894" t="str">
            <v/>
          </cell>
          <cell r="AC894">
            <v>12.502491330676575</v>
          </cell>
          <cell r="AE894">
            <v>32.335112742252797</v>
          </cell>
          <cell r="AG894">
            <v>954.99999999999477</v>
          </cell>
        </row>
        <row r="895">
          <cell r="B895">
            <v>45349</v>
          </cell>
          <cell r="J895">
            <v>14.389105834731925</v>
          </cell>
          <cell r="R895">
            <v>33.099998474121094</v>
          </cell>
          <cell r="U895">
            <v>440.00000000000705</v>
          </cell>
          <cell r="W895" t="str">
            <v/>
          </cell>
          <cell r="Y895" t="str">
            <v/>
          </cell>
          <cell r="AA895" t="str">
            <v/>
          </cell>
          <cell r="AC895">
            <v>12.502491330676575</v>
          </cell>
          <cell r="AE895">
            <v>32.335112742252797</v>
          </cell>
          <cell r="AG895">
            <v>954.99999999999477</v>
          </cell>
        </row>
        <row r="896">
          <cell r="B896">
            <v>45350</v>
          </cell>
          <cell r="J896" t="str">
            <v/>
          </cell>
          <cell r="R896">
            <v>30.260000228881836</v>
          </cell>
          <cell r="U896">
            <v>440.00000000000705</v>
          </cell>
          <cell r="W896" t="str">
            <v/>
          </cell>
          <cell r="Y896" t="str">
            <v/>
          </cell>
          <cell r="AA896" t="str">
            <v/>
          </cell>
          <cell r="AC896">
            <v>12.502491330676575</v>
          </cell>
          <cell r="AE896">
            <v>32.335112742252797</v>
          </cell>
          <cell r="AG896">
            <v>954.99999999999477</v>
          </cell>
        </row>
        <row r="897">
          <cell r="B897">
            <v>45351</v>
          </cell>
          <cell r="J897" t="str">
            <v/>
          </cell>
          <cell r="R897" t="str">
            <v/>
          </cell>
          <cell r="U897">
            <v>440.00000000000705</v>
          </cell>
          <cell r="W897" t="str">
            <v/>
          </cell>
          <cell r="Y897" t="str">
            <v/>
          </cell>
          <cell r="AA897" t="str">
            <v/>
          </cell>
          <cell r="AC897">
            <v>12.502491330676575</v>
          </cell>
          <cell r="AE897">
            <v>32.335112742252797</v>
          </cell>
          <cell r="AG897">
            <v>954.99999999999477</v>
          </cell>
        </row>
        <row r="898">
          <cell r="B898">
            <v>45352</v>
          </cell>
          <cell r="J898">
            <v>14.492287919879733</v>
          </cell>
          <cell r="R898">
            <v>32.229999542236328</v>
          </cell>
          <cell r="U898">
            <v>600.00000000000057</v>
          </cell>
          <cell r="W898">
            <v>23.089648933322064</v>
          </cell>
          <cell r="Y898">
            <v>28.763301254166052</v>
          </cell>
          <cell r="AA898">
            <v>429.99999999999704</v>
          </cell>
          <cell r="AC898">
            <v>16.570722371211492</v>
          </cell>
          <cell r="AE898">
            <v>30.995729852977178</v>
          </cell>
          <cell r="AG898">
            <v>219.99999999999798</v>
          </cell>
        </row>
        <row r="899">
          <cell r="B899">
            <v>45353</v>
          </cell>
          <cell r="J899">
            <v>14.931899925661078</v>
          </cell>
          <cell r="R899">
            <v>32.840000152587891</v>
          </cell>
          <cell r="U899">
            <v>600.00000000000057</v>
          </cell>
          <cell r="W899">
            <v>23.089648933322064</v>
          </cell>
          <cell r="Y899">
            <v>28.763301254166052</v>
          </cell>
          <cell r="AA899">
            <v>429.99999999999704</v>
          </cell>
          <cell r="AC899">
            <v>16.570722371211492</v>
          </cell>
          <cell r="AE899">
            <v>30.995729852977178</v>
          </cell>
          <cell r="AG899">
            <v>219.99999999999798</v>
          </cell>
        </row>
        <row r="900">
          <cell r="B900">
            <v>45354</v>
          </cell>
          <cell r="J900">
            <v>18.528153216219021</v>
          </cell>
          <cell r="R900">
            <v>29.989999771118164</v>
          </cell>
          <cell r="U900">
            <v>600.00000000000057</v>
          </cell>
          <cell r="W900">
            <v>23.089648933322064</v>
          </cell>
          <cell r="Y900">
            <v>28.763301254166052</v>
          </cell>
          <cell r="AA900">
            <v>429.99999999999704</v>
          </cell>
          <cell r="AC900">
            <v>16.570722371211492</v>
          </cell>
          <cell r="AE900">
            <v>30.995729852977178</v>
          </cell>
          <cell r="AG900">
            <v>219.99999999999798</v>
          </cell>
        </row>
        <row r="901">
          <cell r="B901">
            <v>45355</v>
          </cell>
          <cell r="J901">
            <v>18.379210555089816</v>
          </cell>
          <cell r="R901">
            <v>30.559999465942383</v>
          </cell>
          <cell r="U901">
            <v>600.00000000000057</v>
          </cell>
          <cell r="W901">
            <v>23.089648933322064</v>
          </cell>
          <cell r="Y901">
            <v>28.763301254166052</v>
          </cell>
          <cell r="AA901">
            <v>429.99999999999704</v>
          </cell>
          <cell r="AC901">
            <v>16.570722371211492</v>
          </cell>
          <cell r="AE901">
            <v>30.995729852977178</v>
          </cell>
          <cell r="AG901">
            <v>219.99999999999798</v>
          </cell>
        </row>
        <row r="902">
          <cell r="B902">
            <v>45356</v>
          </cell>
          <cell r="J902">
            <v>16.008622952915353</v>
          </cell>
          <cell r="R902" t="str">
            <v/>
          </cell>
          <cell r="U902">
            <v>600.00000000000057</v>
          </cell>
          <cell r="W902">
            <v>23.089648933322064</v>
          </cell>
          <cell r="Y902">
            <v>28.763301254166052</v>
          </cell>
          <cell r="AA902">
            <v>429.99999999999704</v>
          </cell>
          <cell r="AC902">
            <v>16.570722371211492</v>
          </cell>
          <cell r="AE902">
            <v>30.995729852977178</v>
          </cell>
          <cell r="AG902">
            <v>219.99999999999798</v>
          </cell>
        </row>
        <row r="903">
          <cell r="B903">
            <v>45357</v>
          </cell>
          <cell r="J903">
            <v>14.553728227109618</v>
          </cell>
          <cell r="R903">
            <v>28.760000228881836</v>
          </cell>
          <cell r="U903">
            <v>600.00000000000057</v>
          </cell>
          <cell r="W903">
            <v>23.089648933322064</v>
          </cell>
          <cell r="Y903">
            <v>28.763301254166052</v>
          </cell>
          <cell r="AA903">
            <v>429.99999999999704</v>
          </cell>
          <cell r="AC903">
            <v>16.570722371211492</v>
          </cell>
          <cell r="AE903">
            <v>30.995729852977178</v>
          </cell>
          <cell r="AG903">
            <v>219.99999999999798</v>
          </cell>
        </row>
        <row r="904">
          <cell r="B904">
            <v>45358</v>
          </cell>
          <cell r="J904">
            <v>14.81684258441039</v>
          </cell>
          <cell r="R904">
            <v>32.369998931884766</v>
          </cell>
          <cell r="U904">
            <v>600.00000000000057</v>
          </cell>
          <cell r="W904">
            <v>23.089648933322064</v>
          </cell>
          <cell r="Y904">
            <v>28.763301254166052</v>
          </cell>
          <cell r="AA904">
            <v>429.99999999999704</v>
          </cell>
          <cell r="AC904">
            <v>16.570722371211492</v>
          </cell>
          <cell r="AE904">
            <v>30.995729852977178</v>
          </cell>
          <cell r="AG904">
            <v>219.99999999999798</v>
          </cell>
        </row>
        <row r="905">
          <cell r="B905">
            <v>45359</v>
          </cell>
          <cell r="J905">
            <v>14.864821198254758</v>
          </cell>
          <cell r="R905">
            <v>30.809999465942383</v>
          </cell>
          <cell r="U905">
            <v>544.99999999999545</v>
          </cell>
          <cell r="W905">
            <v>27.099837982587626</v>
          </cell>
          <cell r="Y905">
            <v>27.649890184999286</v>
          </cell>
          <cell r="AA905">
            <v>625.00000000000887</v>
          </cell>
          <cell r="AC905">
            <v>23.476127178017766</v>
          </cell>
          <cell r="AE905">
            <v>29.891189498970036</v>
          </cell>
          <cell r="AG905">
            <v>219.99999999999798</v>
          </cell>
        </row>
        <row r="906">
          <cell r="B906">
            <v>45360</v>
          </cell>
          <cell r="J906">
            <v>18.137283148873017</v>
          </cell>
          <cell r="R906">
            <v>30.069999694824219</v>
          </cell>
          <cell r="U906">
            <v>544.99999999999545</v>
          </cell>
          <cell r="W906">
            <v>27.099837982587626</v>
          </cell>
          <cell r="Y906">
            <v>27.649890184999286</v>
          </cell>
          <cell r="AA906">
            <v>625.00000000000887</v>
          </cell>
          <cell r="AC906">
            <v>23.476127178017766</v>
          </cell>
          <cell r="AE906">
            <v>29.891189498970036</v>
          </cell>
          <cell r="AG906">
            <v>219.99999999999798</v>
          </cell>
        </row>
        <row r="907">
          <cell r="B907">
            <v>45361</v>
          </cell>
          <cell r="J907">
            <v>19.074747210550523</v>
          </cell>
          <cell r="R907">
            <v>28.409999847412109</v>
          </cell>
          <cell r="U907">
            <v>544.99999999999545</v>
          </cell>
          <cell r="W907">
            <v>27.099837982587626</v>
          </cell>
          <cell r="Y907">
            <v>27.649890184999286</v>
          </cell>
          <cell r="AA907">
            <v>625.00000000000887</v>
          </cell>
          <cell r="AC907">
            <v>23.476127178017766</v>
          </cell>
          <cell r="AE907">
            <v>29.891189498970036</v>
          </cell>
          <cell r="AG907">
            <v>219.99999999999798</v>
          </cell>
        </row>
        <row r="908">
          <cell r="B908">
            <v>45362</v>
          </cell>
          <cell r="J908">
            <v>17.783380104003658</v>
          </cell>
          <cell r="R908">
            <v>29.5</v>
          </cell>
          <cell r="U908">
            <v>544.99999999999545</v>
          </cell>
          <cell r="W908">
            <v>27.099837982587626</v>
          </cell>
          <cell r="Y908">
            <v>27.649890184999286</v>
          </cell>
          <cell r="AA908">
            <v>625.00000000000887</v>
          </cell>
          <cell r="AC908">
            <v>23.476127178017766</v>
          </cell>
          <cell r="AE908">
            <v>29.891189498970036</v>
          </cell>
          <cell r="AG908">
            <v>219.99999999999798</v>
          </cell>
        </row>
        <row r="909">
          <cell r="B909">
            <v>45363</v>
          </cell>
          <cell r="J909">
            <v>17.43850579606832</v>
          </cell>
          <cell r="R909">
            <v>32.029998779296875</v>
          </cell>
          <cell r="U909">
            <v>544.99999999999545</v>
          </cell>
          <cell r="W909">
            <v>27.099837982587626</v>
          </cell>
          <cell r="Y909">
            <v>27.649890184999286</v>
          </cell>
          <cell r="AA909">
            <v>625.00000000000887</v>
          </cell>
          <cell r="AC909">
            <v>23.476127178017766</v>
          </cell>
          <cell r="AE909">
            <v>29.891189498970036</v>
          </cell>
          <cell r="AG909">
            <v>219.99999999999798</v>
          </cell>
        </row>
        <row r="910">
          <cell r="B910">
            <v>45364</v>
          </cell>
          <cell r="J910">
            <v>17.767920973947867</v>
          </cell>
          <cell r="R910">
            <v>32.459999084472656</v>
          </cell>
          <cell r="U910">
            <v>544.99999999999545</v>
          </cell>
          <cell r="W910">
            <v>27.099837982587626</v>
          </cell>
          <cell r="Y910">
            <v>27.649890184999286</v>
          </cell>
          <cell r="AA910">
            <v>625.00000000000887</v>
          </cell>
          <cell r="AC910">
            <v>23.476127178017766</v>
          </cell>
          <cell r="AE910">
            <v>29.891189498970036</v>
          </cell>
          <cell r="AG910">
            <v>219.99999999999798</v>
          </cell>
        </row>
        <row r="911">
          <cell r="B911">
            <v>45365</v>
          </cell>
          <cell r="J911">
            <v>25.12655082701411</v>
          </cell>
          <cell r="R911">
            <v>29.540000915527344</v>
          </cell>
          <cell r="U911">
            <v>544.99999999999545</v>
          </cell>
          <cell r="W911">
            <v>27.099837982587626</v>
          </cell>
          <cell r="Y911">
            <v>27.649890184999286</v>
          </cell>
          <cell r="AA911">
            <v>625.00000000000887</v>
          </cell>
          <cell r="AC911">
            <v>23.476127178017766</v>
          </cell>
          <cell r="AE911">
            <v>29.891189498970036</v>
          </cell>
          <cell r="AG911">
            <v>219.99999999999798</v>
          </cell>
        </row>
        <row r="912">
          <cell r="B912">
            <v>45366</v>
          </cell>
          <cell r="J912">
            <v>26.283006450693254</v>
          </cell>
          <cell r="R912">
            <v>31.940000534057617</v>
          </cell>
          <cell r="U912">
            <v>500.00000000000045</v>
          </cell>
          <cell r="W912">
            <v>23.131209168695854</v>
          </cell>
          <cell r="Y912">
            <v>30.35117864287766</v>
          </cell>
          <cell r="AA912">
            <v>1674.9999999999932</v>
          </cell>
          <cell r="AC912">
            <v>23.131209168695854</v>
          </cell>
          <cell r="AE912">
            <v>30.35117864287766</v>
          </cell>
          <cell r="AG912">
            <v>1674.9999999999932</v>
          </cell>
        </row>
        <row r="913">
          <cell r="B913">
            <v>45367</v>
          </cell>
          <cell r="J913">
            <v>26.210056128556591</v>
          </cell>
          <cell r="R913">
            <v>32.459999084472656</v>
          </cell>
          <cell r="U913">
            <v>500.00000000000045</v>
          </cell>
          <cell r="W913">
            <v>23.131209168695854</v>
          </cell>
          <cell r="Y913">
            <v>30.35117864287766</v>
          </cell>
          <cell r="AA913">
            <v>1674.9999999999932</v>
          </cell>
          <cell r="AC913">
            <v>23.131209168695854</v>
          </cell>
          <cell r="AE913">
            <v>30.35117864287766</v>
          </cell>
          <cell r="AG913">
            <v>1674.9999999999932</v>
          </cell>
        </row>
        <row r="914">
          <cell r="B914">
            <v>45368</v>
          </cell>
          <cell r="J914">
            <v>27.254835450467056</v>
          </cell>
          <cell r="R914">
            <v>31.610000610351563</v>
          </cell>
          <cell r="U914">
            <v>500.00000000000045</v>
          </cell>
          <cell r="W914">
            <v>23.131209168695854</v>
          </cell>
          <cell r="Y914">
            <v>30.35117864287766</v>
          </cell>
          <cell r="AA914">
            <v>1674.9999999999932</v>
          </cell>
          <cell r="AC914">
            <v>23.131209168695854</v>
          </cell>
          <cell r="AE914">
            <v>30.35117864287766</v>
          </cell>
          <cell r="AG914">
            <v>1674.9999999999932</v>
          </cell>
        </row>
        <row r="915">
          <cell r="B915">
            <v>45369</v>
          </cell>
          <cell r="J915">
            <v>28.73213366509972</v>
          </cell>
          <cell r="R915">
            <v>31.159999847412109</v>
          </cell>
          <cell r="U915">
            <v>500.00000000000045</v>
          </cell>
          <cell r="W915">
            <v>23.131209168695854</v>
          </cell>
          <cell r="Y915">
            <v>30.35117864287766</v>
          </cell>
          <cell r="AA915">
            <v>1674.9999999999932</v>
          </cell>
          <cell r="AC915">
            <v>23.131209168695854</v>
          </cell>
          <cell r="AE915">
            <v>30.35117864287766</v>
          </cell>
          <cell r="AG915">
            <v>1674.9999999999932</v>
          </cell>
        </row>
        <row r="916">
          <cell r="B916">
            <v>45370</v>
          </cell>
          <cell r="J916">
            <v>28.184154878720864</v>
          </cell>
          <cell r="R916">
            <v>29.420000076293945</v>
          </cell>
          <cell r="U916">
            <v>500.00000000000045</v>
          </cell>
          <cell r="W916">
            <v>23.131209168695854</v>
          </cell>
          <cell r="Y916">
            <v>30.35117864287766</v>
          </cell>
          <cell r="AA916">
            <v>1674.9999999999932</v>
          </cell>
          <cell r="AC916">
            <v>23.131209168695854</v>
          </cell>
          <cell r="AE916">
            <v>30.35117864287766</v>
          </cell>
          <cell r="AG916">
            <v>1674.9999999999932</v>
          </cell>
        </row>
        <row r="917">
          <cell r="B917">
            <v>45371</v>
          </cell>
          <cell r="J917">
            <v>27.822040044457172</v>
          </cell>
          <cell r="R917">
            <v>29.479999542236328</v>
          </cell>
          <cell r="U917">
            <v>500.00000000000045</v>
          </cell>
          <cell r="W917">
            <v>23.131209168695854</v>
          </cell>
          <cell r="Y917">
            <v>30.35117864287766</v>
          </cell>
          <cell r="AA917">
            <v>1674.9999999999932</v>
          </cell>
          <cell r="AC917">
            <v>23.131209168695854</v>
          </cell>
          <cell r="AE917">
            <v>30.35117864287766</v>
          </cell>
          <cell r="AG917">
            <v>1674.9999999999932</v>
          </cell>
        </row>
        <row r="918">
          <cell r="B918">
            <v>45372</v>
          </cell>
          <cell r="J918">
            <v>28.447509789269418</v>
          </cell>
          <cell r="R918">
            <v>27.120000839233398</v>
          </cell>
          <cell r="U918">
            <v>500.00000000000045</v>
          </cell>
          <cell r="W918">
            <v>23.131209168695854</v>
          </cell>
          <cell r="Y918">
            <v>30.35117864287766</v>
          </cell>
          <cell r="AA918">
            <v>1674.9999999999932</v>
          </cell>
          <cell r="AC918">
            <v>23.131209168695854</v>
          </cell>
          <cell r="AE918">
            <v>30.35117864287766</v>
          </cell>
          <cell r="AG918">
            <v>1674.9999999999932</v>
          </cell>
        </row>
        <row r="919">
          <cell r="B919">
            <v>45373</v>
          </cell>
          <cell r="J919">
            <v>27.929471148397564</v>
          </cell>
          <cell r="R919">
            <v>29.229999542236328</v>
          </cell>
          <cell r="U919" t="str">
            <v/>
          </cell>
          <cell r="W919" t="str">
            <v/>
          </cell>
          <cell r="Y919" t="str">
            <v/>
          </cell>
          <cell r="AA919" t="str">
            <v/>
          </cell>
          <cell r="AC919" t="str">
            <v/>
          </cell>
          <cell r="AE919" t="str">
            <v/>
          </cell>
          <cell r="AG919" t="str">
            <v/>
          </cell>
        </row>
        <row r="920">
          <cell r="B920">
            <v>45374</v>
          </cell>
          <cell r="J920">
            <v>28.394892954369414</v>
          </cell>
          <cell r="R920">
            <v>30.430000305175781</v>
          </cell>
          <cell r="U920" t="str">
            <v/>
          </cell>
          <cell r="W920" t="str">
            <v/>
          </cell>
          <cell r="Y920" t="str">
            <v/>
          </cell>
          <cell r="AA920" t="str">
            <v/>
          </cell>
          <cell r="AC920" t="str">
            <v/>
          </cell>
          <cell r="AE920" t="str">
            <v/>
          </cell>
          <cell r="AG920" t="str">
            <v/>
          </cell>
        </row>
        <row r="921">
          <cell r="B921">
            <v>45375</v>
          </cell>
          <cell r="J921">
            <v>28.901053407495745</v>
          </cell>
          <cell r="R921">
            <v>29.899999618530273</v>
          </cell>
          <cell r="U921" t="str">
            <v/>
          </cell>
          <cell r="W921" t="str">
            <v/>
          </cell>
          <cell r="Y921" t="str">
            <v/>
          </cell>
          <cell r="AA921" t="str">
            <v/>
          </cell>
          <cell r="AC921" t="str">
            <v/>
          </cell>
          <cell r="AE921" t="str">
            <v/>
          </cell>
          <cell r="AG921" t="str">
            <v/>
          </cell>
        </row>
        <row r="922">
          <cell r="B922">
            <v>45376</v>
          </cell>
          <cell r="J922">
            <v>28.590909860862585</v>
          </cell>
          <cell r="R922">
            <v>31.379999160766602</v>
          </cell>
          <cell r="U922">
            <v>560.000000000005</v>
          </cell>
          <cell r="W922">
            <v>26.954435735770119</v>
          </cell>
          <cell r="Y922">
            <v>29.741290786707864</v>
          </cell>
          <cell r="AA922">
            <v>639.99999999999613</v>
          </cell>
          <cell r="AC922">
            <v>25.282981675982466</v>
          </cell>
          <cell r="AE922">
            <v>26.244628105328438</v>
          </cell>
          <cell r="AG922">
            <v>909.99999999999966</v>
          </cell>
        </row>
        <row r="923">
          <cell r="B923">
            <v>45377</v>
          </cell>
          <cell r="J923">
            <v>28.05548367726756</v>
          </cell>
          <cell r="R923">
            <v>30.290000915527344</v>
          </cell>
          <cell r="U923">
            <v>560.000000000005</v>
          </cell>
          <cell r="W923">
            <v>26.954435735770119</v>
          </cell>
          <cell r="Y923">
            <v>29.741290786707864</v>
          </cell>
          <cell r="AA923">
            <v>639.99999999999613</v>
          </cell>
          <cell r="AC923">
            <v>25.282981675982466</v>
          </cell>
          <cell r="AE923">
            <v>26.244628105328438</v>
          </cell>
          <cell r="AG923">
            <v>909.99999999999966</v>
          </cell>
        </row>
        <row r="924">
          <cell r="B924">
            <v>45378</v>
          </cell>
          <cell r="J924">
            <v>28.308954657531302</v>
          </cell>
          <cell r="R924">
            <v>31.180000305175781</v>
          </cell>
          <cell r="U924">
            <v>560.000000000005</v>
          </cell>
          <cell r="W924">
            <v>26.954435735770119</v>
          </cell>
          <cell r="Y924">
            <v>29.741290786707864</v>
          </cell>
          <cell r="AA924">
            <v>639.99999999999613</v>
          </cell>
          <cell r="AC924">
            <v>25.282981675982466</v>
          </cell>
          <cell r="AE924">
            <v>26.244628105328438</v>
          </cell>
          <cell r="AG924">
            <v>909.99999999999966</v>
          </cell>
        </row>
        <row r="925">
          <cell r="B925">
            <v>45379</v>
          </cell>
          <cell r="J925">
            <v>28.866098555497178</v>
          </cell>
          <cell r="R925">
            <v>31.690000534057617</v>
          </cell>
          <cell r="U925">
            <v>560.000000000005</v>
          </cell>
          <cell r="W925">
            <v>26.954435735770119</v>
          </cell>
          <cell r="Y925">
            <v>29.741290786707864</v>
          </cell>
          <cell r="AA925">
            <v>639.99999999999613</v>
          </cell>
          <cell r="AC925">
            <v>25.282981675982466</v>
          </cell>
          <cell r="AE925">
            <v>26.244628105328438</v>
          </cell>
          <cell r="AG925">
            <v>909.99999999999966</v>
          </cell>
        </row>
        <row r="926">
          <cell r="B926">
            <v>45380</v>
          </cell>
          <cell r="J926">
            <v>28.178123623409707</v>
          </cell>
          <cell r="R926">
            <v>29.809999465942383</v>
          </cell>
          <cell r="U926">
            <v>560.000000000005</v>
          </cell>
          <cell r="W926">
            <v>28.203956119079681</v>
          </cell>
          <cell r="Y926">
            <v>27.992959446018151</v>
          </cell>
          <cell r="AA926">
            <v>639.99999999999613</v>
          </cell>
          <cell r="AC926">
            <v>24.292197182021212</v>
          </cell>
          <cell r="AE926">
            <v>26.681879636259389</v>
          </cell>
          <cell r="AG926">
            <v>909.99999999999966</v>
          </cell>
        </row>
        <row r="927">
          <cell r="B927">
            <v>45381</v>
          </cell>
          <cell r="J927">
            <v>27.507189585911082</v>
          </cell>
          <cell r="R927">
            <v>28.790000915527344</v>
          </cell>
          <cell r="U927">
            <v>560.000000000005</v>
          </cell>
          <cell r="W927">
            <v>28.203956119079681</v>
          </cell>
          <cell r="Y927">
            <v>27.992959446018151</v>
          </cell>
          <cell r="AA927">
            <v>639.99999999999613</v>
          </cell>
          <cell r="AC927">
            <v>24.292197182021212</v>
          </cell>
          <cell r="AE927">
            <v>26.681879636259389</v>
          </cell>
          <cell r="AG927">
            <v>909.99999999999966</v>
          </cell>
        </row>
        <row r="928">
          <cell r="B928">
            <v>45382</v>
          </cell>
          <cell r="J928" t="str">
            <v/>
          </cell>
          <cell r="R928">
            <v>30.860000610351563</v>
          </cell>
          <cell r="U928">
            <v>560.000000000005</v>
          </cell>
          <cell r="W928">
            <v>28.203956119079681</v>
          </cell>
          <cell r="Y928">
            <v>27.992959446018151</v>
          </cell>
          <cell r="AA928">
            <v>639.99999999999613</v>
          </cell>
          <cell r="AC928">
            <v>24.292197182021212</v>
          </cell>
          <cell r="AE928">
            <v>26.681879636259389</v>
          </cell>
          <cell r="AG928">
            <v>909.99999999999966</v>
          </cell>
        </row>
        <row r="929">
          <cell r="B929">
            <v>45383</v>
          </cell>
          <cell r="J929">
            <v>27.750415175568996</v>
          </cell>
          <cell r="R929">
            <v>31.620000839233398</v>
          </cell>
          <cell r="U929">
            <v>560.000000000005</v>
          </cell>
          <cell r="W929">
            <v>29.453476502389243</v>
          </cell>
          <cell r="Y929">
            <v>26.244628105328438</v>
          </cell>
          <cell r="AA929">
            <v>639.99999999999613</v>
          </cell>
          <cell r="AC929">
            <v>23.301412688059958</v>
          </cell>
          <cell r="AE929">
            <v>27.119131167190339</v>
          </cell>
          <cell r="AG929">
            <v>909.99999999999966</v>
          </cell>
        </row>
        <row r="930">
          <cell r="B930">
            <v>45384</v>
          </cell>
          <cell r="J930">
            <v>26.896782963976928</v>
          </cell>
          <cell r="R930">
            <v>29.659999847412109</v>
          </cell>
          <cell r="U930">
            <v>592.49999999999579</v>
          </cell>
          <cell r="W930">
            <v>29.453476502389243</v>
          </cell>
          <cell r="Y930">
            <v>26.244628105328438</v>
          </cell>
          <cell r="AA930">
            <v>639.99999999999613</v>
          </cell>
          <cell r="AC930">
            <v>23.301412688059958</v>
          </cell>
          <cell r="AE930">
            <v>27.119131167190339</v>
          </cell>
          <cell r="AG930">
            <v>909.99999999999966</v>
          </cell>
        </row>
        <row r="931">
          <cell r="B931">
            <v>45385</v>
          </cell>
          <cell r="J931">
            <v>27.121148902843242</v>
          </cell>
          <cell r="R931">
            <v>29.600000381469727</v>
          </cell>
          <cell r="U931">
            <v>592.49999999999579</v>
          </cell>
          <cell r="W931">
            <v>29.453476502389243</v>
          </cell>
          <cell r="Y931">
            <v>26.244628105328438</v>
          </cell>
          <cell r="AA931">
            <v>639.99999999999613</v>
          </cell>
          <cell r="AC931">
            <v>23.301412688059958</v>
          </cell>
          <cell r="AE931">
            <v>27.119131167190339</v>
          </cell>
          <cell r="AG931">
            <v>909.99999999999966</v>
          </cell>
        </row>
        <row r="932">
          <cell r="B932">
            <v>45386</v>
          </cell>
          <cell r="J932">
            <v>28.037800208115335</v>
          </cell>
          <cell r="R932">
            <v>30.590000152587891</v>
          </cell>
          <cell r="U932">
            <v>592.49999999999579</v>
          </cell>
          <cell r="W932">
            <v>29.453476502389243</v>
          </cell>
          <cell r="Y932">
            <v>26.244628105328438</v>
          </cell>
          <cell r="AA932">
            <v>639.99999999999613</v>
          </cell>
          <cell r="AC932">
            <v>23.301412688059958</v>
          </cell>
          <cell r="AE932">
            <v>27.119131167190339</v>
          </cell>
          <cell r="AG932">
            <v>909.99999999999966</v>
          </cell>
        </row>
        <row r="933">
          <cell r="B933">
            <v>45387</v>
          </cell>
          <cell r="J933">
            <v>27.917356450498268</v>
          </cell>
          <cell r="R933">
            <v>28.930000305175781</v>
          </cell>
          <cell r="U933">
            <v>624.99999999998658</v>
          </cell>
          <cell r="W933" t="str">
            <v/>
          </cell>
          <cell r="Y933" t="str">
            <v/>
          </cell>
          <cell r="AA933" t="str">
            <v/>
          </cell>
          <cell r="AC933" t="str">
            <v/>
          </cell>
          <cell r="AE933" t="str">
            <v/>
          </cell>
          <cell r="AG933" t="str">
            <v/>
          </cell>
        </row>
        <row r="934">
          <cell r="B934">
            <v>45388</v>
          </cell>
          <cell r="J934">
            <v>28.422631166489271</v>
          </cell>
          <cell r="R934">
            <v>29.389999389648438</v>
          </cell>
          <cell r="U934">
            <v>624.99999999998658</v>
          </cell>
          <cell r="W934" t="str">
            <v/>
          </cell>
          <cell r="Y934" t="str">
            <v/>
          </cell>
          <cell r="AA934" t="str">
            <v/>
          </cell>
          <cell r="AC934" t="str">
            <v/>
          </cell>
          <cell r="AE934" t="str">
            <v/>
          </cell>
          <cell r="AG934" t="str">
            <v/>
          </cell>
        </row>
        <row r="935">
          <cell r="B935">
            <v>45389</v>
          </cell>
          <cell r="J935">
            <v>29.053232452449468</v>
          </cell>
          <cell r="R935">
            <v>29.780000686645508</v>
          </cell>
          <cell r="U935">
            <v>624.99999999998658</v>
          </cell>
          <cell r="W935" t="str">
            <v/>
          </cell>
          <cell r="Y935" t="str">
            <v/>
          </cell>
          <cell r="AA935" t="str">
            <v/>
          </cell>
          <cell r="AC935" t="str">
            <v/>
          </cell>
          <cell r="AE935" t="str">
            <v/>
          </cell>
          <cell r="AG935" t="str">
            <v/>
          </cell>
        </row>
        <row r="936">
          <cell r="B936">
            <v>45390</v>
          </cell>
          <cell r="J936">
            <v>28.2899487214301</v>
          </cell>
          <cell r="R936">
            <v>29.879999160766602</v>
          </cell>
          <cell r="U936">
            <v>624.99999999998658</v>
          </cell>
          <cell r="W936" t="str">
            <v/>
          </cell>
          <cell r="Y936" t="str">
            <v/>
          </cell>
          <cell r="AA936" t="str">
            <v/>
          </cell>
          <cell r="AC936" t="str">
            <v/>
          </cell>
          <cell r="AE936" t="str">
            <v/>
          </cell>
          <cell r="AG936" t="str">
            <v/>
          </cell>
        </row>
        <row r="937">
          <cell r="B937">
            <v>45391</v>
          </cell>
          <cell r="J937">
            <v>26.727925640685832</v>
          </cell>
          <cell r="R937">
            <v>31.979999542236328</v>
          </cell>
          <cell r="U937">
            <v>1285.0000000000027</v>
          </cell>
          <cell r="W937">
            <v>34.013626873643084</v>
          </cell>
          <cell r="Y937">
            <v>24.670379090017427</v>
          </cell>
          <cell r="AA937">
            <v>590.00000000000159</v>
          </cell>
          <cell r="AC937">
            <v>27.011150884099536</v>
          </cell>
          <cell r="AE937">
            <v>29.70145149316992</v>
          </cell>
          <cell r="AG937">
            <v>889.99999999999079</v>
          </cell>
        </row>
        <row r="938">
          <cell r="B938">
            <v>45392</v>
          </cell>
          <cell r="J938" t="str">
            <v/>
          </cell>
          <cell r="R938">
            <v>31.430000305175781</v>
          </cell>
          <cell r="U938">
            <v>1285.0000000000027</v>
          </cell>
          <cell r="W938">
            <v>34.013626873643084</v>
          </cell>
          <cell r="Y938">
            <v>24.670379090017427</v>
          </cell>
          <cell r="AA938">
            <v>590.00000000000159</v>
          </cell>
          <cell r="AC938">
            <v>27.011150884099536</v>
          </cell>
          <cell r="AE938">
            <v>29.70145149316992</v>
          </cell>
          <cell r="AG938">
            <v>889.99999999999079</v>
          </cell>
        </row>
        <row r="939">
          <cell r="B939">
            <v>45393</v>
          </cell>
          <cell r="J939">
            <v>27.257966538598126</v>
          </cell>
          <cell r="R939">
            <v>29.229999542236328</v>
          </cell>
          <cell r="U939">
            <v>1285.0000000000027</v>
          </cell>
          <cell r="W939">
            <v>34.013626873643084</v>
          </cell>
          <cell r="Y939">
            <v>24.670379090017427</v>
          </cell>
          <cell r="AA939">
            <v>590.00000000000159</v>
          </cell>
          <cell r="AC939">
            <v>27.011150884099536</v>
          </cell>
          <cell r="AE939">
            <v>29.70145149316992</v>
          </cell>
          <cell r="AG939">
            <v>889.99999999999079</v>
          </cell>
        </row>
        <row r="940">
          <cell r="B940">
            <v>45394</v>
          </cell>
          <cell r="J940">
            <v>28.058439117586726</v>
          </cell>
          <cell r="R940">
            <v>29.889999389648438</v>
          </cell>
          <cell r="U940">
            <v>1285.0000000000027</v>
          </cell>
          <cell r="W940">
            <v>34.013626873643084</v>
          </cell>
          <cell r="Y940">
            <v>24.670379090017427</v>
          </cell>
          <cell r="AA940">
            <v>590.00000000000159</v>
          </cell>
          <cell r="AC940">
            <v>27.011150884099536</v>
          </cell>
          <cell r="AE940">
            <v>29.70145149316992</v>
          </cell>
          <cell r="AG940">
            <v>889.99999999999079</v>
          </cell>
        </row>
        <row r="941">
          <cell r="B941">
            <v>45395</v>
          </cell>
          <cell r="J941">
            <v>27.881324431696179</v>
          </cell>
          <cell r="R941">
            <v>28.879999160766602</v>
          </cell>
          <cell r="U941">
            <v>1285.0000000000027</v>
          </cell>
          <cell r="W941">
            <v>34.013626873643084</v>
          </cell>
          <cell r="Y941">
            <v>24.670379090017427</v>
          </cell>
          <cell r="AA941">
            <v>590.00000000000159</v>
          </cell>
          <cell r="AC941">
            <v>27.011150884099536</v>
          </cell>
          <cell r="AE941">
            <v>29.70145149316992</v>
          </cell>
          <cell r="AG941">
            <v>889.99999999999079</v>
          </cell>
        </row>
        <row r="942">
          <cell r="B942">
            <v>45396</v>
          </cell>
          <cell r="J942">
            <v>27.993684688457794</v>
          </cell>
          <cell r="R942">
            <v>30.649999618530273</v>
          </cell>
          <cell r="U942">
            <v>1285.0000000000027</v>
          </cell>
          <cell r="W942">
            <v>34.013626873643084</v>
          </cell>
          <cell r="Y942">
            <v>24.670379090017427</v>
          </cell>
          <cell r="AA942">
            <v>590.00000000000159</v>
          </cell>
          <cell r="AC942">
            <v>27.011150884099536</v>
          </cell>
          <cell r="AE942">
            <v>29.70145149316992</v>
          </cell>
          <cell r="AG942">
            <v>889.99999999999079</v>
          </cell>
        </row>
        <row r="943">
          <cell r="B943">
            <v>45397</v>
          </cell>
          <cell r="J943">
            <v>28.161413098278029</v>
          </cell>
          <cell r="R943">
            <v>28.530000686645508</v>
          </cell>
          <cell r="U943">
            <v>1285.0000000000027</v>
          </cell>
          <cell r="W943">
            <v>34.013626873643084</v>
          </cell>
          <cell r="Y943">
            <v>24.670379090017427</v>
          </cell>
          <cell r="AA943">
            <v>590.00000000000159</v>
          </cell>
          <cell r="AC943">
            <v>27.011150884099536</v>
          </cell>
          <cell r="AE943">
            <v>29.70145149316992</v>
          </cell>
          <cell r="AG943">
            <v>889.99999999999079</v>
          </cell>
        </row>
        <row r="944">
          <cell r="B944">
            <v>45398</v>
          </cell>
          <cell r="J944">
            <v>26.629917740672067</v>
          </cell>
          <cell r="R944">
            <v>28.360000610351563</v>
          </cell>
          <cell r="U944">
            <v>879.99999999999181</v>
          </cell>
          <cell r="W944">
            <v>31.467367248283104</v>
          </cell>
          <cell r="Y944">
            <v>29.592945476140763</v>
          </cell>
          <cell r="AA944">
            <v>729.99999999999727</v>
          </cell>
          <cell r="AC944">
            <v>26.787930211462914</v>
          </cell>
          <cell r="AE944">
            <v>30.063259193436046</v>
          </cell>
          <cell r="AG944">
            <v>904.9999999999892</v>
          </cell>
        </row>
        <row r="945">
          <cell r="B945">
            <v>45399</v>
          </cell>
          <cell r="J945">
            <v>24.934156495236881</v>
          </cell>
          <cell r="R945">
            <v>27.290000915527344</v>
          </cell>
          <cell r="U945">
            <v>879.99999999999181</v>
          </cell>
          <cell r="W945">
            <v>31.467367248283104</v>
          </cell>
          <cell r="Y945">
            <v>29.592945476140763</v>
          </cell>
          <cell r="AA945">
            <v>729.99999999999727</v>
          </cell>
          <cell r="AC945">
            <v>26.787930211462914</v>
          </cell>
          <cell r="AE945">
            <v>30.063259193436046</v>
          </cell>
          <cell r="AG945">
            <v>904.9999999999892</v>
          </cell>
        </row>
        <row r="946">
          <cell r="B946">
            <v>45400</v>
          </cell>
          <cell r="J946">
            <v>25.87974294468092</v>
          </cell>
          <cell r="R946">
            <v>27.639999389648438</v>
          </cell>
          <cell r="U946">
            <v>879.99999999999181</v>
          </cell>
          <cell r="W946">
            <v>31.467367248283104</v>
          </cell>
          <cell r="Y946">
            <v>29.592945476140763</v>
          </cell>
          <cell r="AA946">
            <v>729.99999999999727</v>
          </cell>
          <cell r="AC946">
            <v>26.787930211462914</v>
          </cell>
          <cell r="AE946">
            <v>30.063259193436046</v>
          </cell>
          <cell r="AG946">
            <v>904.9999999999892</v>
          </cell>
        </row>
        <row r="947">
          <cell r="B947">
            <v>45401</v>
          </cell>
          <cell r="J947">
            <v>26.251726685951493</v>
          </cell>
          <cell r="R947">
            <v>27.959999084472656</v>
          </cell>
          <cell r="U947">
            <v>879.99999999999181</v>
          </cell>
          <cell r="W947">
            <v>31.467367248283104</v>
          </cell>
          <cell r="Y947">
            <v>29.592945476140763</v>
          </cell>
          <cell r="AA947">
            <v>729.99999999999727</v>
          </cell>
          <cell r="AC947">
            <v>26.787930211462914</v>
          </cell>
          <cell r="AE947">
            <v>30.063259193436046</v>
          </cell>
          <cell r="AG947">
            <v>904.9999999999892</v>
          </cell>
        </row>
        <row r="948">
          <cell r="B948">
            <v>45402</v>
          </cell>
          <cell r="J948">
            <v>27.293583209153773</v>
          </cell>
          <cell r="R948">
            <v>29.180000305175781</v>
          </cell>
          <cell r="U948">
            <v>879.99999999999181</v>
          </cell>
          <cell r="W948">
            <v>31.467367248283104</v>
          </cell>
          <cell r="Y948">
            <v>29.592945476140763</v>
          </cell>
          <cell r="AA948">
            <v>729.99999999999727</v>
          </cell>
          <cell r="AC948">
            <v>26.787930211462914</v>
          </cell>
          <cell r="AE948">
            <v>30.063259193436046</v>
          </cell>
          <cell r="AG948">
            <v>904.9999999999892</v>
          </cell>
        </row>
        <row r="949">
          <cell r="B949">
            <v>45403</v>
          </cell>
          <cell r="J949">
            <v>26.975819566661837</v>
          </cell>
          <cell r="R949">
            <v>27.219999313354492</v>
          </cell>
          <cell r="U949">
            <v>879.99999999999181</v>
          </cell>
          <cell r="W949">
            <v>31.467367248283104</v>
          </cell>
          <cell r="Y949">
            <v>29.592945476140763</v>
          </cell>
          <cell r="AA949">
            <v>729.99999999999727</v>
          </cell>
          <cell r="AC949">
            <v>26.787930211462914</v>
          </cell>
          <cell r="AE949">
            <v>30.063259193436046</v>
          </cell>
          <cell r="AG949">
            <v>904.9999999999892</v>
          </cell>
        </row>
        <row r="950">
          <cell r="B950">
            <v>45404</v>
          </cell>
          <cell r="J950">
            <v>26.485353713085409</v>
          </cell>
          <cell r="R950">
            <v>27.610000610351563</v>
          </cell>
          <cell r="U950">
            <v>879.99999999999181</v>
          </cell>
          <cell r="W950">
            <v>31.467367248283104</v>
          </cell>
          <cell r="Y950">
            <v>29.592945476140763</v>
          </cell>
          <cell r="AA950">
            <v>729.99999999999727</v>
          </cell>
          <cell r="AC950">
            <v>26.787930211462914</v>
          </cell>
          <cell r="AE950">
            <v>30.063259193436046</v>
          </cell>
          <cell r="AG950">
            <v>904.9999999999892</v>
          </cell>
        </row>
        <row r="951">
          <cell r="B951">
            <v>45405</v>
          </cell>
          <cell r="J951">
            <v>25.689716839287222</v>
          </cell>
          <cell r="R951">
            <v>29.200000762939453</v>
          </cell>
          <cell r="U951">
            <v>570.00000000000387</v>
          </cell>
          <cell r="W951">
            <v>31.229078420972737</v>
          </cell>
          <cell r="Y951">
            <v>28.570220591619794</v>
          </cell>
          <cell r="AA951">
            <v>595.00000000000114</v>
          </cell>
          <cell r="AC951">
            <v>28.930168248562296</v>
          </cell>
          <cell r="AE951">
            <v>29.86751672996926</v>
          </cell>
          <cell r="AG951">
            <v>689.99999999999068</v>
          </cell>
        </row>
        <row r="952">
          <cell r="B952">
            <v>45406</v>
          </cell>
          <cell r="J952">
            <v>26.130611981126641</v>
          </cell>
          <cell r="R952">
            <v>29.5</v>
          </cell>
          <cell r="U952">
            <v>570.00000000000387</v>
          </cell>
          <cell r="W952">
            <v>31.229078420972737</v>
          </cell>
          <cell r="Y952">
            <v>28.570220591619794</v>
          </cell>
          <cell r="AA952">
            <v>595.00000000000114</v>
          </cell>
          <cell r="AC952">
            <v>28.930168248562296</v>
          </cell>
          <cell r="AE952">
            <v>29.86751672996926</v>
          </cell>
          <cell r="AG952">
            <v>689.99999999999068</v>
          </cell>
        </row>
        <row r="953">
          <cell r="B953">
            <v>45407</v>
          </cell>
          <cell r="J953">
            <v>26.274644254689107</v>
          </cell>
          <cell r="R953">
            <v>27.729999542236328</v>
          </cell>
          <cell r="U953">
            <v>570.00000000000387</v>
          </cell>
          <cell r="W953">
            <v>31.229078420972737</v>
          </cell>
          <cell r="Y953">
            <v>28.570220591619794</v>
          </cell>
          <cell r="AA953">
            <v>595.00000000000114</v>
          </cell>
          <cell r="AC953">
            <v>28.930168248562296</v>
          </cell>
          <cell r="AE953">
            <v>29.86751672996926</v>
          </cell>
          <cell r="AG953">
            <v>689.99999999999068</v>
          </cell>
        </row>
        <row r="954">
          <cell r="B954">
            <v>45408</v>
          </cell>
          <cell r="J954">
            <v>25.56306422483334</v>
          </cell>
          <cell r="R954">
            <v>29.739999771118164</v>
          </cell>
          <cell r="U954">
            <v>570.00000000000387</v>
          </cell>
          <cell r="W954">
            <v>31.229078420972737</v>
          </cell>
          <cell r="Y954">
            <v>28.570220591619794</v>
          </cell>
          <cell r="AA954">
            <v>595.00000000000114</v>
          </cell>
          <cell r="AC954">
            <v>28.930168248562296</v>
          </cell>
          <cell r="AE954">
            <v>29.86751672996926</v>
          </cell>
          <cell r="AG954">
            <v>689.99999999999068</v>
          </cell>
        </row>
        <row r="955">
          <cell r="B955">
            <v>45409</v>
          </cell>
          <cell r="J955">
            <v>26.297455756431365</v>
          </cell>
          <cell r="R955">
            <v>28.770000457763672</v>
          </cell>
          <cell r="U955">
            <v>570.00000000000387</v>
          </cell>
          <cell r="W955">
            <v>31.229078420972737</v>
          </cell>
          <cell r="Y955">
            <v>28.570220591619794</v>
          </cell>
          <cell r="AA955">
            <v>595.00000000000114</v>
          </cell>
          <cell r="AC955">
            <v>28.930168248562296</v>
          </cell>
          <cell r="AE955">
            <v>29.86751672996926</v>
          </cell>
          <cell r="AG955">
            <v>689.99999999999068</v>
          </cell>
        </row>
        <row r="956">
          <cell r="B956">
            <v>45410</v>
          </cell>
          <cell r="J956">
            <v>26.788880416695353</v>
          </cell>
          <cell r="R956">
            <v>29.069999694824219</v>
          </cell>
          <cell r="U956">
            <v>570.00000000000387</v>
          </cell>
          <cell r="W956">
            <v>31.229078420972737</v>
          </cell>
          <cell r="Y956">
            <v>28.570220591619794</v>
          </cell>
          <cell r="AA956">
            <v>595.00000000000114</v>
          </cell>
          <cell r="AC956">
            <v>28.930168248562296</v>
          </cell>
          <cell r="AE956">
            <v>29.86751672996926</v>
          </cell>
          <cell r="AG956">
            <v>689.99999999999068</v>
          </cell>
        </row>
        <row r="957">
          <cell r="B957">
            <v>45411</v>
          </cell>
          <cell r="J957">
            <v>26.529421043850199</v>
          </cell>
          <cell r="R957">
            <v>28.190000534057617</v>
          </cell>
          <cell r="U957">
            <v>570.00000000000387</v>
          </cell>
          <cell r="W957">
            <v>31.229078420972737</v>
          </cell>
          <cell r="Y957">
            <v>28.570220591619794</v>
          </cell>
          <cell r="AA957">
            <v>595.00000000000114</v>
          </cell>
          <cell r="AC957">
            <v>28.930168248562296</v>
          </cell>
          <cell r="AE957">
            <v>29.86751672996926</v>
          </cell>
          <cell r="AG957">
            <v>689.99999999999068</v>
          </cell>
        </row>
        <row r="958">
          <cell r="B958">
            <v>45412</v>
          </cell>
          <cell r="J958">
            <v>26.464960752961321</v>
          </cell>
          <cell r="R958">
            <v>26.590000152587891</v>
          </cell>
          <cell r="U958" t="str">
            <v/>
          </cell>
          <cell r="W958" t="str">
            <v/>
          </cell>
          <cell r="Y958" t="str">
            <v/>
          </cell>
          <cell r="AA958" t="str">
            <v/>
          </cell>
          <cell r="AC958" t="str">
            <v/>
          </cell>
          <cell r="AE958" t="str">
            <v/>
          </cell>
          <cell r="AG958" t="str">
            <v/>
          </cell>
        </row>
        <row r="959">
          <cell r="B959">
            <v>45413</v>
          </cell>
          <cell r="J959">
            <v>26.514036377215753</v>
          </cell>
          <cell r="R959">
            <v>27.170000076293945</v>
          </cell>
          <cell r="U959" t="str">
            <v/>
          </cell>
          <cell r="W959" t="str">
            <v/>
          </cell>
          <cell r="Y959" t="str">
            <v/>
          </cell>
          <cell r="AA959" t="str">
            <v/>
          </cell>
          <cell r="AC959" t="str">
            <v/>
          </cell>
          <cell r="AE959" t="str">
            <v/>
          </cell>
          <cell r="AG959" t="str">
            <v/>
          </cell>
        </row>
        <row r="960">
          <cell r="B960">
            <v>45414</v>
          </cell>
          <cell r="J960">
            <v>25.1393307472229</v>
          </cell>
          <cell r="R960">
            <v>29.459999084472656</v>
          </cell>
          <cell r="U960" t="str">
            <v/>
          </cell>
          <cell r="W960" t="str">
            <v/>
          </cell>
          <cell r="Y960" t="str">
            <v/>
          </cell>
          <cell r="AA960" t="str">
            <v/>
          </cell>
          <cell r="AC960" t="str">
            <v/>
          </cell>
          <cell r="AE960" t="str">
            <v/>
          </cell>
          <cell r="AG960" t="str">
            <v/>
          </cell>
        </row>
        <row r="961">
          <cell r="B961">
            <v>45415</v>
          </cell>
          <cell r="J961">
            <v>23.454766695966267</v>
          </cell>
          <cell r="R961">
            <v>29.469999313354492</v>
          </cell>
          <cell r="U961">
            <v>660.000000000005</v>
          </cell>
          <cell r="W961">
            <v>28.143173166623846</v>
          </cell>
          <cell r="Y961">
            <v>30.977386267704837</v>
          </cell>
          <cell r="AA961">
            <v>900.0000000000008</v>
          </cell>
          <cell r="AC961">
            <v>26.126473198386808</v>
          </cell>
          <cell r="AE961">
            <v>29.099399286652908</v>
          </cell>
          <cell r="AG961">
            <v>900.0000000000008</v>
          </cell>
        </row>
        <row r="962">
          <cell r="B962">
            <v>45416</v>
          </cell>
          <cell r="J962">
            <v>26.314923605257658</v>
          </cell>
          <cell r="R962">
            <v>28.489999771118164</v>
          </cell>
          <cell r="U962">
            <v>660.000000000005</v>
          </cell>
          <cell r="W962">
            <v>28.143173166623846</v>
          </cell>
          <cell r="Y962">
            <v>30.977386267704837</v>
          </cell>
          <cell r="AA962">
            <v>900.0000000000008</v>
          </cell>
          <cell r="AC962">
            <v>26.126473198386808</v>
          </cell>
          <cell r="AE962">
            <v>29.099399286652908</v>
          </cell>
          <cell r="AG962">
            <v>900.0000000000008</v>
          </cell>
        </row>
        <row r="963">
          <cell r="B963">
            <v>45417</v>
          </cell>
          <cell r="J963">
            <v>24.255470671685316</v>
          </cell>
          <cell r="R963">
            <v>29.309999465942383</v>
          </cell>
          <cell r="U963">
            <v>660.000000000005</v>
          </cell>
          <cell r="W963">
            <v>28.143173166623846</v>
          </cell>
          <cell r="Y963">
            <v>30.977386267704837</v>
          </cell>
          <cell r="AA963">
            <v>900.0000000000008</v>
          </cell>
          <cell r="AC963">
            <v>26.126473198386808</v>
          </cell>
          <cell r="AE963">
            <v>29.099399286652908</v>
          </cell>
          <cell r="AG963">
            <v>900.0000000000008</v>
          </cell>
        </row>
        <row r="964">
          <cell r="B964">
            <v>45418</v>
          </cell>
          <cell r="J964">
            <v>26.786956563269246</v>
          </cell>
          <cell r="R964">
            <v>27.479999542236328</v>
          </cell>
          <cell r="U964">
            <v>660.000000000005</v>
          </cell>
          <cell r="W964">
            <v>28.143173166623846</v>
          </cell>
          <cell r="Y964">
            <v>30.977386267704837</v>
          </cell>
          <cell r="AA964">
            <v>900.0000000000008</v>
          </cell>
          <cell r="AC964">
            <v>26.126473198386808</v>
          </cell>
          <cell r="AE964">
            <v>29.099399286652908</v>
          </cell>
          <cell r="AG964">
            <v>900.0000000000008</v>
          </cell>
        </row>
        <row r="965">
          <cell r="B965">
            <v>45419</v>
          </cell>
          <cell r="J965">
            <v>25.960001276265988</v>
          </cell>
          <cell r="R965">
            <v>29.450000762939453</v>
          </cell>
          <cell r="U965">
            <v>660.000000000005</v>
          </cell>
          <cell r="W965">
            <v>28.143173166623846</v>
          </cell>
          <cell r="Y965">
            <v>30.977386267704837</v>
          </cell>
          <cell r="AA965">
            <v>900.0000000000008</v>
          </cell>
          <cell r="AC965">
            <v>26.126473198386808</v>
          </cell>
          <cell r="AE965">
            <v>29.099399286652908</v>
          </cell>
          <cell r="AG965">
            <v>900.0000000000008</v>
          </cell>
        </row>
        <row r="966">
          <cell r="B966">
            <v>45420</v>
          </cell>
          <cell r="J966">
            <v>26.077222178100101</v>
          </cell>
          <cell r="R966">
            <v>27.370000839233398</v>
          </cell>
          <cell r="U966">
            <v>660.000000000005</v>
          </cell>
          <cell r="W966">
            <v>28.143173166623846</v>
          </cell>
          <cell r="Y966">
            <v>30.977386267704837</v>
          </cell>
          <cell r="AA966">
            <v>900.0000000000008</v>
          </cell>
          <cell r="AC966">
            <v>26.126473198386808</v>
          </cell>
          <cell r="AE966">
            <v>29.099399286652908</v>
          </cell>
          <cell r="AG966">
            <v>900.0000000000008</v>
          </cell>
        </row>
        <row r="967">
          <cell r="B967">
            <v>45421</v>
          </cell>
          <cell r="J967">
            <v>25.119574800151526</v>
          </cell>
          <cell r="R967">
            <v>28.610000610351563</v>
          </cell>
          <cell r="U967">
            <v>660.000000000005</v>
          </cell>
          <cell r="W967">
            <v>28.143173166623846</v>
          </cell>
          <cell r="Y967">
            <v>30.977386267704837</v>
          </cell>
          <cell r="AA967">
            <v>900.0000000000008</v>
          </cell>
          <cell r="AC967">
            <v>26.126473198386808</v>
          </cell>
          <cell r="AE967">
            <v>29.099399286652908</v>
          </cell>
          <cell r="AG967">
            <v>900.0000000000008</v>
          </cell>
        </row>
        <row r="968">
          <cell r="B968">
            <v>45422</v>
          </cell>
          <cell r="J968">
            <v>24.64300074637783</v>
          </cell>
          <cell r="R968">
            <v>28.969999313354492</v>
          </cell>
          <cell r="U968">
            <v>639.99999999999613</v>
          </cell>
          <cell r="W968">
            <v>31.342098460929197</v>
          </cell>
          <cell r="Y968">
            <v>27.034965692658918</v>
          </cell>
          <cell r="AA968">
            <v>639.99999999999613</v>
          </cell>
          <cell r="AC968">
            <v>31.342098460929197</v>
          </cell>
          <cell r="AE968">
            <v>27.034965692658918</v>
          </cell>
          <cell r="AG968">
            <v>639.99999999999613</v>
          </cell>
        </row>
        <row r="969">
          <cell r="B969">
            <v>45423</v>
          </cell>
          <cell r="J969">
            <v>25.490543593522538</v>
          </cell>
          <cell r="R969">
            <v>28.940000534057617</v>
          </cell>
          <cell r="U969">
            <v>639.99999999999613</v>
          </cell>
          <cell r="W969">
            <v>31.342098460929197</v>
          </cell>
          <cell r="Y969">
            <v>27.034965692658918</v>
          </cell>
          <cell r="AA969">
            <v>639.99999999999613</v>
          </cell>
          <cell r="AC969">
            <v>31.342098460929197</v>
          </cell>
          <cell r="AE969">
            <v>27.034965692658918</v>
          </cell>
          <cell r="AG969">
            <v>639.99999999999613</v>
          </cell>
        </row>
        <row r="970">
          <cell r="B970">
            <v>45424</v>
          </cell>
          <cell r="J970">
            <v>25.925144117436485</v>
          </cell>
          <cell r="R970">
            <v>28.059999465942383</v>
          </cell>
          <cell r="U970">
            <v>639.99999999999613</v>
          </cell>
          <cell r="W970">
            <v>31.342098460929197</v>
          </cell>
          <cell r="Y970">
            <v>27.034965692658918</v>
          </cell>
          <cell r="AA970">
            <v>639.99999999999613</v>
          </cell>
          <cell r="AC970">
            <v>31.342098460929197</v>
          </cell>
          <cell r="AE970">
            <v>27.034965692658918</v>
          </cell>
          <cell r="AG970">
            <v>639.99999999999613</v>
          </cell>
        </row>
        <row r="971">
          <cell r="B971">
            <v>45425</v>
          </cell>
          <cell r="J971" t="str">
            <v/>
          </cell>
          <cell r="R971">
            <v>28.149999618530273</v>
          </cell>
          <cell r="U971">
            <v>639.99999999999613</v>
          </cell>
          <cell r="W971">
            <v>31.342098460929197</v>
          </cell>
          <cell r="Y971">
            <v>27.034965692658918</v>
          </cell>
          <cell r="AA971">
            <v>639.99999999999613</v>
          </cell>
          <cell r="AC971">
            <v>31.342098460929197</v>
          </cell>
          <cell r="AE971">
            <v>27.034965692658918</v>
          </cell>
          <cell r="AG971">
            <v>639.99999999999613</v>
          </cell>
        </row>
        <row r="972">
          <cell r="B972">
            <v>45426</v>
          </cell>
          <cell r="J972">
            <v>26.157033196938713</v>
          </cell>
          <cell r="R972">
            <v>29.200000762939453</v>
          </cell>
          <cell r="U972">
            <v>639.99999999999613</v>
          </cell>
          <cell r="W972">
            <v>31.342098460929197</v>
          </cell>
          <cell r="Y972">
            <v>27.034965692658918</v>
          </cell>
          <cell r="AA972">
            <v>639.99999999999613</v>
          </cell>
          <cell r="AC972">
            <v>31.342098460929197</v>
          </cell>
          <cell r="AE972">
            <v>27.034965692658918</v>
          </cell>
          <cell r="AG972">
            <v>639.99999999999613</v>
          </cell>
        </row>
        <row r="973">
          <cell r="B973">
            <v>45427</v>
          </cell>
          <cell r="J973">
            <v>26.178622820729696</v>
          </cell>
          <cell r="R973">
            <v>28.969999313354492</v>
          </cell>
          <cell r="U973">
            <v>677.4999999999975</v>
          </cell>
          <cell r="W973">
            <v>32.474114717101891</v>
          </cell>
          <cell r="Y973">
            <v>27.263423273374826</v>
          </cell>
          <cell r="AA973">
            <v>802.49999999998931</v>
          </cell>
          <cell r="AC973">
            <v>29.071818664425841</v>
          </cell>
          <cell r="AE973">
            <v>28.717008385173699</v>
          </cell>
          <cell r="AG973">
            <v>709.99999999999955</v>
          </cell>
        </row>
        <row r="974">
          <cell r="B974">
            <v>45428</v>
          </cell>
          <cell r="J974">
            <v>25.818138973276291</v>
          </cell>
          <cell r="R974">
            <v>28.239999771118164</v>
          </cell>
          <cell r="U974">
            <v>677.4999999999975</v>
          </cell>
          <cell r="W974">
            <v>32.474114717101891</v>
          </cell>
          <cell r="Y974">
            <v>27.263423273374826</v>
          </cell>
          <cell r="AA974">
            <v>802.49999999998931</v>
          </cell>
          <cell r="AC974">
            <v>29.071818664425841</v>
          </cell>
          <cell r="AE974">
            <v>28.717008385173699</v>
          </cell>
          <cell r="AG974">
            <v>709.99999999999955</v>
          </cell>
        </row>
        <row r="975">
          <cell r="B975">
            <v>45429</v>
          </cell>
          <cell r="J975">
            <v>26.019080267982574</v>
          </cell>
          <cell r="R975">
            <v>28.040000915527344</v>
          </cell>
          <cell r="U975">
            <v>714.99999999999898</v>
          </cell>
          <cell r="W975">
            <v>33.606130973274588</v>
          </cell>
          <cell r="Y975">
            <v>27.491880854090738</v>
          </cell>
          <cell r="AA975">
            <v>964.99999999998249</v>
          </cell>
          <cell r="AC975">
            <v>26.801538867922488</v>
          </cell>
          <cell r="AE975">
            <v>30.399051077688476</v>
          </cell>
          <cell r="AG975">
            <v>780.00000000000296</v>
          </cell>
        </row>
        <row r="976">
          <cell r="B976">
            <v>45430</v>
          </cell>
          <cell r="J976">
            <v>28.181507796101116</v>
          </cell>
          <cell r="R976">
            <v>27.010000228881836</v>
          </cell>
          <cell r="U976">
            <v>714.99999999999898</v>
          </cell>
          <cell r="W976">
            <v>33.606130973274588</v>
          </cell>
          <cell r="Y976">
            <v>27.491880854090738</v>
          </cell>
          <cell r="AA976">
            <v>964.99999999998249</v>
          </cell>
          <cell r="AC976">
            <v>26.801538867922488</v>
          </cell>
          <cell r="AE976">
            <v>30.399051077688476</v>
          </cell>
          <cell r="AG976">
            <v>780.00000000000296</v>
          </cell>
        </row>
        <row r="977">
          <cell r="B977">
            <v>45431</v>
          </cell>
          <cell r="J977">
            <v>26.000613566978387</v>
          </cell>
          <cell r="R977">
            <v>28.559999465942383</v>
          </cell>
          <cell r="U977">
            <v>714.99999999999898</v>
          </cell>
          <cell r="W977">
            <v>33.606130973274588</v>
          </cell>
          <cell r="Y977">
            <v>27.491880854090738</v>
          </cell>
          <cell r="AA977">
            <v>964.99999999998249</v>
          </cell>
          <cell r="AC977">
            <v>26.801538867922488</v>
          </cell>
          <cell r="AE977">
            <v>30.399051077688476</v>
          </cell>
          <cell r="AG977">
            <v>780.00000000000296</v>
          </cell>
        </row>
        <row r="978">
          <cell r="B978">
            <v>45432</v>
          </cell>
          <cell r="J978">
            <v>26.655222514418913</v>
          </cell>
          <cell r="R978">
            <v>28.780000686645508</v>
          </cell>
          <cell r="U978">
            <v>714.99999999999898</v>
          </cell>
          <cell r="W978">
            <v>33.606130973274588</v>
          </cell>
          <cell r="Y978">
            <v>27.491880854090738</v>
          </cell>
          <cell r="AA978">
            <v>964.99999999998249</v>
          </cell>
          <cell r="AC978">
            <v>26.801538867922488</v>
          </cell>
          <cell r="AE978">
            <v>30.399051077688476</v>
          </cell>
          <cell r="AG978">
            <v>780.00000000000296</v>
          </cell>
        </row>
        <row r="979">
          <cell r="B979">
            <v>45433</v>
          </cell>
          <cell r="J979">
            <v>23.144753753054157</v>
          </cell>
          <cell r="R979">
            <v>29.729999542236328</v>
          </cell>
          <cell r="U979">
            <v>647.50000000000091</v>
          </cell>
          <cell r="W979">
            <v>33.173882244408986</v>
          </cell>
          <cell r="Y979">
            <v>28.613403271552613</v>
          </cell>
          <cell r="AA979">
            <v>649.99999999998943</v>
          </cell>
          <cell r="AC979">
            <v>25.211004988277871</v>
          </cell>
          <cell r="AE979">
            <v>31.644239080554517</v>
          </cell>
          <cell r="AG979">
            <v>807.49999999999989</v>
          </cell>
        </row>
        <row r="980">
          <cell r="B980">
            <v>45434</v>
          </cell>
          <cell r="J980">
            <v>26.093399473853257</v>
          </cell>
          <cell r="R980">
            <v>29.399999618530273</v>
          </cell>
          <cell r="U980">
            <v>580.00000000000273</v>
          </cell>
          <cell r="W980">
            <v>32.741633515543377</v>
          </cell>
          <cell r="Y980">
            <v>29.734925689014489</v>
          </cell>
          <cell r="AA980">
            <v>334.99999999999642</v>
          </cell>
          <cell r="AC980">
            <v>23.620471108633257</v>
          </cell>
          <cell r="AE980">
            <v>32.889427083420557</v>
          </cell>
          <cell r="AG980">
            <v>834.99999999999682</v>
          </cell>
        </row>
        <row r="981">
          <cell r="B981">
            <v>45435</v>
          </cell>
          <cell r="J981">
            <v>25.502493209640534</v>
          </cell>
          <cell r="R981">
            <v>29.209999084472656</v>
          </cell>
          <cell r="U981">
            <v>580.00000000000273</v>
          </cell>
          <cell r="W981">
            <v>32.741633515543377</v>
          </cell>
          <cell r="Y981">
            <v>29.734925689014489</v>
          </cell>
          <cell r="AA981">
            <v>334.99999999999642</v>
          </cell>
          <cell r="AC981">
            <v>23.620471108633257</v>
          </cell>
          <cell r="AE981">
            <v>32.889427083420557</v>
          </cell>
          <cell r="AG981">
            <v>834.99999999999682</v>
          </cell>
        </row>
        <row r="982">
          <cell r="B982">
            <v>45436</v>
          </cell>
          <cell r="J982">
            <v>26.012083635754191</v>
          </cell>
          <cell r="R982">
            <v>30.270000457763672</v>
          </cell>
          <cell r="U982">
            <v>580.00000000000273</v>
          </cell>
          <cell r="W982">
            <v>32.741633515543377</v>
          </cell>
          <cell r="Y982">
            <v>29.734925689014489</v>
          </cell>
          <cell r="AA982">
            <v>334.99999999999642</v>
          </cell>
          <cell r="AC982">
            <v>23.620471108633257</v>
          </cell>
          <cell r="AE982">
            <v>32.889427083420557</v>
          </cell>
          <cell r="AG982">
            <v>834.99999999999682</v>
          </cell>
        </row>
        <row r="983">
          <cell r="B983">
            <v>45437</v>
          </cell>
          <cell r="J983">
            <v>26.84182128026319</v>
          </cell>
          <cell r="R983">
            <v>29.950000762939453</v>
          </cell>
          <cell r="U983">
            <v>580.00000000000273</v>
          </cell>
          <cell r="W983">
            <v>32.741633515543377</v>
          </cell>
          <cell r="Y983">
            <v>29.734925689014489</v>
          </cell>
          <cell r="AA983">
            <v>334.99999999999642</v>
          </cell>
          <cell r="AC983">
            <v>23.620471108633257</v>
          </cell>
          <cell r="AE983">
            <v>32.889427083420557</v>
          </cell>
          <cell r="AG983">
            <v>834.99999999999682</v>
          </cell>
        </row>
        <row r="984">
          <cell r="B984">
            <v>45438</v>
          </cell>
          <cell r="J984">
            <v>27.78533485379392</v>
          </cell>
          <cell r="R984">
            <v>29.989999771118164</v>
          </cell>
          <cell r="U984">
            <v>580.00000000000273</v>
          </cell>
          <cell r="W984">
            <v>32.741633515543377</v>
          </cell>
          <cell r="Y984">
            <v>29.734925689014489</v>
          </cell>
          <cell r="AA984">
            <v>334.99999999999642</v>
          </cell>
          <cell r="AC984">
            <v>23.620471108633257</v>
          </cell>
          <cell r="AE984">
            <v>32.889427083420557</v>
          </cell>
          <cell r="AG984">
            <v>834.99999999999682</v>
          </cell>
        </row>
        <row r="985">
          <cell r="B985">
            <v>45439</v>
          </cell>
          <cell r="J985">
            <v>25.815863746343272</v>
          </cell>
          <cell r="R985">
            <v>30.799999237060547</v>
          </cell>
          <cell r="U985">
            <v>580.00000000000273</v>
          </cell>
          <cell r="W985">
            <v>32.741633515543377</v>
          </cell>
          <cell r="Y985">
            <v>29.734925689014489</v>
          </cell>
          <cell r="AA985">
            <v>334.99999999999642</v>
          </cell>
          <cell r="AC985">
            <v>23.620471108633257</v>
          </cell>
          <cell r="AE985">
            <v>32.889427083420557</v>
          </cell>
          <cell r="AG985">
            <v>834.99999999999682</v>
          </cell>
        </row>
        <row r="986">
          <cell r="B986">
            <v>45440</v>
          </cell>
          <cell r="J986">
            <v>25.536235736652866</v>
          </cell>
          <cell r="R986">
            <v>28.260000228881836</v>
          </cell>
          <cell r="U986">
            <v>600.00000000000045</v>
          </cell>
          <cell r="W986">
            <v>26.603128665134808</v>
          </cell>
          <cell r="Y986">
            <v>26.087428899711739</v>
          </cell>
          <cell r="AA986">
            <v>809.99999999999966</v>
          </cell>
          <cell r="AC986">
            <v>23.899659713224764</v>
          </cell>
          <cell r="AE986">
            <v>29.747240591983005</v>
          </cell>
          <cell r="AG986">
            <v>705.00000000001114</v>
          </cell>
        </row>
        <row r="987">
          <cell r="B987">
            <v>45441</v>
          </cell>
          <cell r="J987">
            <v>24.492565840486066</v>
          </cell>
          <cell r="R987">
            <v>27.620000839233398</v>
          </cell>
          <cell r="U987">
            <v>600.00000000000045</v>
          </cell>
          <cell r="W987">
            <v>26.603128665134808</v>
          </cell>
          <cell r="Y987">
            <v>26.087428899711739</v>
          </cell>
          <cell r="AA987">
            <v>809.99999999999966</v>
          </cell>
          <cell r="AC987">
            <v>23.899659713224764</v>
          </cell>
          <cell r="AE987">
            <v>29.747240591983005</v>
          </cell>
          <cell r="AG987">
            <v>705.00000000001114</v>
          </cell>
        </row>
        <row r="988">
          <cell r="B988">
            <v>45442</v>
          </cell>
          <cell r="J988">
            <v>25.16106558212034</v>
          </cell>
          <cell r="R988">
            <v>29.620000839233398</v>
          </cell>
          <cell r="U988">
            <v>600.00000000000045</v>
          </cell>
          <cell r="W988">
            <v>26.603128665134808</v>
          </cell>
          <cell r="Y988">
            <v>26.087428899711739</v>
          </cell>
          <cell r="AA988">
            <v>809.99999999999966</v>
          </cell>
          <cell r="AC988">
            <v>23.899659713224764</v>
          </cell>
          <cell r="AE988">
            <v>29.747240591983005</v>
          </cell>
          <cell r="AG988">
            <v>705.00000000001114</v>
          </cell>
        </row>
        <row r="989">
          <cell r="B989">
            <v>45443</v>
          </cell>
          <cell r="J989">
            <v>24.958200458953968</v>
          </cell>
          <cell r="R989">
            <v>28.379999160766602</v>
          </cell>
          <cell r="U989">
            <v>600.00000000000045</v>
          </cell>
          <cell r="W989">
            <v>26.603128665134808</v>
          </cell>
          <cell r="Y989">
            <v>26.087428899711739</v>
          </cell>
          <cell r="AA989">
            <v>809.99999999999966</v>
          </cell>
          <cell r="AC989">
            <v>23.899659713224764</v>
          </cell>
          <cell r="AE989">
            <v>29.747240591983005</v>
          </cell>
          <cell r="AG989">
            <v>705.00000000001114</v>
          </cell>
        </row>
        <row r="990">
          <cell r="B990">
            <v>45444</v>
          </cell>
          <cell r="J990">
            <v>26.119836245366436</v>
          </cell>
          <cell r="R990">
            <v>27.700000762939453</v>
          </cell>
          <cell r="U990">
            <v>600.00000000000045</v>
          </cell>
          <cell r="W990">
            <v>26.603128665134808</v>
          </cell>
          <cell r="Y990">
            <v>26.087428899711739</v>
          </cell>
          <cell r="AA990">
            <v>809.99999999999966</v>
          </cell>
          <cell r="AC990">
            <v>23.899659713224764</v>
          </cell>
          <cell r="AE990">
            <v>29.747240591983005</v>
          </cell>
          <cell r="AG990">
            <v>705.00000000001114</v>
          </cell>
        </row>
        <row r="991">
          <cell r="B991">
            <v>45445</v>
          </cell>
          <cell r="J991">
            <v>25.968053830374739</v>
          </cell>
          <cell r="R991">
            <v>28.430000305175781</v>
          </cell>
          <cell r="U991">
            <v>600.00000000000045</v>
          </cell>
          <cell r="W991">
            <v>26.603128665134808</v>
          </cell>
          <cell r="Y991">
            <v>26.087428899711739</v>
          </cell>
          <cell r="AA991">
            <v>809.99999999999966</v>
          </cell>
          <cell r="AC991">
            <v>23.899659713224764</v>
          </cell>
          <cell r="AE991">
            <v>29.747240591983005</v>
          </cell>
          <cell r="AG991">
            <v>705.00000000001114</v>
          </cell>
        </row>
        <row r="992">
          <cell r="B992">
            <v>45446</v>
          </cell>
          <cell r="J992">
            <v>25.841184640269589</v>
          </cell>
          <cell r="R992">
            <v>30.899999618530273</v>
          </cell>
          <cell r="U992">
            <v>600.00000000000045</v>
          </cell>
          <cell r="W992">
            <v>26.603128665134808</v>
          </cell>
          <cell r="Y992">
            <v>26.087428899711739</v>
          </cell>
          <cell r="AA992">
            <v>809.99999999999966</v>
          </cell>
          <cell r="AC992">
            <v>23.899659713224764</v>
          </cell>
          <cell r="AE992">
            <v>29.747240591983005</v>
          </cell>
          <cell r="AG992">
            <v>705.00000000001114</v>
          </cell>
        </row>
        <row r="993">
          <cell r="B993">
            <v>45447</v>
          </cell>
          <cell r="J993">
            <v>26.148306944610031</v>
          </cell>
          <cell r="R993">
            <v>29.409999847412109</v>
          </cell>
          <cell r="U993">
            <v>3.7732393076289026</v>
          </cell>
          <cell r="W993">
            <v>25.857969427624823</v>
          </cell>
          <cell r="Y993">
            <v>27.846681365375012</v>
          </cell>
          <cell r="AA993">
            <v>749.99999999999511</v>
          </cell>
          <cell r="AC993">
            <v>21.830132303736576</v>
          </cell>
          <cell r="AE993">
            <v>30.122825950408352</v>
          </cell>
          <cell r="AG993">
            <v>905.00000000000023</v>
          </cell>
        </row>
        <row r="994">
          <cell r="B994">
            <v>45449</v>
          </cell>
          <cell r="J994">
            <v>25.977292070566861</v>
          </cell>
          <cell r="R994">
            <v>30.290000915527344</v>
          </cell>
          <cell r="U994">
            <v>3.7732393076289026</v>
          </cell>
          <cell r="W994">
            <v>25.857969427624823</v>
          </cell>
          <cell r="Y994">
            <v>27.846681365375012</v>
          </cell>
          <cell r="AA994">
            <v>749.99999999999511</v>
          </cell>
          <cell r="AC994">
            <v>21.830132303736576</v>
          </cell>
          <cell r="AE994">
            <v>30.122825950408352</v>
          </cell>
          <cell r="AG994">
            <v>905.00000000000023</v>
          </cell>
        </row>
        <row r="995">
          <cell r="B995">
            <v>45449</v>
          </cell>
          <cell r="J995">
            <v>23.922723871792158</v>
          </cell>
          <cell r="R995">
            <v>30.290000915527344</v>
          </cell>
          <cell r="U995">
            <v>3.7732393076289026</v>
          </cell>
          <cell r="W995">
            <v>25.857969427624823</v>
          </cell>
          <cell r="Y995">
            <v>27.846681365375012</v>
          </cell>
          <cell r="AA995">
            <v>749.99999999999511</v>
          </cell>
          <cell r="AC995">
            <v>21.830132303736576</v>
          </cell>
          <cell r="AE995">
            <v>30.122825950408352</v>
          </cell>
          <cell r="AG995">
            <v>905.00000000000023</v>
          </cell>
        </row>
        <row r="996">
          <cell r="B996">
            <v>45450</v>
          </cell>
          <cell r="J996">
            <v>26.201524471666126</v>
          </cell>
          <cell r="R996">
            <v>30.290000915527344</v>
          </cell>
          <cell r="U996">
            <v>3.7732393076289026</v>
          </cell>
          <cell r="W996">
            <v>25.857969427624823</v>
          </cell>
          <cell r="Y996">
            <v>27.846681365375012</v>
          </cell>
          <cell r="AA996">
            <v>749.99999999999511</v>
          </cell>
          <cell r="AC996">
            <v>21.830132303736576</v>
          </cell>
          <cell r="AE996">
            <v>30.122825950408352</v>
          </cell>
          <cell r="AG996">
            <v>905.00000000000023</v>
          </cell>
        </row>
        <row r="997">
          <cell r="B997">
            <v>45451</v>
          </cell>
          <cell r="J997">
            <v>27.294413555861425</v>
          </cell>
          <cell r="R997">
            <v>29.309999465942383</v>
          </cell>
          <cell r="U997">
            <v>3.7732393076289026</v>
          </cell>
          <cell r="W997">
            <v>25.857969427624823</v>
          </cell>
          <cell r="Y997">
            <v>27.846681365375012</v>
          </cell>
          <cell r="AA997">
            <v>749.99999999999511</v>
          </cell>
          <cell r="AC997">
            <v>21.830132303736576</v>
          </cell>
          <cell r="AE997">
            <v>30.122825950408352</v>
          </cell>
          <cell r="AG997">
            <v>905.00000000000023</v>
          </cell>
        </row>
        <row r="998">
          <cell r="B998">
            <v>45452</v>
          </cell>
          <cell r="J998">
            <v>26.658076134899272</v>
          </cell>
          <cell r="R998">
            <v>28.760000228881836</v>
          </cell>
          <cell r="U998">
            <v>3.7732393076289026</v>
          </cell>
          <cell r="W998">
            <v>25.857969427624823</v>
          </cell>
          <cell r="Y998">
            <v>27.846681365375012</v>
          </cell>
          <cell r="AA998">
            <v>749.99999999999511</v>
          </cell>
          <cell r="AC998">
            <v>21.830132303736576</v>
          </cell>
          <cell r="AE998">
            <v>30.122825950408352</v>
          </cell>
          <cell r="AG998">
            <v>905.00000000000023</v>
          </cell>
        </row>
        <row r="999">
          <cell r="B999">
            <v>45453</v>
          </cell>
          <cell r="J999">
            <v>26.545200158367191</v>
          </cell>
          <cell r="R999">
            <v>29.860000610351563</v>
          </cell>
          <cell r="U999">
            <v>3.7732393076289026</v>
          </cell>
          <cell r="W999">
            <v>25.857969427624823</v>
          </cell>
          <cell r="Y999">
            <v>27.846681365375012</v>
          </cell>
          <cell r="AA999">
            <v>749.99999999999511</v>
          </cell>
          <cell r="AC999">
            <v>21.830132303736576</v>
          </cell>
          <cell r="AE999">
            <v>30.122825950408352</v>
          </cell>
          <cell r="AG999">
            <v>905.00000000000023</v>
          </cell>
        </row>
        <row r="1000">
          <cell r="B1000">
            <v>45454</v>
          </cell>
          <cell r="J1000">
            <v>26.03876181397434</v>
          </cell>
          <cell r="R1000">
            <v>30.75</v>
          </cell>
          <cell r="U1000">
            <v>545.00000000000659</v>
          </cell>
          <cell r="W1000">
            <v>29.854773200890509</v>
          </cell>
          <cell r="Y1000">
            <v>26.626441972216021</v>
          </cell>
          <cell r="AA1000">
            <v>590.00000000000159</v>
          </cell>
          <cell r="AC1000">
            <v>26.825884633595891</v>
          </cell>
          <cell r="AE1000">
            <v>28.911381237133607</v>
          </cell>
          <cell r="AG1000">
            <v>685.00000000000227</v>
          </cell>
        </row>
        <row r="1001">
          <cell r="B1001">
            <v>45455</v>
          </cell>
          <cell r="J1001">
            <v>26.612396115365225</v>
          </cell>
          <cell r="R1001">
            <v>29.569999694824219</v>
          </cell>
          <cell r="U1001">
            <v>545.00000000000659</v>
          </cell>
          <cell r="W1001">
            <v>29.854773200890509</v>
          </cell>
          <cell r="Y1001">
            <v>26.626441972216021</v>
          </cell>
          <cell r="AA1001">
            <v>590.00000000000159</v>
          </cell>
          <cell r="AC1001">
            <v>26.825884633595891</v>
          </cell>
          <cell r="AE1001">
            <v>28.911381237133607</v>
          </cell>
          <cell r="AG1001">
            <v>685.00000000000227</v>
          </cell>
        </row>
        <row r="1002">
          <cell r="B1002">
            <v>45456</v>
          </cell>
          <cell r="J1002">
            <v>24.947657991842153</v>
          </cell>
          <cell r="R1002">
            <v>29.549999237060547</v>
          </cell>
          <cell r="U1002">
            <v>545.00000000000659</v>
          </cell>
          <cell r="W1002">
            <v>29.854773200890509</v>
          </cell>
          <cell r="Y1002">
            <v>26.626441972216021</v>
          </cell>
          <cell r="AA1002">
            <v>590.00000000000159</v>
          </cell>
          <cell r="AC1002">
            <v>26.825884633595891</v>
          </cell>
          <cell r="AE1002">
            <v>28.911381237133607</v>
          </cell>
          <cell r="AG1002">
            <v>685.00000000000227</v>
          </cell>
        </row>
        <row r="1003">
          <cell r="B1003">
            <v>45457</v>
          </cell>
          <cell r="J1003">
            <v>26.074350106937462</v>
          </cell>
          <cell r="R1003">
            <v>29.180000305175781</v>
          </cell>
          <cell r="U1003">
            <v>545.00000000000659</v>
          </cell>
          <cell r="W1003">
            <v>29.854773200890509</v>
          </cell>
          <cell r="Y1003">
            <v>26.626441972216021</v>
          </cell>
          <cell r="AA1003">
            <v>590.00000000000159</v>
          </cell>
          <cell r="AC1003">
            <v>26.825884633595891</v>
          </cell>
          <cell r="AE1003">
            <v>28.911381237133607</v>
          </cell>
          <cell r="AG1003">
            <v>685.00000000000227</v>
          </cell>
        </row>
        <row r="1004">
          <cell r="B1004">
            <v>45458</v>
          </cell>
          <cell r="J1004">
            <v>27.055358702049514</v>
          </cell>
          <cell r="R1004">
            <v>29.959999084472656</v>
          </cell>
          <cell r="U1004">
            <v>545.00000000000659</v>
          </cell>
          <cell r="W1004">
            <v>29.854773200890509</v>
          </cell>
          <cell r="Y1004">
            <v>26.626441972216021</v>
          </cell>
          <cell r="AA1004">
            <v>590.00000000000159</v>
          </cell>
          <cell r="AC1004">
            <v>26.825884633595891</v>
          </cell>
          <cell r="AE1004">
            <v>28.911381237133607</v>
          </cell>
          <cell r="AG1004">
            <v>685.00000000000227</v>
          </cell>
        </row>
        <row r="1005">
          <cell r="B1005">
            <v>45459</v>
          </cell>
          <cell r="J1005">
            <v>25.294715392532385</v>
          </cell>
          <cell r="R1005">
            <v>30.079999923706055</v>
          </cell>
          <cell r="U1005">
            <v>545.00000000000659</v>
          </cell>
          <cell r="W1005">
            <v>29.854773200890509</v>
          </cell>
          <cell r="Y1005">
            <v>26.626441972216021</v>
          </cell>
          <cell r="AA1005">
            <v>590.00000000000159</v>
          </cell>
          <cell r="AC1005">
            <v>26.825884633595891</v>
          </cell>
          <cell r="AE1005">
            <v>28.911381237133607</v>
          </cell>
          <cell r="AG1005">
            <v>685.00000000000227</v>
          </cell>
        </row>
        <row r="1006">
          <cell r="B1006">
            <v>45460</v>
          </cell>
          <cell r="J1006">
            <v>26.053290179773473</v>
          </cell>
          <cell r="R1006">
            <v>29.389999389648438</v>
          </cell>
          <cell r="U1006">
            <v>545.00000000000659</v>
          </cell>
          <cell r="W1006">
            <v>29.854773200890509</v>
          </cell>
          <cell r="Y1006">
            <v>26.626441972216021</v>
          </cell>
          <cell r="AA1006">
            <v>590.00000000000159</v>
          </cell>
          <cell r="AC1006">
            <v>26.825884633595891</v>
          </cell>
          <cell r="AE1006">
            <v>28.911381237133607</v>
          </cell>
          <cell r="AG1006">
            <v>685.00000000000227</v>
          </cell>
        </row>
        <row r="1007">
          <cell r="B1007">
            <v>45461</v>
          </cell>
          <cell r="J1007">
            <v>26.309687768707736</v>
          </cell>
          <cell r="R1007">
            <v>29.010000228881836</v>
          </cell>
          <cell r="U1007" t="str">
            <v/>
          </cell>
          <cell r="W1007" t="str">
            <v/>
          </cell>
          <cell r="Y1007" t="str">
            <v/>
          </cell>
          <cell r="AA1007" t="str">
            <v/>
          </cell>
          <cell r="AC1007" t="str">
            <v/>
          </cell>
          <cell r="AE1007" t="str">
            <v/>
          </cell>
          <cell r="AG1007" t="str">
            <v/>
          </cell>
        </row>
        <row r="1008">
          <cell r="B1008">
            <v>45462</v>
          </cell>
          <cell r="J1008">
            <v>26.477982024460449</v>
          </cell>
          <cell r="R1008">
            <v>29.370000839233398</v>
          </cell>
          <cell r="U1008" t="str">
            <v/>
          </cell>
          <cell r="W1008" t="str">
            <v/>
          </cell>
          <cell r="Y1008" t="str">
            <v/>
          </cell>
          <cell r="AA1008" t="str">
            <v/>
          </cell>
          <cell r="AC1008" t="str">
            <v/>
          </cell>
          <cell r="AE1008" t="str">
            <v/>
          </cell>
          <cell r="AG1008" t="str">
            <v/>
          </cell>
        </row>
        <row r="1009">
          <cell r="B1009">
            <v>45463</v>
          </cell>
          <cell r="J1009">
            <v>25.371722755435488</v>
          </cell>
          <cell r="R1009">
            <v>28.899999618530273</v>
          </cell>
          <cell r="U1009" t="str">
            <v/>
          </cell>
          <cell r="W1009" t="str">
            <v/>
          </cell>
          <cell r="Y1009" t="str">
            <v/>
          </cell>
          <cell r="AA1009" t="str">
            <v/>
          </cell>
          <cell r="AC1009" t="str">
            <v/>
          </cell>
          <cell r="AE1009" t="str">
            <v/>
          </cell>
          <cell r="AG1009" t="str">
            <v/>
          </cell>
        </row>
        <row r="1010">
          <cell r="B1010">
            <v>45464</v>
          </cell>
          <cell r="J1010">
            <v>26.240473734390971</v>
          </cell>
          <cell r="R1010">
            <v>29.540000915527344</v>
          </cell>
          <cell r="U1010" t="str">
            <v/>
          </cell>
          <cell r="W1010" t="str">
            <v/>
          </cell>
          <cell r="Y1010" t="str">
            <v/>
          </cell>
          <cell r="AA1010" t="str">
            <v/>
          </cell>
          <cell r="AC1010" t="str">
            <v/>
          </cell>
          <cell r="AE1010" t="str">
            <v/>
          </cell>
          <cell r="AG1010" t="str">
            <v/>
          </cell>
        </row>
        <row r="1011">
          <cell r="B1011">
            <v>45465</v>
          </cell>
          <cell r="J1011">
            <v>27.41603470569606</v>
          </cell>
          <cell r="R1011">
            <v>29</v>
          </cell>
          <cell r="U1011" t="str">
            <v/>
          </cell>
          <cell r="W1011" t="str">
            <v/>
          </cell>
          <cell r="Y1011" t="str">
            <v/>
          </cell>
          <cell r="AA1011" t="str">
            <v/>
          </cell>
          <cell r="AC1011" t="str">
            <v/>
          </cell>
          <cell r="AE1011" t="str">
            <v/>
          </cell>
          <cell r="AG1011" t="str">
            <v/>
          </cell>
        </row>
        <row r="1012">
          <cell r="B1012">
            <v>45466</v>
          </cell>
          <cell r="J1012">
            <v>26.845556751557329</v>
          </cell>
          <cell r="R1012">
            <v>29.040000915527344</v>
          </cell>
          <cell r="U1012" t="str">
            <v/>
          </cell>
          <cell r="W1012" t="str">
            <v/>
          </cell>
          <cell r="Y1012" t="str">
            <v/>
          </cell>
          <cell r="AA1012" t="str">
            <v/>
          </cell>
          <cell r="AC1012" t="str">
            <v/>
          </cell>
          <cell r="AE1012" t="str">
            <v/>
          </cell>
          <cell r="AG1012" t="str">
            <v/>
          </cell>
        </row>
        <row r="1013">
          <cell r="B1013">
            <v>45467</v>
          </cell>
          <cell r="J1013">
            <v>26.871809542391595</v>
          </cell>
          <cell r="R1013">
            <v>30.899999618530273</v>
          </cell>
          <cell r="U1013" t="str">
            <v/>
          </cell>
          <cell r="W1013" t="str">
            <v/>
          </cell>
          <cell r="Y1013" t="str">
            <v/>
          </cell>
          <cell r="AA1013" t="str">
            <v/>
          </cell>
          <cell r="AC1013" t="str">
            <v/>
          </cell>
          <cell r="AE1013" t="str">
            <v/>
          </cell>
          <cell r="AG1013" t="str">
            <v/>
          </cell>
        </row>
        <row r="1014">
          <cell r="B1014">
            <v>45468</v>
          </cell>
          <cell r="J1014">
            <v>25.550959830374019</v>
          </cell>
          <cell r="R1014">
            <v>28.770000457763672</v>
          </cell>
          <cell r="U1014">
            <v>675.00000000000341</v>
          </cell>
          <cell r="W1014">
            <v>23.834015326829299</v>
          </cell>
          <cell r="Y1014">
            <v>32.675479426549984</v>
          </cell>
          <cell r="AA1014">
            <v>750.00000000000625</v>
          </cell>
          <cell r="AC1014">
            <v>18.182724433602878</v>
          </cell>
          <cell r="AE1014">
            <v>32.324883442867879</v>
          </cell>
          <cell r="AG1014">
            <v>920.00000000000966</v>
          </cell>
        </row>
        <row r="1015">
          <cell r="B1015">
            <v>45469</v>
          </cell>
          <cell r="J1015">
            <v>26.704723411323474</v>
          </cell>
          <cell r="R1015">
            <v>29.649999618530273</v>
          </cell>
          <cell r="U1015">
            <v>675.00000000000341</v>
          </cell>
          <cell r="W1015">
            <v>23.834015326829299</v>
          </cell>
          <cell r="Y1015">
            <v>32.675479426549984</v>
          </cell>
          <cell r="AA1015">
            <v>750.00000000000625</v>
          </cell>
          <cell r="AC1015">
            <v>18.182724433602878</v>
          </cell>
          <cell r="AE1015">
            <v>32.324883442867879</v>
          </cell>
          <cell r="AG1015">
            <v>920.00000000000966</v>
          </cell>
        </row>
        <row r="1016">
          <cell r="B1016">
            <v>45470</v>
          </cell>
          <cell r="J1016">
            <v>26.419457004822949</v>
          </cell>
          <cell r="R1016">
            <v>29.389999389648438</v>
          </cell>
          <cell r="U1016">
            <v>675.00000000000341</v>
          </cell>
          <cell r="W1016">
            <v>23.834015326829299</v>
          </cell>
          <cell r="Y1016">
            <v>32.675479426549984</v>
          </cell>
          <cell r="AA1016">
            <v>750.00000000000625</v>
          </cell>
          <cell r="AC1016">
            <v>18.182724433602878</v>
          </cell>
          <cell r="AE1016">
            <v>32.324883442867879</v>
          </cell>
          <cell r="AG1016">
            <v>920.00000000000966</v>
          </cell>
        </row>
        <row r="1017">
          <cell r="B1017">
            <v>45471</v>
          </cell>
          <cell r="J1017">
            <v>25.905707425924383</v>
          </cell>
          <cell r="R1017">
            <v>31.569999694824219</v>
          </cell>
          <cell r="U1017">
            <v>675.00000000000341</v>
          </cell>
          <cell r="W1017">
            <v>23.834015326829299</v>
          </cell>
          <cell r="Y1017">
            <v>32.675479426549984</v>
          </cell>
          <cell r="AA1017">
            <v>750.00000000000625</v>
          </cell>
          <cell r="AC1017">
            <v>18.182724433602878</v>
          </cell>
          <cell r="AE1017">
            <v>32.324883442867879</v>
          </cell>
          <cell r="AG1017">
            <v>920.00000000000966</v>
          </cell>
        </row>
        <row r="1018">
          <cell r="B1018">
            <v>45472</v>
          </cell>
          <cell r="J1018">
            <v>27.9956748869973</v>
          </cell>
          <cell r="R1018">
            <v>30.020000457763672</v>
          </cell>
          <cell r="U1018">
            <v>675.00000000000341</v>
          </cell>
          <cell r="W1018">
            <v>23.834015326829299</v>
          </cell>
          <cell r="Y1018">
            <v>32.675479426549984</v>
          </cell>
          <cell r="AA1018">
            <v>750.00000000000625</v>
          </cell>
          <cell r="AC1018">
            <v>18.182724433602878</v>
          </cell>
          <cell r="AE1018">
            <v>32.324883442867879</v>
          </cell>
          <cell r="AG1018">
            <v>920.00000000000966</v>
          </cell>
        </row>
        <row r="1019">
          <cell r="B1019">
            <v>45473</v>
          </cell>
          <cell r="J1019">
            <v>20.862583680846409</v>
          </cell>
          <cell r="R1019">
            <v>27.959999084472656</v>
          </cell>
          <cell r="U1019">
            <v>675.00000000000341</v>
          </cell>
          <cell r="W1019">
            <v>23.834015326829299</v>
          </cell>
          <cell r="Y1019">
            <v>32.675479426549984</v>
          </cell>
          <cell r="AA1019">
            <v>750.00000000000625</v>
          </cell>
          <cell r="AC1019">
            <v>18.182724433602878</v>
          </cell>
          <cell r="AE1019">
            <v>32.324883442867879</v>
          </cell>
          <cell r="AG1019">
            <v>920.00000000000966</v>
          </cell>
        </row>
        <row r="1020">
          <cell r="B1020">
            <v>45474</v>
          </cell>
          <cell r="J1020">
            <v>17.69976987191529</v>
          </cell>
          <cell r="R1020">
            <v>30.139999389648438</v>
          </cell>
          <cell r="U1020">
            <v>675.00000000000341</v>
          </cell>
          <cell r="W1020">
            <v>23.834015326829299</v>
          </cell>
          <cell r="Y1020">
            <v>32.675479426549984</v>
          </cell>
          <cell r="AA1020">
            <v>750.00000000000625</v>
          </cell>
          <cell r="AC1020">
            <v>18.182724433602878</v>
          </cell>
          <cell r="AE1020">
            <v>32.324883442867879</v>
          </cell>
          <cell r="AG1020">
            <v>920.00000000000966</v>
          </cell>
        </row>
        <row r="1021">
          <cell r="B1021">
            <v>45476</v>
          </cell>
          <cell r="J1021">
            <v>17.33660668061983</v>
          </cell>
          <cell r="R1021">
            <v>31.090000152587891</v>
          </cell>
          <cell r="U1021">
            <v>820.00000000000966</v>
          </cell>
          <cell r="W1021">
            <v>20.073692669563624</v>
          </cell>
          <cell r="Y1021">
            <v>30.618650307599978</v>
          </cell>
          <cell r="AA1021">
            <v>424.99999999998647</v>
          </cell>
          <cell r="AC1021">
            <v>14.448214589645277</v>
          </cell>
          <cell r="AE1021">
            <v>31.265371834772012</v>
          </cell>
          <cell r="AG1021">
            <v>820.00000000000966</v>
          </cell>
        </row>
        <row r="1022">
          <cell r="B1022">
            <v>45477</v>
          </cell>
          <cell r="J1022">
            <v>20.644963357312115</v>
          </cell>
          <cell r="R1022">
            <v>29.450000762939453</v>
          </cell>
          <cell r="U1022">
            <v>820.00000000000966</v>
          </cell>
          <cell r="W1022">
            <v>20.073692669563624</v>
          </cell>
          <cell r="Y1022">
            <v>30.618650307599978</v>
          </cell>
          <cell r="AA1022">
            <v>424.99999999998647</v>
          </cell>
          <cell r="AC1022">
            <v>14.448214589645277</v>
          </cell>
          <cell r="AE1022">
            <v>31.265371834772012</v>
          </cell>
          <cell r="AG1022">
            <v>820.00000000000966</v>
          </cell>
        </row>
        <row r="1023">
          <cell r="B1023">
            <v>45478</v>
          </cell>
          <cell r="J1023">
            <v>26.120865813536831</v>
          </cell>
          <cell r="R1023">
            <v>29.100000381469727</v>
          </cell>
          <cell r="U1023">
            <v>820.00000000000966</v>
          </cell>
          <cell r="W1023">
            <v>20.073692669563624</v>
          </cell>
          <cell r="Y1023">
            <v>30.618650307599978</v>
          </cell>
          <cell r="AA1023">
            <v>424.99999999998647</v>
          </cell>
          <cell r="AC1023">
            <v>14.448214589645277</v>
          </cell>
          <cell r="AE1023">
            <v>31.265371834772012</v>
          </cell>
          <cell r="AG1023">
            <v>820.00000000000966</v>
          </cell>
        </row>
        <row r="1024">
          <cell r="B1024">
            <v>45479</v>
          </cell>
          <cell r="J1024">
            <v>27.982003003102474</v>
          </cell>
          <cell r="R1024">
            <v>28.530000686645508</v>
          </cell>
          <cell r="U1024">
            <v>820.00000000000966</v>
          </cell>
          <cell r="W1024">
            <v>20.073692669563624</v>
          </cell>
          <cell r="Y1024">
            <v>30.618650307599978</v>
          </cell>
          <cell r="AA1024">
            <v>424.99999999998647</v>
          </cell>
          <cell r="AC1024">
            <v>14.448214589645277</v>
          </cell>
          <cell r="AE1024">
            <v>31.265371834772012</v>
          </cell>
          <cell r="AG1024">
            <v>820.00000000000966</v>
          </cell>
        </row>
        <row r="1025">
          <cell r="B1025">
            <v>45480</v>
          </cell>
          <cell r="J1025">
            <v>28.229134106569525</v>
          </cell>
          <cell r="R1025">
            <v>30.040000915527344</v>
          </cell>
          <cell r="U1025">
            <v>820.00000000000966</v>
          </cell>
          <cell r="W1025">
            <v>20.073692669563624</v>
          </cell>
          <cell r="Y1025">
            <v>30.618650307599978</v>
          </cell>
          <cell r="AA1025">
            <v>424.99999999998647</v>
          </cell>
          <cell r="AC1025">
            <v>14.448214589645277</v>
          </cell>
          <cell r="AE1025">
            <v>31.265371834772012</v>
          </cell>
          <cell r="AG1025">
            <v>820.00000000000966</v>
          </cell>
        </row>
        <row r="1026">
          <cell r="B1026">
            <v>45481</v>
          </cell>
          <cell r="J1026">
            <v>28.021059514570265</v>
          </cell>
          <cell r="R1026">
            <v>31.200000762939453</v>
          </cell>
          <cell r="U1026">
            <v>820.00000000000966</v>
          </cell>
          <cell r="W1026">
            <v>20.073692669563624</v>
          </cell>
          <cell r="Y1026">
            <v>30.618650307599978</v>
          </cell>
          <cell r="AA1026">
            <v>424.99999999998647</v>
          </cell>
          <cell r="AC1026">
            <v>14.448214589645277</v>
          </cell>
          <cell r="AE1026">
            <v>31.265371834772012</v>
          </cell>
          <cell r="AG1026">
            <v>820.00000000000966</v>
          </cell>
        </row>
        <row r="1027">
          <cell r="B1027">
            <v>45482</v>
          </cell>
          <cell r="J1027">
            <v>27.517421239532158</v>
          </cell>
          <cell r="R1027">
            <v>30.309999465942383</v>
          </cell>
          <cell r="U1027">
            <v>735.00000000000227</v>
          </cell>
          <cell r="W1027">
            <v>22.36207228223811</v>
          </cell>
          <cell r="Y1027">
            <v>29.790492580398134</v>
          </cell>
          <cell r="AA1027">
            <v>629.99999999999727</v>
          </cell>
          <cell r="AC1027">
            <v>18.298256782787742</v>
          </cell>
          <cell r="AE1027">
            <v>30.450379701241999</v>
          </cell>
          <cell r="AG1027">
            <v>687.5000000000075</v>
          </cell>
        </row>
        <row r="1028">
          <cell r="B1028">
            <v>45483</v>
          </cell>
          <cell r="J1028">
            <v>26.814162584504651</v>
          </cell>
          <cell r="R1028">
            <v>29.590000152587891</v>
          </cell>
          <cell r="U1028">
            <v>649.999999999995</v>
          </cell>
          <cell r="W1028">
            <v>24.650451894912596</v>
          </cell>
          <cell r="Y1028">
            <v>28.962334853196289</v>
          </cell>
          <cell r="AA1028">
            <v>835.00000000000796</v>
          </cell>
          <cell r="AC1028">
            <v>22.148298975930206</v>
          </cell>
          <cell r="AE1028">
            <v>29.635387567711991</v>
          </cell>
          <cell r="AG1028">
            <v>555.00000000000546</v>
          </cell>
        </row>
        <row r="1029">
          <cell r="B1029">
            <v>45484</v>
          </cell>
          <cell r="J1029" t="str">
            <v/>
          </cell>
          <cell r="R1029">
            <v>29.719999313354492</v>
          </cell>
          <cell r="U1029">
            <v>649.999999999995</v>
          </cell>
          <cell r="W1029">
            <v>24.650451894912596</v>
          </cell>
          <cell r="Y1029">
            <v>28.962334853196289</v>
          </cell>
          <cell r="AA1029">
            <v>835.00000000000796</v>
          </cell>
          <cell r="AC1029">
            <v>22.148298975930206</v>
          </cell>
          <cell r="AE1029">
            <v>29.635387567711991</v>
          </cell>
          <cell r="AG1029">
            <v>555.00000000000546</v>
          </cell>
        </row>
        <row r="1030">
          <cell r="B1030">
            <v>45485</v>
          </cell>
          <cell r="J1030">
            <v>28.070822213552223</v>
          </cell>
          <cell r="R1030">
            <v>29.629999160766602</v>
          </cell>
          <cell r="U1030">
            <v>649.999999999995</v>
          </cell>
          <cell r="W1030">
            <v>24.650451894912596</v>
          </cell>
          <cell r="Y1030">
            <v>28.962334853196289</v>
          </cell>
          <cell r="AA1030">
            <v>835.00000000000796</v>
          </cell>
          <cell r="AC1030">
            <v>22.148298975930206</v>
          </cell>
          <cell r="AE1030">
            <v>29.635387567711991</v>
          </cell>
          <cell r="AG1030">
            <v>555.00000000000546</v>
          </cell>
        </row>
        <row r="1031">
          <cell r="B1031">
            <v>45486</v>
          </cell>
          <cell r="J1031">
            <v>27.847633250009423</v>
          </cell>
          <cell r="R1031">
            <v>29.899999618530273</v>
          </cell>
          <cell r="U1031">
            <v>649.999999999995</v>
          </cell>
          <cell r="W1031">
            <v>24.650451894912596</v>
          </cell>
          <cell r="Y1031">
            <v>28.962334853196289</v>
          </cell>
          <cell r="AA1031">
            <v>835.00000000000796</v>
          </cell>
          <cell r="AC1031">
            <v>22.148298975930206</v>
          </cell>
          <cell r="AE1031">
            <v>29.635387567711991</v>
          </cell>
          <cell r="AG1031">
            <v>555.00000000000546</v>
          </cell>
        </row>
        <row r="1032">
          <cell r="B1032">
            <v>45487</v>
          </cell>
          <cell r="J1032">
            <v>27.921458187691698</v>
          </cell>
          <cell r="R1032">
            <v>29.950000762939453</v>
          </cell>
          <cell r="U1032">
            <v>649.999999999995</v>
          </cell>
          <cell r="W1032">
            <v>24.650451894912596</v>
          </cell>
          <cell r="Y1032">
            <v>28.962334853196289</v>
          </cell>
          <cell r="AA1032">
            <v>835.00000000000796</v>
          </cell>
          <cell r="AC1032">
            <v>22.148298975930206</v>
          </cell>
          <cell r="AE1032">
            <v>29.635387567711991</v>
          </cell>
          <cell r="AG1032">
            <v>555.00000000000546</v>
          </cell>
        </row>
        <row r="1033">
          <cell r="B1033">
            <v>45488</v>
          </cell>
          <cell r="J1033">
            <v>24.789321501352557</v>
          </cell>
          <cell r="R1033">
            <v>29.170000076293945</v>
          </cell>
          <cell r="U1033">
            <v>649.999999999995</v>
          </cell>
          <cell r="W1033">
            <v>24.650451894912596</v>
          </cell>
          <cell r="Y1033">
            <v>28.962334853196289</v>
          </cell>
          <cell r="AA1033">
            <v>835.00000000000796</v>
          </cell>
          <cell r="AC1033">
            <v>22.148298975930206</v>
          </cell>
          <cell r="AE1033">
            <v>29.635387567711991</v>
          </cell>
          <cell r="AG1033">
            <v>555.00000000000546</v>
          </cell>
        </row>
        <row r="1034">
          <cell r="B1034">
            <v>45489</v>
          </cell>
          <cell r="J1034">
            <v>26.876921697896574</v>
          </cell>
          <cell r="R1034">
            <v>30.319999694824219</v>
          </cell>
          <cell r="U1034">
            <v>740.00000000000728</v>
          </cell>
          <cell r="W1034">
            <v>29.74739355136494</v>
          </cell>
          <cell r="Y1034">
            <v>29.524450637968336</v>
          </cell>
          <cell r="AA1034">
            <v>804.99999999998909</v>
          </cell>
          <cell r="AC1034">
            <v>27.368088177822329</v>
          </cell>
          <cell r="AE1034">
            <v>29.709996144006425</v>
          </cell>
          <cell r="AG1034">
            <v>569.99999999999272</v>
          </cell>
        </row>
        <row r="1035">
          <cell r="B1035">
            <v>45490</v>
          </cell>
          <cell r="J1035">
            <v>26.303123555018509</v>
          </cell>
          <cell r="R1035">
            <v>29.340000152587891</v>
          </cell>
          <cell r="U1035">
            <v>740.00000000000728</v>
          </cell>
          <cell r="W1035">
            <v>29.74739355136494</v>
          </cell>
          <cell r="Y1035">
            <v>29.524450637968336</v>
          </cell>
          <cell r="AA1035">
            <v>804.99999999998909</v>
          </cell>
          <cell r="AC1035">
            <v>27.368088177822329</v>
          </cell>
          <cell r="AE1035">
            <v>29.709996144006425</v>
          </cell>
          <cell r="AG1035">
            <v>569.99999999999272</v>
          </cell>
        </row>
        <row r="1036">
          <cell r="B1036">
            <v>45491</v>
          </cell>
          <cell r="J1036">
            <v>26.100905451492022</v>
          </cell>
          <cell r="R1036">
            <v>31.010000228881836</v>
          </cell>
          <cell r="U1036">
            <v>740.00000000000728</v>
          </cell>
          <cell r="W1036">
            <v>29.74739355136494</v>
          </cell>
          <cell r="Y1036">
            <v>29.524450637968336</v>
          </cell>
          <cell r="AA1036">
            <v>804.99999999998909</v>
          </cell>
          <cell r="AC1036">
            <v>27.368088177822329</v>
          </cell>
          <cell r="AE1036">
            <v>29.709996144006425</v>
          </cell>
          <cell r="AG1036">
            <v>569.99999999999272</v>
          </cell>
        </row>
        <row r="1037">
          <cell r="B1037">
            <v>45492</v>
          </cell>
          <cell r="J1037">
            <v>25.455459703651243</v>
          </cell>
          <cell r="R1037">
            <v>31.040000915527344</v>
          </cell>
          <cell r="U1037">
            <v>740.00000000000728</v>
          </cell>
          <cell r="W1037">
            <v>29.74739355136494</v>
          </cell>
          <cell r="Y1037">
            <v>29.524450637968336</v>
          </cell>
          <cell r="AA1037">
            <v>804.99999999998909</v>
          </cell>
          <cell r="AC1037">
            <v>27.368088177822329</v>
          </cell>
          <cell r="AE1037">
            <v>29.709996144006425</v>
          </cell>
          <cell r="AG1037">
            <v>569.99999999999272</v>
          </cell>
        </row>
        <row r="1038">
          <cell r="B1038">
            <v>45493</v>
          </cell>
          <cell r="J1038">
            <v>26.645543632287382</v>
          </cell>
          <cell r="R1038">
            <v>29.5</v>
          </cell>
          <cell r="U1038">
            <v>740.00000000000728</v>
          </cell>
          <cell r="W1038">
            <v>29.74739355136494</v>
          </cell>
          <cell r="Y1038">
            <v>29.524450637968336</v>
          </cell>
          <cell r="AA1038">
            <v>804.99999999998909</v>
          </cell>
          <cell r="AC1038">
            <v>27.368088177822329</v>
          </cell>
          <cell r="AE1038">
            <v>29.709996144006425</v>
          </cell>
          <cell r="AG1038">
            <v>569.99999999999272</v>
          </cell>
        </row>
        <row r="1039">
          <cell r="B1039">
            <v>45494</v>
          </cell>
          <cell r="J1039">
            <v>26.212979158144247</v>
          </cell>
          <cell r="R1039">
            <v>30.479999542236328</v>
          </cell>
          <cell r="U1039">
            <v>740.00000000000728</v>
          </cell>
          <cell r="W1039">
            <v>29.74739355136494</v>
          </cell>
          <cell r="Y1039">
            <v>29.524450637968336</v>
          </cell>
          <cell r="AA1039">
            <v>804.99999999998909</v>
          </cell>
          <cell r="AC1039">
            <v>27.368088177822329</v>
          </cell>
          <cell r="AE1039">
            <v>29.709996144006425</v>
          </cell>
          <cell r="AG1039">
            <v>569.99999999999272</v>
          </cell>
        </row>
        <row r="1040">
          <cell r="B1040">
            <v>45495</v>
          </cell>
          <cell r="J1040">
            <v>26.265243279925738</v>
          </cell>
          <cell r="R1040">
            <v>30.809999465942383</v>
          </cell>
          <cell r="U1040">
            <v>740.00000000000728</v>
          </cell>
          <cell r="W1040">
            <v>29.74739355136494</v>
          </cell>
          <cell r="Y1040">
            <v>29.524450637968336</v>
          </cell>
          <cell r="AA1040">
            <v>804.99999999998909</v>
          </cell>
          <cell r="AC1040">
            <v>27.368088177822329</v>
          </cell>
          <cell r="AE1040">
            <v>29.709996144006425</v>
          </cell>
          <cell r="AG1040">
            <v>569.99999999999272</v>
          </cell>
        </row>
        <row r="1041">
          <cell r="B1041">
            <v>45496</v>
          </cell>
          <cell r="J1041">
            <v>25.167453571634937</v>
          </cell>
          <cell r="R1041">
            <v>27.809999465942383</v>
          </cell>
          <cell r="U1041">
            <v>2085.0000000000036</v>
          </cell>
          <cell r="W1041">
            <v>26.828476241693807</v>
          </cell>
          <cell r="Y1041">
            <v>29.927632944805975</v>
          </cell>
          <cell r="AA1041">
            <v>360.00000000000477</v>
          </cell>
          <cell r="AC1041">
            <v>21.538145351344404</v>
          </cell>
          <cell r="AE1041">
            <v>29.794478284996956</v>
          </cell>
          <cell r="AG1041">
            <v>945.00000000000693</v>
          </cell>
        </row>
        <row r="1042">
          <cell r="B1042">
            <v>45497</v>
          </cell>
          <cell r="J1042">
            <v>23.31631250860373</v>
          </cell>
          <cell r="R1042">
            <v>29.239999771118164</v>
          </cell>
          <cell r="U1042">
            <v>2085.0000000000036</v>
          </cell>
          <cell r="W1042">
            <v>26.828476241693807</v>
          </cell>
          <cell r="Y1042">
            <v>29.927632944805975</v>
          </cell>
          <cell r="AA1042">
            <v>360.00000000000477</v>
          </cell>
          <cell r="AC1042">
            <v>21.538145351344404</v>
          </cell>
          <cell r="AE1042">
            <v>29.794478284996956</v>
          </cell>
          <cell r="AG1042">
            <v>945.00000000000693</v>
          </cell>
        </row>
        <row r="1043">
          <cell r="B1043">
            <v>45498</v>
          </cell>
          <cell r="J1043">
            <v>24.152175177942318</v>
          </cell>
          <cell r="R1043">
            <v>30.219999313354492</v>
          </cell>
          <cell r="U1043">
            <v>2085.0000000000036</v>
          </cell>
          <cell r="W1043">
            <v>26.828476241693807</v>
          </cell>
          <cell r="Y1043">
            <v>29.927632944805975</v>
          </cell>
          <cell r="AA1043">
            <v>360.00000000000477</v>
          </cell>
          <cell r="AC1043">
            <v>21.538145351344404</v>
          </cell>
          <cell r="AE1043">
            <v>29.794478284996956</v>
          </cell>
          <cell r="AG1043">
            <v>945.00000000000693</v>
          </cell>
        </row>
        <row r="1044">
          <cell r="B1044">
            <v>45499</v>
          </cell>
          <cell r="J1044">
            <v>24.608896746967478</v>
          </cell>
          <cell r="R1044">
            <v>30.639999389648438</v>
          </cell>
          <cell r="U1044">
            <v>2085.0000000000036</v>
          </cell>
          <cell r="W1044">
            <v>26.828476241693807</v>
          </cell>
          <cell r="Y1044">
            <v>29.927632944805975</v>
          </cell>
          <cell r="AA1044">
            <v>360.00000000000477</v>
          </cell>
          <cell r="AC1044">
            <v>21.538145351344404</v>
          </cell>
          <cell r="AE1044">
            <v>29.794478284996956</v>
          </cell>
          <cell r="AG1044">
            <v>945.00000000000693</v>
          </cell>
        </row>
        <row r="1045">
          <cell r="B1045">
            <v>45500</v>
          </cell>
          <cell r="J1045">
            <v>20.586364133217263</v>
          </cell>
          <cell r="R1045">
            <v>30.909999847412109</v>
          </cell>
          <cell r="U1045">
            <v>2085.0000000000036</v>
          </cell>
          <cell r="W1045">
            <v>26.828476241693807</v>
          </cell>
          <cell r="Y1045">
            <v>29.927632944805975</v>
          </cell>
          <cell r="AA1045">
            <v>360.00000000000477</v>
          </cell>
          <cell r="AC1045">
            <v>21.538145351344404</v>
          </cell>
          <cell r="AE1045">
            <v>29.794478284996956</v>
          </cell>
          <cell r="AG1045">
            <v>945.00000000000693</v>
          </cell>
        </row>
        <row r="1046">
          <cell r="B1046">
            <v>45501</v>
          </cell>
          <cell r="J1046">
            <v>18.78455596350247</v>
          </cell>
          <cell r="R1046">
            <v>29.610000610351563</v>
          </cell>
          <cell r="U1046">
            <v>2085.0000000000036</v>
          </cell>
          <cell r="W1046">
            <v>26.828476241693807</v>
          </cell>
          <cell r="Y1046">
            <v>29.927632944805975</v>
          </cell>
          <cell r="AA1046">
            <v>360.00000000000477</v>
          </cell>
          <cell r="AC1046">
            <v>21.538145351344404</v>
          </cell>
          <cell r="AE1046">
            <v>29.794478284996956</v>
          </cell>
          <cell r="AG1046">
            <v>945.00000000000693</v>
          </cell>
        </row>
        <row r="1047">
          <cell r="B1047">
            <v>45502</v>
          </cell>
          <cell r="J1047">
            <v>16.829639855536566</v>
          </cell>
          <cell r="R1047">
            <v>30.909999847412109</v>
          </cell>
          <cell r="U1047">
            <v>2085.0000000000036</v>
          </cell>
          <cell r="W1047">
            <v>26.828476241693807</v>
          </cell>
          <cell r="Y1047">
            <v>29.927632944805975</v>
          </cell>
          <cell r="AA1047">
            <v>360.00000000000477</v>
          </cell>
          <cell r="AC1047">
            <v>21.538145351344404</v>
          </cell>
          <cell r="AE1047">
            <v>29.794478284996956</v>
          </cell>
          <cell r="AG1047">
            <v>945.00000000000693</v>
          </cell>
        </row>
        <row r="1048">
          <cell r="B1048">
            <v>45503</v>
          </cell>
          <cell r="J1048">
            <v>16.939570536593081</v>
          </cell>
          <cell r="R1048">
            <v>30.280000686645508</v>
          </cell>
          <cell r="U1048" t="str">
            <v/>
          </cell>
          <cell r="W1048" t="str">
            <v/>
          </cell>
          <cell r="Y1048" t="str">
            <v/>
          </cell>
          <cell r="AA1048" t="str">
            <v/>
          </cell>
          <cell r="AC1048" t="str">
            <v/>
          </cell>
          <cell r="AE1048" t="str">
            <v/>
          </cell>
          <cell r="AG1048" t="str">
            <v/>
          </cell>
        </row>
        <row r="1049">
          <cell r="B1049">
            <v>45504</v>
          </cell>
          <cell r="J1049">
            <v>15.135112754783997</v>
          </cell>
          <cell r="R1049">
            <v>31.389999389648438</v>
          </cell>
          <cell r="U1049" t="str">
            <v/>
          </cell>
          <cell r="W1049" t="str">
            <v/>
          </cell>
          <cell r="Y1049" t="str">
            <v/>
          </cell>
          <cell r="AA1049" t="str">
            <v/>
          </cell>
          <cell r="AC1049" t="str">
            <v/>
          </cell>
          <cell r="AE1049" t="str">
            <v/>
          </cell>
          <cell r="AG1049" t="str">
            <v/>
          </cell>
        </row>
        <row r="1050">
          <cell r="B1050">
            <v>45505</v>
          </cell>
          <cell r="J1050">
            <v>0.37789246321071507</v>
          </cell>
          <cell r="R1050">
            <v>30.479999542236328</v>
          </cell>
          <cell r="U1050" t="str">
            <v/>
          </cell>
          <cell r="W1050" t="str">
            <v/>
          </cell>
          <cell r="Y1050" t="str">
            <v/>
          </cell>
          <cell r="AA1050" t="str">
            <v/>
          </cell>
          <cell r="AC1050" t="str">
            <v/>
          </cell>
          <cell r="AE1050" t="str">
            <v/>
          </cell>
          <cell r="AG1050" t="str">
            <v/>
          </cell>
        </row>
        <row r="1051">
          <cell r="B1051">
            <v>45506</v>
          </cell>
          <cell r="J1051">
            <v>12.954647877586753</v>
          </cell>
          <cell r="R1051">
            <v>31.700000762939453</v>
          </cell>
          <cell r="U1051">
            <v>334.99999999999642</v>
          </cell>
          <cell r="W1051">
            <v>15.012890973685693</v>
          </cell>
          <cell r="Y1051">
            <v>32.361596259072826</v>
          </cell>
          <cell r="AA1051">
            <v>419.99999999999818</v>
          </cell>
          <cell r="AC1051">
            <v>10.473932670711868</v>
          </cell>
          <cell r="AE1051">
            <v>31.210049056042813</v>
          </cell>
          <cell r="AG1051">
            <v>849.99999999999523</v>
          </cell>
        </row>
        <row r="1052">
          <cell r="B1052">
            <v>45507</v>
          </cell>
          <cell r="J1052">
            <v>12.550902943681205</v>
          </cell>
          <cell r="R1052">
            <v>30.760000228881836</v>
          </cell>
          <cell r="U1052">
            <v>334.99999999999642</v>
          </cell>
          <cell r="W1052">
            <v>15.012890973685693</v>
          </cell>
          <cell r="Y1052">
            <v>32.361596259072826</v>
          </cell>
          <cell r="AA1052">
            <v>419.99999999999818</v>
          </cell>
          <cell r="AC1052">
            <v>10.473932670711868</v>
          </cell>
          <cell r="AE1052">
            <v>31.210049056042813</v>
          </cell>
          <cell r="AG1052">
            <v>849.99999999999523</v>
          </cell>
        </row>
        <row r="1053">
          <cell r="B1053">
            <v>45508</v>
          </cell>
          <cell r="J1053">
            <v>13.157576371108236</v>
          </cell>
          <cell r="R1053">
            <v>30.930000305175781</v>
          </cell>
          <cell r="U1053">
            <v>334.99999999999642</v>
          </cell>
          <cell r="W1053">
            <v>15.012890973685693</v>
          </cell>
          <cell r="Y1053">
            <v>32.361596259072826</v>
          </cell>
          <cell r="AA1053">
            <v>419.99999999999818</v>
          </cell>
          <cell r="AC1053">
            <v>10.473932670711868</v>
          </cell>
          <cell r="AE1053">
            <v>31.210049056042813</v>
          </cell>
          <cell r="AG1053">
            <v>849.99999999999523</v>
          </cell>
        </row>
        <row r="1054">
          <cell r="B1054">
            <v>45509</v>
          </cell>
          <cell r="J1054">
            <v>14.196232860971817</v>
          </cell>
          <cell r="R1054">
            <v>30.209999084472656</v>
          </cell>
          <cell r="U1054">
            <v>334.99999999999642</v>
          </cell>
          <cell r="W1054">
            <v>15.012890973685693</v>
          </cell>
          <cell r="Y1054">
            <v>32.361596259072826</v>
          </cell>
          <cell r="AA1054">
            <v>419.99999999999818</v>
          </cell>
          <cell r="AC1054">
            <v>10.473932670711868</v>
          </cell>
          <cell r="AE1054">
            <v>31.210049056042813</v>
          </cell>
          <cell r="AG1054">
            <v>849.99999999999523</v>
          </cell>
        </row>
        <row r="1055">
          <cell r="B1055">
            <v>45510</v>
          </cell>
          <cell r="J1055">
            <v>14.197952119223954</v>
          </cell>
          <cell r="R1055">
            <v>30.940000534057617</v>
          </cell>
          <cell r="U1055">
            <v>372.49999999999784</v>
          </cell>
          <cell r="W1055">
            <v>15.511422551994634</v>
          </cell>
          <cell r="Y1055">
            <v>31.968340220053214</v>
          </cell>
          <cell r="AA1055">
            <v>399.99999999998926</v>
          </cell>
          <cell r="AC1055">
            <v>12.277666728304421</v>
          </cell>
          <cell r="AE1055">
            <v>31.310836268896352</v>
          </cell>
          <cell r="AG1055">
            <v>690.00000000000171</v>
          </cell>
        </row>
        <row r="1056">
          <cell r="B1056">
            <v>45511</v>
          </cell>
          <cell r="J1056">
            <v>13.084013742039598</v>
          </cell>
          <cell r="R1056">
            <v>31.030000686645508</v>
          </cell>
          <cell r="U1056">
            <v>372.49999999999784</v>
          </cell>
          <cell r="W1056">
            <v>15.511422551994634</v>
          </cell>
          <cell r="Y1056">
            <v>31.968340220053214</v>
          </cell>
          <cell r="AA1056">
            <v>399.99999999998926</v>
          </cell>
          <cell r="AC1056">
            <v>12.277666728304421</v>
          </cell>
          <cell r="AE1056">
            <v>31.310836268896352</v>
          </cell>
          <cell r="AG1056">
            <v>690.00000000000171</v>
          </cell>
        </row>
        <row r="1057">
          <cell r="B1057">
            <v>45512</v>
          </cell>
          <cell r="J1057">
            <v>12.673012673622777</v>
          </cell>
          <cell r="R1057">
            <v>30.469999313354492</v>
          </cell>
          <cell r="U1057">
            <v>372.49999999999784</v>
          </cell>
          <cell r="W1057">
            <v>15.511422551994634</v>
          </cell>
          <cell r="Y1057">
            <v>31.968340220053214</v>
          </cell>
          <cell r="AA1057">
            <v>399.99999999998926</v>
          </cell>
          <cell r="AC1057">
            <v>12.277666728304421</v>
          </cell>
          <cell r="AE1057">
            <v>31.310836268896352</v>
          </cell>
          <cell r="AG1057">
            <v>690.00000000000171</v>
          </cell>
        </row>
        <row r="1058">
          <cell r="B1058">
            <v>45513</v>
          </cell>
          <cell r="J1058">
            <v>15.416760153468337</v>
          </cell>
          <cell r="R1058">
            <v>32.580001831054688</v>
          </cell>
          <cell r="U1058">
            <v>409.99999999999926</v>
          </cell>
          <cell r="W1058">
            <v>16.009954130303576</v>
          </cell>
          <cell r="Y1058">
            <v>31.575084181033603</v>
          </cell>
          <cell r="AA1058">
            <v>379.99999999998033</v>
          </cell>
          <cell r="AC1058">
            <v>14.081400785896975</v>
          </cell>
          <cell r="AE1058">
            <v>31.411623481749892</v>
          </cell>
          <cell r="AG1058">
            <v>530.00000000000819</v>
          </cell>
        </row>
        <row r="1059">
          <cell r="B1059">
            <v>45514</v>
          </cell>
          <cell r="J1059">
            <v>23.943966924219264</v>
          </cell>
          <cell r="R1059">
            <v>32.930000305175781</v>
          </cell>
          <cell r="U1059">
            <v>409.99999999999926</v>
          </cell>
          <cell r="W1059">
            <v>16.009954130303576</v>
          </cell>
          <cell r="Y1059">
            <v>31.575084181033603</v>
          </cell>
          <cell r="AA1059">
            <v>379.99999999998033</v>
          </cell>
          <cell r="AC1059">
            <v>14.081400785896975</v>
          </cell>
          <cell r="AE1059">
            <v>31.411623481749892</v>
          </cell>
          <cell r="AG1059">
            <v>530.00000000000819</v>
          </cell>
        </row>
        <row r="1060">
          <cell r="B1060">
            <v>45515</v>
          </cell>
          <cell r="J1060">
            <v>20.767021201303063</v>
          </cell>
          <cell r="R1060">
            <v>32.319999694824219</v>
          </cell>
          <cell r="U1060">
            <v>409.99999999999926</v>
          </cell>
          <cell r="W1060">
            <v>16.009954130303576</v>
          </cell>
          <cell r="Y1060">
            <v>31.575084181033603</v>
          </cell>
          <cell r="AA1060">
            <v>379.99999999998033</v>
          </cell>
          <cell r="AC1060">
            <v>14.081400785896975</v>
          </cell>
          <cell r="AE1060">
            <v>31.411623481749892</v>
          </cell>
          <cell r="AG1060">
            <v>530.00000000000819</v>
          </cell>
        </row>
        <row r="1061">
          <cell r="B1061">
            <v>45516</v>
          </cell>
          <cell r="J1061">
            <v>22.476262715207678</v>
          </cell>
          <cell r="R1061">
            <v>30.290000915527344</v>
          </cell>
          <cell r="U1061">
            <v>409.99999999999926</v>
          </cell>
          <cell r="W1061">
            <v>16.009954130303576</v>
          </cell>
          <cell r="Y1061">
            <v>31.575084181033603</v>
          </cell>
          <cell r="AA1061">
            <v>379.99999999998033</v>
          </cell>
          <cell r="AC1061">
            <v>14.081400785896975</v>
          </cell>
          <cell r="AE1061">
            <v>31.411623481749892</v>
          </cell>
          <cell r="AG1061">
            <v>530.00000000000819</v>
          </cell>
        </row>
        <row r="1062">
          <cell r="B1062">
            <v>45517</v>
          </cell>
          <cell r="J1062">
            <v>23.003132170362054</v>
          </cell>
          <cell r="R1062">
            <v>31.680000305175781</v>
          </cell>
          <cell r="U1062" t="str">
            <v/>
          </cell>
          <cell r="W1062" t="str">
            <v/>
          </cell>
          <cell r="Y1062" t="str">
            <v/>
          </cell>
          <cell r="AA1062" t="str">
            <v/>
          </cell>
          <cell r="AC1062" t="str">
            <v/>
          </cell>
          <cell r="AE1062" t="str">
            <v/>
          </cell>
          <cell r="AG1062" t="str">
            <v/>
          </cell>
        </row>
        <row r="1063">
          <cell r="B1063">
            <v>45518</v>
          </cell>
          <cell r="J1063">
            <v>21.778380172242972</v>
          </cell>
          <cell r="R1063">
            <v>32.069999694824219</v>
          </cell>
          <cell r="U1063">
            <v>414.99999999999869</v>
          </cell>
          <cell r="W1063">
            <v>36.662322253879566</v>
          </cell>
          <cell r="Y1063">
            <v>31.76847328536455</v>
          </cell>
          <cell r="AA1063">
            <v>449.99999999999483</v>
          </cell>
          <cell r="AC1063">
            <v>25.410571717390869</v>
          </cell>
          <cell r="AE1063">
            <v>32.533150992698232</v>
          </cell>
          <cell r="AG1063">
            <v>695.00000000000114</v>
          </cell>
        </row>
        <row r="1064">
          <cell r="B1064">
            <v>45519</v>
          </cell>
          <cell r="J1064">
            <v>22.046983303304344</v>
          </cell>
          <cell r="R1064">
            <v>31.760000228881836</v>
          </cell>
          <cell r="U1064">
            <v>414.99999999999869</v>
          </cell>
          <cell r="W1064">
            <v>36.662322253879566</v>
          </cell>
          <cell r="Y1064">
            <v>31.76847328536455</v>
          </cell>
          <cell r="AA1064">
            <v>449.99999999999483</v>
          </cell>
          <cell r="AC1064">
            <v>25.410571717390869</v>
          </cell>
          <cell r="AE1064">
            <v>32.533150992698232</v>
          </cell>
          <cell r="AG1064">
            <v>695.00000000000114</v>
          </cell>
        </row>
        <row r="1065">
          <cell r="B1065">
            <v>45520</v>
          </cell>
          <cell r="J1065">
            <v>20.851867104021022</v>
          </cell>
          <cell r="R1065">
            <v>32.659999847412109</v>
          </cell>
          <cell r="U1065">
            <v>414.99999999999869</v>
          </cell>
          <cell r="W1065">
            <v>36.662322253879566</v>
          </cell>
          <cell r="Y1065">
            <v>31.76847328536455</v>
          </cell>
          <cell r="AA1065">
            <v>449.99999999999483</v>
          </cell>
          <cell r="AC1065">
            <v>25.410571717390869</v>
          </cell>
          <cell r="AE1065">
            <v>32.533150992698232</v>
          </cell>
          <cell r="AG1065">
            <v>695.00000000000114</v>
          </cell>
        </row>
        <row r="1066">
          <cell r="B1066">
            <v>45521</v>
          </cell>
          <cell r="J1066">
            <v>20.768177208404296</v>
          </cell>
          <cell r="R1066">
            <v>32.299999237060547</v>
          </cell>
          <cell r="U1066">
            <v>414.99999999999869</v>
          </cell>
          <cell r="W1066">
            <v>36.662322253879566</v>
          </cell>
          <cell r="Y1066">
            <v>31.76847328536455</v>
          </cell>
          <cell r="AA1066">
            <v>449.99999999999483</v>
          </cell>
          <cell r="AC1066">
            <v>25.410571717390869</v>
          </cell>
          <cell r="AE1066">
            <v>32.533150992698232</v>
          </cell>
          <cell r="AG1066">
            <v>695.00000000000114</v>
          </cell>
        </row>
        <row r="1067">
          <cell r="B1067">
            <v>45522</v>
          </cell>
          <cell r="J1067">
            <v>22.693093689923579</v>
          </cell>
          <cell r="R1067">
            <v>31.989999771118164</v>
          </cell>
          <cell r="U1067">
            <v>414.99999999999869</v>
          </cell>
          <cell r="W1067">
            <v>36.662322253879566</v>
          </cell>
          <cell r="Y1067">
            <v>31.76847328536455</v>
          </cell>
          <cell r="AA1067">
            <v>449.99999999999483</v>
          </cell>
          <cell r="AC1067">
            <v>25.410571717390869</v>
          </cell>
          <cell r="AE1067">
            <v>32.533150992698232</v>
          </cell>
          <cell r="AG1067">
            <v>695.00000000000114</v>
          </cell>
        </row>
        <row r="1068">
          <cell r="B1068">
            <v>45523</v>
          </cell>
          <cell r="J1068">
            <v>22.712697830069168</v>
          </cell>
          <cell r="R1068">
            <v>32.790000915527344</v>
          </cell>
          <cell r="U1068">
            <v>414.99999999999869</v>
          </cell>
          <cell r="W1068">
            <v>36.662322253879566</v>
          </cell>
          <cell r="Y1068">
            <v>31.76847328536455</v>
          </cell>
          <cell r="AA1068">
            <v>449.99999999999483</v>
          </cell>
          <cell r="AC1068">
            <v>25.410571717390869</v>
          </cell>
          <cell r="AE1068">
            <v>32.533150992698232</v>
          </cell>
          <cell r="AG1068">
            <v>695.00000000000114</v>
          </cell>
        </row>
        <row r="1069">
          <cell r="B1069">
            <v>45524</v>
          </cell>
          <cell r="J1069">
            <v>21.939692954037628</v>
          </cell>
          <cell r="R1069">
            <v>32.680000305175781</v>
          </cell>
          <cell r="U1069">
            <v>324.9999999999975</v>
          </cell>
          <cell r="W1069">
            <v>30.961385992202132</v>
          </cell>
          <cell r="Y1069">
            <v>32.534860728028505</v>
          </cell>
          <cell r="AA1069">
            <v>495.00000000000102</v>
          </cell>
          <cell r="AC1069">
            <v>22.716298185343994</v>
          </cell>
          <cell r="AE1069">
            <v>32.730153018595225</v>
          </cell>
          <cell r="AG1069">
            <v>642.50000000000136</v>
          </cell>
        </row>
        <row r="1070">
          <cell r="B1070">
            <v>45525</v>
          </cell>
          <cell r="J1070">
            <v>21.214308667073748</v>
          </cell>
          <cell r="R1070">
            <v>33.939998626708984</v>
          </cell>
          <cell r="U1070">
            <v>234.99999999999633</v>
          </cell>
          <cell r="W1070">
            <v>25.260449730524702</v>
          </cell>
          <cell r="Y1070">
            <v>33.30124817069246</v>
          </cell>
          <cell r="AA1070">
            <v>540.00000000000716</v>
          </cell>
          <cell r="AC1070">
            <v>20.022024653297123</v>
          </cell>
          <cell r="AE1070">
            <v>32.927155044492217</v>
          </cell>
          <cell r="AG1070">
            <v>590.00000000000159</v>
          </cell>
        </row>
        <row r="1071">
          <cell r="B1071">
            <v>45526</v>
          </cell>
          <cell r="J1071">
            <v>22.329216519875413</v>
          </cell>
          <cell r="R1071">
            <v>32.970001220703125</v>
          </cell>
          <cell r="U1071">
            <v>234.99999999999633</v>
          </cell>
          <cell r="W1071">
            <v>25.260449730524702</v>
          </cell>
          <cell r="Y1071">
            <v>33.30124817069246</v>
          </cell>
          <cell r="AA1071">
            <v>540.00000000000716</v>
          </cell>
          <cell r="AC1071">
            <v>20.022024653297123</v>
          </cell>
          <cell r="AE1071">
            <v>32.927155044492217</v>
          </cell>
          <cell r="AG1071">
            <v>590.00000000000159</v>
          </cell>
        </row>
        <row r="1072">
          <cell r="B1072">
            <v>45527</v>
          </cell>
          <cell r="J1072">
            <v>21.756541990260828</v>
          </cell>
          <cell r="R1072">
            <v>32.369998931884766</v>
          </cell>
          <cell r="U1072">
            <v>234.99999999999633</v>
          </cell>
          <cell r="W1072">
            <v>25.260449730524702</v>
          </cell>
          <cell r="Y1072">
            <v>33.30124817069246</v>
          </cell>
          <cell r="AA1072">
            <v>540.00000000000716</v>
          </cell>
          <cell r="AC1072">
            <v>20.022024653297123</v>
          </cell>
          <cell r="AE1072">
            <v>32.927155044492217</v>
          </cell>
          <cell r="AG1072">
            <v>590.00000000000159</v>
          </cell>
        </row>
        <row r="1073">
          <cell r="B1073">
            <v>45528</v>
          </cell>
          <cell r="J1073">
            <v>19.860614535609578</v>
          </cell>
          <cell r="R1073">
            <v>32.229999542236328</v>
          </cell>
          <cell r="U1073">
            <v>234.99999999999633</v>
          </cell>
          <cell r="W1073">
            <v>25.260449730524702</v>
          </cell>
          <cell r="Y1073">
            <v>33.30124817069246</v>
          </cell>
          <cell r="AA1073">
            <v>540.00000000000716</v>
          </cell>
          <cell r="AC1073">
            <v>20.022024653297123</v>
          </cell>
          <cell r="AE1073">
            <v>32.927155044492217</v>
          </cell>
          <cell r="AG1073">
            <v>590.00000000000159</v>
          </cell>
        </row>
        <row r="1074">
          <cell r="B1074">
            <v>45529</v>
          </cell>
          <cell r="J1074">
            <v>21.46262528130584</v>
          </cell>
          <cell r="R1074">
            <v>35.159999847412109</v>
          </cell>
          <cell r="U1074">
            <v>234.99999999999633</v>
          </cell>
          <cell r="W1074">
            <v>25.260449730524702</v>
          </cell>
          <cell r="Y1074">
            <v>33.30124817069246</v>
          </cell>
          <cell r="AA1074">
            <v>540.00000000000716</v>
          </cell>
          <cell r="AC1074">
            <v>20.022024653297123</v>
          </cell>
          <cell r="AE1074">
            <v>32.927155044492217</v>
          </cell>
          <cell r="AG1074">
            <v>590.00000000000159</v>
          </cell>
        </row>
        <row r="1075">
          <cell r="B1075">
            <v>45530</v>
          </cell>
          <cell r="J1075">
            <v>22.07274649260523</v>
          </cell>
          <cell r="R1075">
            <v>33.909999847412109</v>
          </cell>
          <cell r="U1075">
            <v>247.49999999999494</v>
          </cell>
          <cell r="W1075">
            <v>24.6753013749845</v>
          </cell>
          <cell r="Y1075">
            <v>33.258769764182219</v>
          </cell>
          <cell r="AA1075">
            <v>450.0000000000004</v>
          </cell>
          <cell r="AC1075">
            <v>20.411886091863209</v>
          </cell>
          <cell r="AE1075">
            <v>33.26232818001624</v>
          </cell>
          <cell r="AG1075">
            <v>610.000000000005</v>
          </cell>
        </row>
        <row r="1076">
          <cell r="B1076">
            <v>45531</v>
          </cell>
          <cell r="J1076">
            <v>20.995390499847879</v>
          </cell>
          <cell r="R1076">
            <v>34.200000762939453</v>
          </cell>
          <cell r="U1076">
            <v>259.99999999999358</v>
          </cell>
          <cell r="W1076">
            <v>24.090153019444298</v>
          </cell>
          <cell r="Y1076">
            <v>33.216291357671977</v>
          </cell>
          <cell r="AA1076">
            <v>359.99999999999363</v>
          </cell>
          <cell r="AC1076">
            <v>20.801747530429299</v>
          </cell>
          <cell r="AE1076">
            <v>33.597501315540271</v>
          </cell>
          <cell r="AG1076">
            <v>630.0000000000083</v>
          </cell>
        </row>
        <row r="1077">
          <cell r="B1077">
            <v>45532</v>
          </cell>
          <cell r="J1077">
            <v>20.346572027388312</v>
          </cell>
          <cell r="R1077">
            <v>34.819999694824219</v>
          </cell>
          <cell r="U1077">
            <v>259.99999999999358</v>
          </cell>
          <cell r="W1077">
            <v>24.090153019444298</v>
          </cell>
          <cell r="Y1077">
            <v>33.216291357671977</v>
          </cell>
          <cell r="AA1077">
            <v>359.99999999999363</v>
          </cell>
          <cell r="AC1077">
            <v>20.801747530429299</v>
          </cell>
          <cell r="AE1077">
            <v>33.597501315540271</v>
          </cell>
          <cell r="AG1077">
            <v>630.0000000000083</v>
          </cell>
        </row>
        <row r="1078">
          <cell r="B1078">
            <v>45533</v>
          </cell>
          <cell r="J1078">
            <v>23.414474242534371</v>
          </cell>
          <cell r="R1078">
            <v>33.720001220703125</v>
          </cell>
          <cell r="U1078">
            <v>259.99999999999358</v>
          </cell>
          <cell r="W1078">
            <v>24.090153019444298</v>
          </cell>
          <cell r="Y1078">
            <v>33.216291357671977</v>
          </cell>
          <cell r="AA1078">
            <v>359.99999999999363</v>
          </cell>
          <cell r="AC1078">
            <v>20.801747530429299</v>
          </cell>
          <cell r="AE1078">
            <v>33.597501315540271</v>
          </cell>
          <cell r="AG1078">
            <v>630.0000000000083</v>
          </cell>
        </row>
        <row r="1079">
          <cell r="B1079">
            <v>45534</v>
          </cell>
          <cell r="J1079">
            <v>38.214518664330683</v>
          </cell>
          <cell r="R1079">
            <v>30.690000534057617</v>
          </cell>
          <cell r="U1079">
            <v>259.99999999999358</v>
          </cell>
          <cell r="W1079">
            <v>24.090153019444298</v>
          </cell>
          <cell r="Y1079">
            <v>33.216291357671977</v>
          </cell>
          <cell r="AA1079">
            <v>359.99999999999363</v>
          </cell>
          <cell r="AC1079">
            <v>20.801747530429299</v>
          </cell>
          <cell r="AE1079">
            <v>33.597501315540271</v>
          </cell>
          <cell r="AG1079">
            <v>630.0000000000083</v>
          </cell>
        </row>
        <row r="1080">
          <cell r="B1080">
            <v>45535</v>
          </cell>
          <cell r="J1080">
            <v>21.752015690142812</v>
          </cell>
          <cell r="R1080">
            <v>30.790000915527344</v>
          </cell>
          <cell r="U1080">
            <v>259.99999999999358</v>
          </cell>
          <cell r="W1080">
            <v>24.090153019444298</v>
          </cell>
          <cell r="Y1080">
            <v>33.216291357671977</v>
          </cell>
          <cell r="AA1080">
            <v>359.99999999999363</v>
          </cell>
          <cell r="AC1080">
            <v>20.801747530429299</v>
          </cell>
          <cell r="AE1080">
            <v>33.597501315540271</v>
          </cell>
          <cell r="AG1080">
            <v>630.0000000000083</v>
          </cell>
        </row>
        <row r="1081">
          <cell r="B1081">
            <v>45536</v>
          </cell>
          <cell r="J1081">
            <v>23.205208584360051</v>
          </cell>
          <cell r="R1081">
            <v>31.899999618530273</v>
          </cell>
          <cell r="U1081">
            <v>259.99999999999358</v>
          </cell>
          <cell r="W1081">
            <v>24.090153019444298</v>
          </cell>
          <cell r="Y1081">
            <v>33.216291357671977</v>
          </cell>
          <cell r="AA1081">
            <v>359.99999999999363</v>
          </cell>
          <cell r="AC1081">
            <v>20.801747530429299</v>
          </cell>
          <cell r="AE1081">
            <v>33.597501315540271</v>
          </cell>
          <cell r="AG1081">
            <v>630.0000000000083</v>
          </cell>
        </row>
        <row r="1082">
          <cell r="B1082">
            <v>45537</v>
          </cell>
          <cell r="J1082">
            <v>22.633888603813631</v>
          </cell>
          <cell r="R1082">
            <v>32.880001068115234</v>
          </cell>
          <cell r="U1082" t="str">
            <v/>
          </cell>
          <cell r="W1082" t="str">
            <v/>
          </cell>
          <cell r="Y1082" t="str">
            <v/>
          </cell>
          <cell r="AA1082" t="str">
            <v/>
          </cell>
          <cell r="AC1082" t="str">
            <v/>
          </cell>
          <cell r="AE1082" t="str">
            <v/>
          </cell>
          <cell r="AG1082" t="str">
            <v/>
          </cell>
        </row>
        <row r="1083">
          <cell r="B1083">
            <v>45538</v>
          </cell>
          <cell r="J1083">
            <v>22.543883095271539</v>
          </cell>
          <cell r="R1083">
            <v>31.649999618530273</v>
          </cell>
          <cell r="U1083" t="str">
            <v/>
          </cell>
          <cell r="W1083" t="str">
            <v/>
          </cell>
          <cell r="Y1083" t="str">
            <v/>
          </cell>
          <cell r="AA1083" t="str">
            <v/>
          </cell>
          <cell r="AC1083" t="str">
            <v/>
          </cell>
          <cell r="AE1083" t="str">
            <v/>
          </cell>
          <cell r="AG1083" t="str">
            <v/>
          </cell>
        </row>
        <row r="1084">
          <cell r="B1084">
            <v>45539</v>
          </cell>
          <cell r="J1084">
            <v>22.565082873871599</v>
          </cell>
          <cell r="R1084">
            <v>31.649999618530273</v>
          </cell>
          <cell r="U1084" t="str">
            <v/>
          </cell>
          <cell r="W1084" t="str">
            <v/>
          </cell>
          <cell r="Y1084" t="str">
            <v/>
          </cell>
          <cell r="AA1084" t="str">
            <v/>
          </cell>
          <cell r="AC1084" t="str">
            <v/>
          </cell>
          <cell r="AE1084" t="str">
            <v/>
          </cell>
          <cell r="AG1084" t="str">
            <v/>
          </cell>
        </row>
        <row r="1085">
          <cell r="B1085">
            <v>45540</v>
          </cell>
          <cell r="J1085">
            <v>20.817165335940334</v>
          </cell>
          <cell r="R1085">
            <v>30.590000152587891</v>
          </cell>
          <cell r="U1085" t="str">
            <v/>
          </cell>
          <cell r="W1085" t="str">
            <v/>
          </cell>
          <cell r="Y1085" t="str">
            <v/>
          </cell>
          <cell r="AA1085" t="str">
            <v/>
          </cell>
          <cell r="AC1085" t="str">
            <v/>
          </cell>
          <cell r="AE1085" t="str">
            <v/>
          </cell>
          <cell r="AG1085" t="str">
            <v/>
          </cell>
        </row>
        <row r="1086">
          <cell r="B1086">
            <v>45541</v>
          </cell>
          <cell r="J1086">
            <v>21.582347419010066</v>
          </cell>
          <cell r="R1086">
            <v>32.900001525878906</v>
          </cell>
          <cell r="U1086">
            <v>545.00000000000659</v>
          </cell>
          <cell r="W1086">
            <v>24.082782770730049</v>
          </cell>
          <cell r="Y1086">
            <v>29.448560883931311</v>
          </cell>
          <cell r="AA1086">
            <v>270.00000000000358</v>
          </cell>
          <cell r="AC1086">
            <v>21.827602700885418</v>
          </cell>
          <cell r="AE1086">
            <v>31.442997275558405</v>
          </cell>
          <cell r="AG1086">
            <v>390.00000000000148</v>
          </cell>
        </row>
        <row r="1087">
          <cell r="B1087">
            <v>45542</v>
          </cell>
          <cell r="J1087">
            <v>22.047398880692008</v>
          </cell>
          <cell r="R1087">
            <v>31.829999923706055</v>
          </cell>
          <cell r="U1087">
            <v>545.00000000000659</v>
          </cell>
          <cell r="W1087">
            <v>24.082782770730049</v>
          </cell>
          <cell r="Y1087">
            <v>29.448560883931311</v>
          </cell>
          <cell r="AA1087">
            <v>270.00000000000358</v>
          </cell>
          <cell r="AC1087">
            <v>21.827602700885418</v>
          </cell>
          <cell r="AE1087">
            <v>31.442997275558405</v>
          </cell>
          <cell r="AG1087">
            <v>390.00000000000148</v>
          </cell>
        </row>
        <row r="1088">
          <cell r="B1088">
            <v>45543</v>
          </cell>
          <cell r="J1088">
            <v>24.109359367928679</v>
          </cell>
          <cell r="R1088">
            <v>31.610000610351563</v>
          </cell>
          <cell r="U1088">
            <v>545.00000000000659</v>
          </cell>
          <cell r="W1088">
            <v>24.082782770730049</v>
          </cell>
          <cell r="Y1088">
            <v>29.448560883931311</v>
          </cell>
          <cell r="AA1088">
            <v>270.00000000000358</v>
          </cell>
          <cell r="AC1088">
            <v>21.827602700885418</v>
          </cell>
          <cell r="AE1088">
            <v>31.442997275558405</v>
          </cell>
          <cell r="AG1088">
            <v>390.00000000000148</v>
          </cell>
        </row>
        <row r="1089">
          <cell r="B1089">
            <v>45544</v>
          </cell>
          <cell r="J1089">
            <v>23.278725195493543</v>
          </cell>
          <cell r="R1089">
            <v>32.180000305175781</v>
          </cell>
          <cell r="U1089">
            <v>545.00000000000659</v>
          </cell>
          <cell r="W1089">
            <v>24.082782770730049</v>
          </cell>
          <cell r="Y1089">
            <v>29.448560883931311</v>
          </cell>
          <cell r="AA1089">
            <v>270.00000000000358</v>
          </cell>
          <cell r="AC1089">
            <v>21.827602700885418</v>
          </cell>
          <cell r="AE1089">
            <v>31.442997275558405</v>
          </cell>
          <cell r="AG1089">
            <v>390.00000000000148</v>
          </cell>
        </row>
        <row r="1090">
          <cell r="B1090">
            <v>45545</v>
          </cell>
          <cell r="J1090">
            <v>23.8980431437266</v>
          </cell>
          <cell r="R1090">
            <v>31.770000457763672</v>
          </cell>
          <cell r="U1090">
            <v>545.00000000000659</v>
          </cell>
          <cell r="W1090">
            <v>24.082782770730049</v>
          </cell>
          <cell r="Y1090">
            <v>29.448560883931311</v>
          </cell>
          <cell r="AA1090">
            <v>270.00000000000358</v>
          </cell>
          <cell r="AC1090">
            <v>21.827602700885418</v>
          </cell>
          <cell r="AE1090">
            <v>31.442997275558405</v>
          </cell>
          <cell r="AG1090">
            <v>390.00000000000148</v>
          </cell>
        </row>
        <row r="1091">
          <cell r="B1091">
            <v>45546</v>
          </cell>
          <cell r="J1091">
            <v>26.994882168009777</v>
          </cell>
          <cell r="R1091">
            <v>31.530000686645508</v>
          </cell>
          <cell r="U1091">
            <v>545.00000000000659</v>
          </cell>
          <cell r="W1091">
            <v>24.082782770730049</v>
          </cell>
          <cell r="Y1091">
            <v>29.448560883931311</v>
          </cell>
          <cell r="AA1091">
            <v>270.00000000000358</v>
          </cell>
          <cell r="AC1091">
            <v>21.827602700885418</v>
          </cell>
          <cell r="AE1091">
            <v>31.442997275558405</v>
          </cell>
          <cell r="AG1091">
            <v>390.00000000000148</v>
          </cell>
        </row>
        <row r="1092">
          <cell r="B1092">
            <v>45547</v>
          </cell>
          <cell r="J1092">
            <v>22.17977941786053</v>
          </cell>
          <cell r="R1092">
            <v>31.530000686645508</v>
          </cell>
          <cell r="U1092">
            <v>545.00000000000659</v>
          </cell>
          <cell r="W1092">
            <v>24.082782770730049</v>
          </cell>
          <cell r="Y1092">
            <v>29.448560883931311</v>
          </cell>
          <cell r="AA1092">
            <v>270.00000000000358</v>
          </cell>
          <cell r="AC1092">
            <v>21.827602700885418</v>
          </cell>
          <cell r="AE1092">
            <v>31.442997275558405</v>
          </cell>
          <cell r="AG1092">
            <v>390.00000000000148</v>
          </cell>
        </row>
        <row r="1093">
          <cell r="B1093">
            <v>45548</v>
          </cell>
          <cell r="J1093">
            <v>23.092880270476694</v>
          </cell>
          <cell r="R1093">
            <v>31.149999618530273</v>
          </cell>
          <cell r="U1093">
            <v>300.00000000000028</v>
          </cell>
          <cell r="W1093">
            <v>18.718181939913723</v>
          </cell>
          <cell r="Y1093">
            <v>33.802457665498856</v>
          </cell>
          <cell r="AA1093">
            <v>655.00000000000557</v>
          </cell>
          <cell r="AC1093">
            <v>18.718181939913723</v>
          </cell>
          <cell r="AE1093">
            <v>33.802457665498856</v>
          </cell>
          <cell r="AG1093">
            <v>655.00000000000557</v>
          </cell>
        </row>
        <row r="1094">
          <cell r="B1094">
            <v>45549</v>
          </cell>
          <cell r="J1094">
            <v>22.500159311604804</v>
          </cell>
          <cell r="R1094">
            <v>31.190000534057617</v>
          </cell>
          <cell r="U1094">
            <v>300.00000000000028</v>
          </cell>
          <cell r="W1094">
            <v>18.718181939913723</v>
          </cell>
          <cell r="Y1094">
            <v>33.802457665498856</v>
          </cell>
          <cell r="AA1094">
            <v>655.00000000000557</v>
          </cell>
          <cell r="AC1094">
            <v>18.718181939913723</v>
          </cell>
          <cell r="AE1094">
            <v>33.802457665498856</v>
          </cell>
          <cell r="AG1094">
            <v>655.00000000000557</v>
          </cell>
        </row>
        <row r="1095">
          <cell r="B1095">
            <v>45550</v>
          </cell>
          <cell r="J1095">
            <v>21.904055854664861</v>
          </cell>
          <cell r="R1095">
            <v>32.310001373291016</v>
          </cell>
          <cell r="U1095">
            <v>300.00000000000028</v>
          </cell>
          <cell r="W1095">
            <v>18.718181939913723</v>
          </cell>
          <cell r="Y1095">
            <v>33.802457665498856</v>
          </cell>
          <cell r="AA1095">
            <v>655.00000000000557</v>
          </cell>
          <cell r="AC1095">
            <v>18.718181939913723</v>
          </cell>
          <cell r="AE1095">
            <v>33.802457665498856</v>
          </cell>
          <cell r="AG1095">
            <v>655.00000000000557</v>
          </cell>
        </row>
        <row r="1096">
          <cell r="B1096">
            <v>45551</v>
          </cell>
          <cell r="J1096">
            <v>23.082951720162978</v>
          </cell>
          <cell r="R1096">
            <v>31.040000915527344</v>
          </cell>
          <cell r="U1096">
            <v>300.00000000000028</v>
          </cell>
          <cell r="W1096">
            <v>18.718181939913723</v>
          </cell>
          <cell r="Y1096">
            <v>33.802457665498856</v>
          </cell>
          <cell r="AA1096">
            <v>655.00000000000557</v>
          </cell>
          <cell r="AC1096">
            <v>18.718181939913723</v>
          </cell>
          <cell r="AE1096">
            <v>33.802457665498856</v>
          </cell>
          <cell r="AG1096">
            <v>655.00000000000557</v>
          </cell>
        </row>
        <row r="1097">
          <cell r="B1097">
            <v>45552</v>
          </cell>
          <cell r="J1097">
            <v>19.939360331053972</v>
          </cell>
          <cell r="R1097">
            <v>30.270000457763672</v>
          </cell>
          <cell r="U1097">
            <v>300.00000000000028</v>
          </cell>
          <cell r="W1097">
            <v>18.718181939913723</v>
          </cell>
          <cell r="Y1097">
            <v>33.802457665498856</v>
          </cell>
          <cell r="AA1097">
            <v>655.00000000000557</v>
          </cell>
          <cell r="AC1097">
            <v>18.718181939913723</v>
          </cell>
          <cell r="AE1097">
            <v>33.802457665498856</v>
          </cell>
          <cell r="AG1097">
            <v>655.00000000000557</v>
          </cell>
        </row>
        <row r="1098">
          <cell r="B1098">
            <v>45553</v>
          </cell>
          <cell r="J1098">
            <v>21.342136871281689</v>
          </cell>
          <cell r="R1098">
            <v>31.319999694824219</v>
          </cell>
          <cell r="U1098">
            <v>300.00000000000028</v>
          </cell>
          <cell r="W1098">
            <v>18.718181939913723</v>
          </cell>
          <cell r="Y1098">
            <v>33.802457665498856</v>
          </cell>
          <cell r="AA1098">
            <v>655.00000000000557</v>
          </cell>
          <cell r="AC1098">
            <v>18.718181939913723</v>
          </cell>
          <cell r="AE1098">
            <v>33.802457665498856</v>
          </cell>
          <cell r="AG1098">
            <v>655.00000000000557</v>
          </cell>
        </row>
        <row r="1099">
          <cell r="B1099">
            <v>45554</v>
          </cell>
          <cell r="J1099">
            <v>23.516784502801723</v>
          </cell>
          <cell r="R1099">
            <v>31.430000305175781</v>
          </cell>
          <cell r="U1099">
            <v>300.00000000000028</v>
          </cell>
          <cell r="W1099">
            <v>18.718181939913723</v>
          </cell>
          <cell r="Y1099">
            <v>33.802457665498856</v>
          </cell>
          <cell r="AA1099">
            <v>655.00000000000557</v>
          </cell>
          <cell r="AC1099">
            <v>18.718181939913723</v>
          </cell>
          <cell r="AE1099">
            <v>33.802457665498856</v>
          </cell>
          <cell r="AG1099">
            <v>655.00000000000557</v>
          </cell>
        </row>
        <row r="1100">
          <cell r="B1100">
            <v>45555</v>
          </cell>
          <cell r="J1100">
            <v>23.900288138978048</v>
          </cell>
          <cell r="R1100">
            <v>31.139999389648438</v>
          </cell>
          <cell r="U1100">
            <v>444.9999999999954</v>
          </cell>
          <cell r="W1100">
            <v>20.634958262601366</v>
          </cell>
          <cell r="Y1100">
            <v>32.877110914007801</v>
          </cell>
          <cell r="AA1100">
            <v>750.00000000000625</v>
          </cell>
          <cell r="AC1100">
            <v>20.634958262601366</v>
          </cell>
          <cell r="AE1100">
            <v>32.877110914007801</v>
          </cell>
          <cell r="AG1100">
            <v>750.00000000000625</v>
          </cell>
        </row>
        <row r="1101">
          <cell r="B1101">
            <v>45556</v>
          </cell>
          <cell r="J1101">
            <v>22.00558254224223</v>
          </cell>
          <cell r="R1101">
            <v>30.909999847412109</v>
          </cell>
          <cell r="U1101">
            <v>444.9999999999954</v>
          </cell>
          <cell r="W1101">
            <v>20.634958262601366</v>
          </cell>
          <cell r="Y1101">
            <v>32.877110914007801</v>
          </cell>
          <cell r="AA1101">
            <v>750.00000000000625</v>
          </cell>
          <cell r="AC1101">
            <v>20.634958262601366</v>
          </cell>
          <cell r="AE1101">
            <v>32.877110914007801</v>
          </cell>
          <cell r="AG1101">
            <v>750.00000000000625</v>
          </cell>
        </row>
        <row r="1102">
          <cell r="B1102">
            <v>45557</v>
          </cell>
          <cell r="J1102">
            <v>22.646320664518434</v>
          </cell>
          <cell r="R1102">
            <v>32.659999847412109</v>
          </cell>
          <cell r="U1102">
            <v>444.9999999999954</v>
          </cell>
          <cell r="W1102">
            <v>20.634958262601366</v>
          </cell>
          <cell r="Y1102">
            <v>32.877110914007801</v>
          </cell>
          <cell r="AA1102">
            <v>750.00000000000625</v>
          </cell>
          <cell r="AC1102">
            <v>20.634958262601366</v>
          </cell>
          <cell r="AE1102">
            <v>32.877110914007801</v>
          </cell>
          <cell r="AG1102">
            <v>750.00000000000625</v>
          </cell>
        </row>
        <row r="1103">
          <cell r="B1103">
            <v>45558</v>
          </cell>
          <cell r="J1103">
            <v>22.759191646581556</v>
          </cell>
          <cell r="R1103">
            <v>32.020000457763672</v>
          </cell>
          <cell r="U1103">
            <v>444.9999999999954</v>
          </cell>
          <cell r="W1103">
            <v>20.634958262601366</v>
          </cell>
          <cell r="Y1103">
            <v>32.877110914007801</v>
          </cell>
          <cell r="AA1103">
            <v>750.00000000000625</v>
          </cell>
          <cell r="AC1103">
            <v>20.634958262601366</v>
          </cell>
          <cell r="AE1103">
            <v>32.877110914007801</v>
          </cell>
          <cell r="AG1103">
            <v>750.00000000000625</v>
          </cell>
        </row>
        <row r="1104">
          <cell r="B1104">
            <v>45559</v>
          </cell>
          <cell r="J1104">
            <v>23.767427495470955</v>
          </cell>
          <cell r="R1104">
            <v>30.690000534057617</v>
          </cell>
          <cell r="U1104">
            <v>444.9999999999954</v>
          </cell>
          <cell r="W1104">
            <v>20.634958262601366</v>
          </cell>
          <cell r="Y1104">
            <v>32.877110914007801</v>
          </cell>
          <cell r="AA1104">
            <v>750.00000000000625</v>
          </cell>
          <cell r="AC1104">
            <v>20.634958262601366</v>
          </cell>
          <cell r="AE1104">
            <v>32.877110914007801</v>
          </cell>
          <cell r="AG1104">
            <v>750.00000000000625</v>
          </cell>
        </row>
        <row r="1105">
          <cell r="B1105">
            <v>45560</v>
          </cell>
          <cell r="J1105">
            <v>23.257287692507489</v>
          </cell>
          <cell r="R1105">
            <v>35.689998626708984</v>
          </cell>
          <cell r="U1105">
            <v>444.9999999999954</v>
          </cell>
          <cell r="W1105">
            <v>20.634958262601366</v>
          </cell>
          <cell r="Y1105">
            <v>32.877110914007801</v>
          </cell>
          <cell r="AA1105">
            <v>750.00000000000625</v>
          </cell>
          <cell r="AC1105">
            <v>20.634958262601366</v>
          </cell>
          <cell r="AE1105">
            <v>32.877110914007801</v>
          </cell>
          <cell r="AG1105">
            <v>750.00000000000625</v>
          </cell>
        </row>
        <row r="1106">
          <cell r="B1106">
            <v>45561</v>
          </cell>
          <cell r="J1106" t="str">
            <v/>
          </cell>
          <cell r="R1106">
            <v>32.799999237060547</v>
          </cell>
          <cell r="U1106">
            <v>444.9999999999954</v>
          </cell>
          <cell r="W1106">
            <v>20.634958262601366</v>
          </cell>
          <cell r="Y1106">
            <v>32.877110914007801</v>
          </cell>
          <cell r="AA1106">
            <v>750.00000000000625</v>
          </cell>
          <cell r="AC1106">
            <v>20.634958262601366</v>
          </cell>
          <cell r="AE1106">
            <v>32.877110914007801</v>
          </cell>
          <cell r="AG1106">
            <v>750.00000000000625</v>
          </cell>
        </row>
        <row r="1107">
          <cell r="B1107">
            <v>45562</v>
          </cell>
          <cell r="J1107">
            <v>23.549479264713646</v>
          </cell>
          <cell r="R1107">
            <v>32.599998474121094</v>
          </cell>
          <cell r="U1107">
            <v>379.99999999999147</v>
          </cell>
          <cell r="W1107">
            <v>24.809508128447028</v>
          </cell>
          <cell r="Y1107">
            <v>31.994196625501601</v>
          </cell>
          <cell r="AA1107">
            <v>464.99999999999318</v>
          </cell>
          <cell r="AC1107">
            <v>21.567121329554571</v>
          </cell>
          <cell r="AE1107">
            <v>21.622492171854859</v>
          </cell>
          <cell r="AG1107">
            <v>709.9999999999884</v>
          </cell>
        </row>
        <row r="1108">
          <cell r="B1108">
            <v>45563</v>
          </cell>
          <cell r="J1108">
            <v>23.47098280086092</v>
          </cell>
          <cell r="R1108">
            <v>31.409999847412109</v>
          </cell>
          <cell r="U1108">
            <v>379.99999999999147</v>
          </cell>
          <cell r="W1108">
            <v>24.809508128447028</v>
          </cell>
          <cell r="Y1108">
            <v>31.994196625501601</v>
          </cell>
          <cell r="AA1108">
            <v>464.99999999999318</v>
          </cell>
          <cell r="AC1108">
            <v>21.567121329554571</v>
          </cell>
          <cell r="AE1108">
            <v>21.622492171854859</v>
          </cell>
          <cell r="AG1108">
            <v>709.9999999999884</v>
          </cell>
        </row>
        <row r="1109">
          <cell r="B1109">
            <v>45564</v>
          </cell>
          <cell r="J1109">
            <v>24.316051379725341</v>
          </cell>
          <cell r="R1109">
            <v>32.099998474121094</v>
          </cell>
          <cell r="U1109">
            <v>379.99999999999147</v>
          </cell>
          <cell r="W1109">
            <v>24.809508128447028</v>
          </cell>
          <cell r="Y1109">
            <v>31.994196625501601</v>
          </cell>
          <cell r="AA1109">
            <v>464.99999999999318</v>
          </cell>
          <cell r="AC1109">
            <v>21.567121329554571</v>
          </cell>
          <cell r="AE1109">
            <v>21.622492171854859</v>
          </cell>
          <cell r="AG1109">
            <v>709.9999999999884</v>
          </cell>
        </row>
        <row r="1110">
          <cell r="B1110">
            <v>45565</v>
          </cell>
          <cell r="J1110">
            <v>24.062426573453809</v>
          </cell>
          <cell r="R1110">
            <v>31.940000534057617</v>
          </cell>
          <cell r="U1110">
            <v>379.99999999999147</v>
          </cell>
          <cell r="W1110">
            <v>24.809508128447028</v>
          </cell>
          <cell r="Y1110">
            <v>31.994196625501601</v>
          </cell>
          <cell r="AA1110">
            <v>464.99999999999318</v>
          </cell>
          <cell r="AC1110">
            <v>21.567121329554571</v>
          </cell>
          <cell r="AE1110">
            <v>21.622492171854859</v>
          </cell>
          <cell r="AG1110">
            <v>709.9999999999884</v>
          </cell>
        </row>
        <row r="1111">
          <cell r="B1111">
            <v>45566</v>
          </cell>
          <cell r="J1111">
            <v>23.940745638465032</v>
          </cell>
          <cell r="R1111">
            <v>32.75</v>
          </cell>
          <cell r="U1111">
            <v>379.99999999999147</v>
          </cell>
          <cell r="W1111">
            <v>24.809508128447028</v>
          </cell>
          <cell r="Y1111">
            <v>31.994196625501601</v>
          </cell>
          <cell r="AA1111">
            <v>464.99999999999318</v>
          </cell>
          <cell r="AC1111">
            <v>21.567121329554571</v>
          </cell>
          <cell r="AE1111">
            <v>21.622492171854859</v>
          </cell>
          <cell r="AG1111">
            <v>709.9999999999884</v>
          </cell>
        </row>
        <row r="1112">
          <cell r="B1112">
            <v>45567</v>
          </cell>
          <cell r="J1112">
            <v>23.856025705527077</v>
          </cell>
          <cell r="R1112">
            <v>31.329999923706055</v>
          </cell>
          <cell r="U1112">
            <v>489.99999999999602</v>
          </cell>
          <cell r="W1112">
            <v>22.674543567680189</v>
          </cell>
          <cell r="Y1112">
            <v>31.966272746691683</v>
          </cell>
          <cell r="AA1112">
            <v>524.99999999999773</v>
          </cell>
          <cell r="AC1112">
            <v>21.053350168233958</v>
          </cell>
          <cell r="AE1112">
            <v>26.780420519868311</v>
          </cell>
          <cell r="AG1112">
            <v>647.49999999999523</v>
          </cell>
        </row>
        <row r="1113">
          <cell r="B1113">
            <v>45568</v>
          </cell>
          <cell r="J1113">
            <v>22.587034970740547</v>
          </cell>
          <cell r="R1113">
            <v>30.629999160766602</v>
          </cell>
          <cell r="U1113">
            <v>489.99999999999602</v>
          </cell>
          <cell r="W1113">
            <v>22.674543567680189</v>
          </cell>
          <cell r="Y1113">
            <v>31.966272746691683</v>
          </cell>
          <cell r="AA1113">
            <v>524.99999999999773</v>
          </cell>
          <cell r="AC1113">
            <v>21.053350168233958</v>
          </cell>
          <cell r="AE1113">
            <v>26.780420519868311</v>
          </cell>
          <cell r="AG1113">
            <v>647.49999999999523</v>
          </cell>
        </row>
        <row r="1114">
          <cell r="B1114">
            <v>45569</v>
          </cell>
          <cell r="J1114">
            <v>28.756807479718432</v>
          </cell>
          <cell r="R1114">
            <v>32.319999694824219</v>
          </cell>
          <cell r="U1114">
            <v>600.00000000000057</v>
          </cell>
          <cell r="W1114">
            <v>20.539579006913346</v>
          </cell>
          <cell r="Y1114">
            <v>31.938348867881764</v>
          </cell>
          <cell r="AA1114">
            <v>585.00000000000216</v>
          </cell>
          <cell r="AC1114">
            <v>20.539579006913346</v>
          </cell>
          <cell r="AE1114">
            <v>31.938348867881764</v>
          </cell>
          <cell r="AG1114">
            <v>585.00000000000216</v>
          </cell>
        </row>
        <row r="1115">
          <cell r="B1115">
            <v>45570</v>
          </cell>
          <cell r="J1115">
            <v>21.839955328200649</v>
          </cell>
          <cell r="R1115">
            <v>30.590000152587891</v>
          </cell>
          <cell r="U1115">
            <v>600.00000000000057</v>
          </cell>
          <cell r="W1115">
            <v>20.539579006913346</v>
          </cell>
          <cell r="Y1115">
            <v>31.938348867881764</v>
          </cell>
          <cell r="AA1115">
            <v>585.00000000000216</v>
          </cell>
          <cell r="AC1115">
            <v>20.539579006913346</v>
          </cell>
          <cell r="AE1115">
            <v>31.938348867881764</v>
          </cell>
          <cell r="AG1115">
            <v>585.00000000000216</v>
          </cell>
        </row>
        <row r="1116">
          <cell r="B1116">
            <v>45571</v>
          </cell>
          <cell r="J1116">
            <v>21.994682131939417</v>
          </cell>
          <cell r="R1116">
            <v>31.639999389648438</v>
          </cell>
          <cell r="U1116">
            <v>600.00000000000057</v>
          </cell>
          <cell r="W1116">
            <v>20.539579006913346</v>
          </cell>
          <cell r="Y1116">
            <v>31.938348867881764</v>
          </cell>
          <cell r="AA1116">
            <v>585.00000000000216</v>
          </cell>
          <cell r="AC1116">
            <v>20.539579006913346</v>
          </cell>
          <cell r="AE1116">
            <v>31.938348867881764</v>
          </cell>
          <cell r="AG1116">
            <v>585.00000000000216</v>
          </cell>
        </row>
        <row r="1117">
          <cell r="B1117">
            <v>45572</v>
          </cell>
          <cell r="J1117">
            <v>22.762909908047614</v>
          </cell>
          <cell r="R1117">
            <v>31.020000457763672</v>
          </cell>
          <cell r="U1117">
            <v>600.00000000000057</v>
          </cell>
          <cell r="W1117">
            <v>20.539579006913346</v>
          </cell>
          <cell r="Y1117">
            <v>31.938348867881764</v>
          </cell>
          <cell r="AA1117">
            <v>585.00000000000216</v>
          </cell>
          <cell r="AC1117">
            <v>20.539579006913346</v>
          </cell>
          <cell r="AE1117">
            <v>31.938348867881764</v>
          </cell>
          <cell r="AG1117">
            <v>585.00000000000216</v>
          </cell>
        </row>
        <row r="1118">
          <cell r="B1118">
            <v>45573</v>
          </cell>
          <cell r="J1118">
            <v>22.09412764874476</v>
          </cell>
          <cell r="R1118">
            <v>31.649999618530273</v>
          </cell>
          <cell r="U1118">
            <v>600.00000000000057</v>
          </cell>
          <cell r="W1118">
            <v>20.539579006913346</v>
          </cell>
          <cell r="Y1118">
            <v>31.938348867881764</v>
          </cell>
          <cell r="AA1118">
            <v>585.00000000000216</v>
          </cell>
          <cell r="AC1118">
            <v>20.539579006913346</v>
          </cell>
          <cell r="AE1118">
            <v>31.938348867881764</v>
          </cell>
          <cell r="AG1118">
            <v>585.00000000000216</v>
          </cell>
        </row>
        <row r="1119">
          <cell r="B1119">
            <v>45574</v>
          </cell>
          <cell r="J1119">
            <v>23.520476401107221</v>
          </cell>
          <cell r="R1119">
            <v>32.060001373291016</v>
          </cell>
          <cell r="U1119" t="str">
            <v/>
          </cell>
          <cell r="W1119" t="str">
            <v/>
          </cell>
          <cell r="Y1119" t="str">
            <v/>
          </cell>
          <cell r="AA1119" t="str">
            <v/>
          </cell>
          <cell r="AC1119" t="str">
            <v/>
          </cell>
          <cell r="AE1119" t="str">
            <v/>
          </cell>
          <cell r="AG1119" t="str">
            <v/>
          </cell>
        </row>
        <row r="1120">
          <cell r="B1120">
            <v>45575</v>
          </cell>
          <cell r="J1120">
            <v>24.207356849901487</v>
          </cell>
          <cell r="R1120">
            <v>31.350000381469727</v>
          </cell>
          <cell r="U1120" t="str">
            <v/>
          </cell>
          <cell r="W1120" t="str">
            <v/>
          </cell>
          <cell r="Y1120" t="str">
            <v/>
          </cell>
          <cell r="AA1120" t="str">
            <v/>
          </cell>
          <cell r="AC1120" t="str">
            <v/>
          </cell>
          <cell r="AE1120" t="str">
            <v/>
          </cell>
          <cell r="AG1120" t="str">
            <v/>
          </cell>
        </row>
        <row r="1121">
          <cell r="B1121">
            <v>45576</v>
          </cell>
          <cell r="J1121">
            <v>22.534496137949844</v>
          </cell>
          <cell r="R1121">
            <v>30.350000381469727</v>
          </cell>
          <cell r="U1121">
            <v>444.9999999999954</v>
          </cell>
          <cell r="W1121">
            <v>23.942695076828048</v>
          </cell>
          <cell r="Y1121">
            <v>30.874222490355891</v>
          </cell>
          <cell r="AA1121">
            <v>500.00000000001154</v>
          </cell>
          <cell r="AC1121">
            <v>21.820694720165939</v>
          </cell>
          <cell r="AE1121">
            <v>33.44341950818086</v>
          </cell>
          <cell r="AG1121">
            <v>609.99999999998829</v>
          </cell>
        </row>
        <row r="1122">
          <cell r="B1122">
            <v>45577</v>
          </cell>
          <cell r="J1122">
            <v>23.020457375460808</v>
          </cell>
          <cell r="R1122">
            <v>31.680000305175781</v>
          </cell>
          <cell r="U1122">
            <v>444.9999999999954</v>
          </cell>
          <cell r="W1122">
            <v>23.942695076828048</v>
          </cell>
          <cell r="Y1122">
            <v>30.874222490355891</v>
          </cell>
          <cell r="AA1122">
            <v>500.00000000001154</v>
          </cell>
          <cell r="AC1122">
            <v>21.820694720165939</v>
          </cell>
          <cell r="AE1122">
            <v>33.44341950818086</v>
          </cell>
          <cell r="AG1122">
            <v>609.99999999998829</v>
          </cell>
        </row>
        <row r="1123">
          <cell r="B1123">
            <v>45578</v>
          </cell>
          <cell r="J1123">
            <v>23.328143664644958</v>
          </cell>
          <cell r="R1123">
            <v>30.139999389648438</v>
          </cell>
          <cell r="U1123">
            <v>444.9999999999954</v>
          </cell>
          <cell r="W1123">
            <v>23.942695076828048</v>
          </cell>
          <cell r="Y1123">
            <v>30.874222490355891</v>
          </cell>
          <cell r="AA1123">
            <v>500.00000000001154</v>
          </cell>
          <cell r="AC1123">
            <v>21.820694720165939</v>
          </cell>
          <cell r="AE1123">
            <v>33.44341950818086</v>
          </cell>
          <cell r="AG1123">
            <v>609.99999999998829</v>
          </cell>
        </row>
        <row r="1124">
          <cell r="B1124">
            <v>45579</v>
          </cell>
          <cell r="J1124">
            <v>23.712549366358211</v>
          </cell>
          <cell r="R1124">
            <v>30.340000152587891</v>
          </cell>
          <cell r="U1124">
            <v>444.9999999999954</v>
          </cell>
          <cell r="W1124">
            <v>23.942695076828048</v>
          </cell>
          <cell r="Y1124">
            <v>30.874222490355891</v>
          </cell>
          <cell r="AA1124">
            <v>500.00000000001154</v>
          </cell>
          <cell r="AC1124">
            <v>21.820694720165939</v>
          </cell>
          <cell r="AE1124">
            <v>33.44341950818086</v>
          </cell>
          <cell r="AG1124">
            <v>609.99999999998829</v>
          </cell>
        </row>
        <row r="1125">
          <cell r="B1125">
            <v>45580</v>
          </cell>
          <cell r="J1125">
            <v>24.335037036990567</v>
          </cell>
          <cell r="R1125">
            <v>30.670000076293945</v>
          </cell>
          <cell r="U1125">
            <v>444.9999999999954</v>
          </cell>
          <cell r="W1125">
            <v>23.942695076828048</v>
          </cell>
          <cell r="Y1125">
            <v>30.874222490355891</v>
          </cell>
          <cell r="AA1125">
            <v>500.00000000001154</v>
          </cell>
          <cell r="AC1125">
            <v>21.820694720165939</v>
          </cell>
          <cell r="AE1125">
            <v>33.44341950818086</v>
          </cell>
          <cell r="AG1125">
            <v>609.99999999998829</v>
          </cell>
        </row>
        <row r="1126">
          <cell r="B1126">
            <v>45581</v>
          </cell>
          <cell r="J1126">
            <v>24.364674923237239</v>
          </cell>
          <cell r="R1126">
            <v>29.739999771118164</v>
          </cell>
          <cell r="U1126">
            <v>457.49999999999955</v>
          </cell>
          <cell r="W1126">
            <v>23.369678762298136</v>
          </cell>
          <cell r="Y1126">
            <v>29.651432869975679</v>
          </cell>
          <cell r="AA1126">
            <v>567.50000000000966</v>
          </cell>
          <cell r="AC1126">
            <v>22.308678583967083</v>
          </cell>
          <cell r="AE1126">
            <v>30.936031378888163</v>
          </cell>
          <cell r="AG1126">
            <v>622.49999999999795</v>
          </cell>
        </row>
        <row r="1127">
          <cell r="B1127">
            <v>45582</v>
          </cell>
          <cell r="J1127">
            <v>24.573195443249695</v>
          </cell>
          <cell r="R1127">
            <v>32.310001373291016</v>
          </cell>
          <cell r="U1127">
            <v>457.49999999999955</v>
          </cell>
          <cell r="W1127">
            <v>23.369678762298136</v>
          </cell>
          <cell r="Y1127">
            <v>29.651432869975679</v>
          </cell>
          <cell r="AA1127">
            <v>567.50000000000966</v>
          </cell>
          <cell r="AC1127">
            <v>22.308678583967083</v>
          </cell>
          <cell r="AE1127">
            <v>30.936031378888163</v>
          </cell>
          <cell r="AG1127">
            <v>622.49999999999795</v>
          </cell>
        </row>
        <row r="1128">
          <cell r="B1128">
            <v>45583</v>
          </cell>
          <cell r="J1128">
            <v>35.629882790927965</v>
          </cell>
          <cell r="R1128">
            <v>31.219999313354492</v>
          </cell>
          <cell r="U1128">
            <v>470.00000000000375</v>
          </cell>
          <cell r="W1128">
            <v>22.796662447768227</v>
          </cell>
          <cell r="Y1128">
            <v>28.428643249595467</v>
          </cell>
          <cell r="AA1128">
            <v>635.00000000000773</v>
          </cell>
          <cell r="AC1128">
            <v>22.796662447768227</v>
          </cell>
          <cell r="AE1128">
            <v>28.428643249595467</v>
          </cell>
          <cell r="AG1128">
            <v>635.00000000000773</v>
          </cell>
        </row>
        <row r="1129">
          <cell r="B1129">
            <v>45584</v>
          </cell>
          <cell r="J1129">
            <v>24.215132148423773</v>
          </cell>
          <cell r="R1129">
            <v>35.680000305175781</v>
          </cell>
          <cell r="U1129">
            <v>470.00000000000375</v>
          </cell>
          <cell r="W1129">
            <v>22.796662447768227</v>
          </cell>
          <cell r="Y1129">
            <v>28.428643249595467</v>
          </cell>
          <cell r="AA1129">
            <v>635.00000000000773</v>
          </cell>
          <cell r="AC1129">
            <v>22.796662447768227</v>
          </cell>
          <cell r="AE1129">
            <v>28.428643249595467</v>
          </cell>
          <cell r="AG1129">
            <v>635.00000000000773</v>
          </cell>
        </row>
        <row r="1130">
          <cell r="B1130">
            <v>45585</v>
          </cell>
          <cell r="J1130">
            <v>27.390203639339951</v>
          </cell>
          <cell r="R1130">
            <v>30.209999084472656</v>
          </cell>
          <cell r="U1130">
            <v>470.00000000000375</v>
          </cell>
          <cell r="W1130">
            <v>22.796662447768227</v>
          </cell>
          <cell r="Y1130">
            <v>28.428643249595467</v>
          </cell>
          <cell r="AA1130">
            <v>635.00000000000773</v>
          </cell>
          <cell r="AC1130">
            <v>22.796662447768227</v>
          </cell>
          <cell r="AE1130">
            <v>28.428643249595467</v>
          </cell>
          <cell r="AG1130">
            <v>635.00000000000773</v>
          </cell>
        </row>
        <row r="1131">
          <cell r="B1131">
            <v>45586</v>
          </cell>
          <cell r="J1131">
            <v>25.713849375213158</v>
          </cell>
          <cell r="R1131">
            <v>32.130001068115234</v>
          </cell>
          <cell r="U1131">
            <v>470.00000000000375</v>
          </cell>
          <cell r="W1131">
            <v>22.796662447768227</v>
          </cell>
          <cell r="Y1131">
            <v>28.428643249595467</v>
          </cell>
          <cell r="AA1131">
            <v>635.00000000000773</v>
          </cell>
          <cell r="AC1131">
            <v>22.796662447768227</v>
          </cell>
          <cell r="AE1131">
            <v>28.428643249595467</v>
          </cell>
          <cell r="AG1131">
            <v>635.00000000000773</v>
          </cell>
        </row>
        <row r="1132">
          <cell r="B1132">
            <v>45587</v>
          </cell>
          <cell r="J1132">
            <v>25.927421679772635</v>
          </cell>
          <cell r="R1132">
            <v>30.25</v>
          </cell>
          <cell r="U1132">
            <v>470.00000000000375</v>
          </cell>
          <cell r="W1132">
            <v>22.796662447768227</v>
          </cell>
          <cell r="Y1132">
            <v>28.428643249595467</v>
          </cell>
          <cell r="AA1132">
            <v>635.00000000000773</v>
          </cell>
          <cell r="AC1132">
            <v>22.796662447768227</v>
          </cell>
          <cell r="AE1132">
            <v>28.428643249595467</v>
          </cell>
          <cell r="AG1132">
            <v>635.00000000000773</v>
          </cell>
        </row>
        <row r="1133">
          <cell r="B1133">
            <v>45588</v>
          </cell>
          <cell r="J1133">
            <v>24.766928393949748</v>
          </cell>
          <cell r="R1133">
            <v>30.829999923706055</v>
          </cell>
          <cell r="U1133" t="str">
            <v/>
          </cell>
          <cell r="W1133" t="str">
            <v/>
          </cell>
          <cell r="Y1133" t="str">
            <v/>
          </cell>
          <cell r="AA1133" t="str">
            <v/>
          </cell>
          <cell r="AC1133" t="str">
            <v/>
          </cell>
          <cell r="AE1133" t="str">
            <v/>
          </cell>
          <cell r="AG1133" t="str">
            <v/>
          </cell>
        </row>
        <row r="1134">
          <cell r="B1134">
            <v>45589</v>
          </cell>
          <cell r="J1134" t="str">
            <v/>
          </cell>
          <cell r="R1134">
            <v>31.389999389648438</v>
          </cell>
          <cell r="U1134" t="str">
            <v/>
          </cell>
          <cell r="W1134" t="str">
            <v/>
          </cell>
          <cell r="Y1134" t="str">
            <v/>
          </cell>
          <cell r="AA1134" t="str">
            <v/>
          </cell>
          <cell r="AC1134" t="str">
            <v/>
          </cell>
          <cell r="AE1134" t="str">
            <v/>
          </cell>
          <cell r="AG1134" t="str">
            <v/>
          </cell>
        </row>
        <row r="1135">
          <cell r="B1135">
            <v>45590</v>
          </cell>
          <cell r="J1135">
            <v>28.657277780992747</v>
          </cell>
          <cell r="R1135">
            <v>31.540000915527344</v>
          </cell>
          <cell r="U1135" t="str">
            <v/>
          </cell>
          <cell r="W1135" t="str">
            <v/>
          </cell>
          <cell r="Y1135" t="str">
            <v/>
          </cell>
          <cell r="AA1135" t="str">
            <v/>
          </cell>
          <cell r="AC1135" t="str">
            <v/>
          </cell>
          <cell r="AE1135" t="str">
            <v/>
          </cell>
          <cell r="AG1135" t="str">
            <v/>
          </cell>
        </row>
        <row r="1136">
          <cell r="B1136">
            <v>45591</v>
          </cell>
          <cell r="J1136">
            <v>27.138106904914203</v>
          </cell>
          <cell r="R1136">
            <v>30.469999313354492</v>
          </cell>
          <cell r="U1136" t="str">
            <v/>
          </cell>
          <cell r="W1136" t="str">
            <v/>
          </cell>
          <cell r="Y1136" t="str">
            <v/>
          </cell>
          <cell r="AA1136" t="str">
            <v/>
          </cell>
          <cell r="AC1136" t="str">
            <v/>
          </cell>
          <cell r="AE1136" t="str">
            <v/>
          </cell>
          <cell r="AG1136" t="str">
            <v/>
          </cell>
        </row>
        <row r="1137">
          <cell r="B1137">
            <v>45592</v>
          </cell>
          <cell r="J1137">
            <v>25.380175671952873</v>
          </cell>
          <cell r="R1137">
            <v>31.129999160766602</v>
          </cell>
          <cell r="U1137" t="str">
            <v/>
          </cell>
          <cell r="W1137" t="str">
            <v/>
          </cell>
          <cell r="Y1137" t="str">
            <v/>
          </cell>
          <cell r="AA1137" t="str">
            <v/>
          </cell>
          <cell r="AC1137" t="str">
            <v/>
          </cell>
          <cell r="AE1137" t="str">
            <v/>
          </cell>
          <cell r="AG1137" t="str">
            <v/>
          </cell>
        </row>
        <row r="1138">
          <cell r="B1138">
            <v>45593</v>
          </cell>
          <cell r="J1138">
            <v>25.688955420318994</v>
          </cell>
          <cell r="R1138">
            <v>31.219999313354492</v>
          </cell>
          <cell r="U1138" t="str">
            <v/>
          </cell>
          <cell r="W1138" t="str">
            <v/>
          </cell>
          <cell r="Y1138" t="str">
            <v/>
          </cell>
          <cell r="AA1138" t="str">
            <v/>
          </cell>
          <cell r="AC1138" t="str">
            <v/>
          </cell>
          <cell r="AE1138" t="str">
            <v/>
          </cell>
          <cell r="AG1138" t="str">
            <v/>
          </cell>
        </row>
        <row r="1139">
          <cell r="B1139">
            <v>45594</v>
          </cell>
          <cell r="J1139">
            <v>25.359875402685589</v>
          </cell>
          <cell r="R1139">
            <v>30.780000686645508</v>
          </cell>
          <cell r="U1139" t="str">
            <v/>
          </cell>
          <cell r="W1139" t="str">
            <v/>
          </cell>
          <cell r="Y1139" t="str">
            <v/>
          </cell>
          <cell r="AA1139" t="str">
            <v/>
          </cell>
          <cell r="AC1139" t="str">
            <v/>
          </cell>
          <cell r="AE1139" t="str">
            <v/>
          </cell>
          <cell r="AG1139" t="str">
            <v/>
          </cell>
        </row>
        <row r="1140">
          <cell r="B1140">
            <v>45595</v>
          </cell>
          <cell r="J1140">
            <v>24.300406244959476</v>
          </cell>
          <cell r="R1140">
            <v>31.020000457763672</v>
          </cell>
          <cell r="U1140">
            <v>224.99999999999741</v>
          </cell>
          <cell r="W1140">
            <v>33.076981947905075</v>
          </cell>
          <cell r="Y1140">
            <v>30.879967057704341</v>
          </cell>
          <cell r="AA1140">
            <v>285.00000000000193</v>
          </cell>
          <cell r="AC1140">
            <v>28.814435414090788</v>
          </cell>
          <cell r="AE1140">
            <v>31.804972475150151</v>
          </cell>
          <cell r="AG1140">
            <v>309.99999999998806</v>
          </cell>
        </row>
        <row r="1141">
          <cell r="B1141">
            <v>45596</v>
          </cell>
          <cell r="J1141">
            <v>23.402975175874531</v>
          </cell>
          <cell r="R1141">
            <v>31.940000534057617</v>
          </cell>
          <cell r="U1141">
            <v>224.99999999999741</v>
          </cell>
          <cell r="W1141">
            <v>33.076981947905075</v>
          </cell>
          <cell r="Y1141">
            <v>30.879967057704341</v>
          </cell>
          <cell r="AA1141">
            <v>285.00000000000193</v>
          </cell>
          <cell r="AC1141">
            <v>28.814435414090788</v>
          </cell>
          <cell r="AE1141">
            <v>31.804972475150151</v>
          </cell>
          <cell r="AG1141">
            <v>309.99999999998806</v>
          </cell>
        </row>
        <row r="1142">
          <cell r="B1142">
            <v>45597</v>
          </cell>
          <cell r="J1142">
            <v>22.963769323480083</v>
          </cell>
          <cell r="R1142">
            <v>31.209999084472656</v>
          </cell>
          <cell r="U1142">
            <v>224.99999999999741</v>
          </cell>
          <cell r="W1142">
            <v>33.076981947905075</v>
          </cell>
          <cell r="Y1142">
            <v>30.879967057704341</v>
          </cell>
          <cell r="AA1142">
            <v>285.00000000000193</v>
          </cell>
          <cell r="AC1142">
            <v>28.814435414090788</v>
          </cell>
          <cell r="AE1142">
            <v>31.804972475150151</v>
          </cell>
          <cell r="AG1142">
            <v>309.99999999998806</v>
          </cell>
        </row>
        <row r="1143">
          <cell r="B1143">
            <v>45598</v>
          </cell>
          <cell r="J1143">
            <v>23.786080319444469</v>
          </cell>
          <cell r="R1143">
            <v>30.040000915527344</v>
          </cell>
          <cell r="U1143">
            <v>224.99999999999741</v>
          </cell>
          <cell r="W1143">
            <v>33.076981947905075</v>
          </cell>
          <cell r="Y1143">
            <v>30.879967057704341</v>
          </cell>
          <cell r="AA1143">
            <v>285.00000000000193</v>
          </cell>
          <cell r="AC1143">
            <v>28.814435414090788</v>
          </cell>
          <cell r="AE1143">
            <v>31.804972475150151</v>
          </cell>
          <cell r="AG1143">
            <v>309.99999999998806</v>
          </cell>
        </row>
        <row r="1144">
          <cell r="B1144">
            <v>45599</v>
          </cell>
          <cell r="J1144">
            <v>23.721122543005546</v>
          </cell>
          <cell r="R1144">
            <v>29.690000534057617</v>
          </cell>
          <cell r="U1144">
            <v>224.99999999999741</v>
          </cell>
          <cell r="W1144">
            <v>33.076981947905075</v>
          </cell>
          <cell r="Y1144">
            <v>30.879967057704341</v>
          </cell>
          <cell r="AA1144">
            <v>285.00000000000193</v>
          </cell>
          <cell r="AC1144">
            <v>28.814435414090788</v>
          </cell>
          <cell r="AE1144">
            <v>31.804972475150151</v>
          </cell>
          <cell r="AG1144">
            <v>309.99999999998806</v>
          </cell>
        </row>
        <row r="1145">
          <cell r="B1145">
            <v>45600</v>
          </cell>
          <cell r="J1145">
            <v>23.712519475332652</v>
          </cell>
          <cell r="R1145">
            <v>31.120000839233398</v>
          </cell>
          <cell r="U1145">
            <v>350.00000000000028</v>
          </cell>
          <cell r="W1145">
            <v>30.87767853732106</v>
          </cell>
          <cell r="Y1145">
            <v>30.869940368694508</v>
          </cell>
          <cell r="AA1145">
            <v>397.50000000000063</v>
          </cell>
          <cell r="AC1145">
            <v>27.626684566341211</v>
          </cell>
          <cell r="AE1145">
            <v>31.40651639837731</v>
          </cell>
          <cell r="AG1145">
            <v>464.99999999999318</v>
          </cell>
        </row>
        <row r="1146">
          <cell r="B1146">
            <v>45601</v>
          </cell>
          <cell r="J1146">
            <v>22.9415996923337</v>
          </cell>
          <cell r="R1146">
            <v>31.379999160766602</v>
          </cell>
          <cell r="U1146">
            <v>350.00000000000028</v>
          </cell>
          <cell r="W1146">
            <v>30.87767853732106</v>
          </cell>
          <cell r="Y1146">
            <v>30.869940368694508</v>
          </cell>
          <cell r="AA1146">
            <v>397.50000000000063</v>
          </cell>
          <cell r="AC1146">
            <v>27.626684566341211</v>
          </cell>
          <cell r="AE1146">
            <v>31.40651639837731</v>
          </cell>
          <cell r="AG1146">
            <v>464.99999999999318</v>
          </cell>
        </row>
        <row r="1147">
          <cell r="B1147">
            <v>45602</v>
          </cell>
          <cell r="J1147">
            <v>23.370525821230903</v>
          </cell>
          <cell r="R1147">
            <v>32.330001831054688</v>
          </cell>
          <cell r="U1147">
            <v>475.00000000000318</v>
          </cell>
          <cell r="W1147">
            <v>28.678375126737048</v>
          </cell>
          <cell r="Y1147">
            <v>30.859913679684674</v>
          </cell>
          <cell r="AA1147">
            <v>509.99999999999932</v>
          </cell>
          <cell r="AC1147">
            <v>26.438933718591638</v>
          </cell>
          <cell r="AE1147">
            <v>31.008060321604468</v>
          </cell>
          <cell r="AG1147">
            <v>619.99999999999829</v>
          </cell>
        </row>
        <row r="1148">
          <cell r="B1148">
            <v>45603</v>
          </cell>
          <cell r="J1148">
            <v>24.682062601356758</v>
          </cell>
          <cell r="R1148">
            <v>30.940000534057617</v>
          </cell>
          <cell r="U1148">
            <v>475.00000000000318</v>
          </cell>
          <cell r="W1148">
            <v>28.678375126737048</v>
          </cell>
          <cell r="Y1148">
            <v>30.859913679684674</v>
          </cell>
          <cell r="AA1148">
            <v>509.99999999999932</v>
          </cell>
          <cell r="AC1148">
            <v>26.438933718591638</v>
          </cell>
          <cell r="AE1148">
            <v>31.008060321604468</v>
          </cell>
          <cell r="AG1148">
            <v>619.99999999999829</v>
          </cell>
        </row>
        <row r="1149">
          <cell r="B1149">
            <v>45604</v>
          </cell>
          <cell r="J1149">
            <v>24.512309537736026</v>
          </cell>
          <cell r="R1149">
            <v>29.739999771118164</v>
          </cell>
          <cell r="U1149">
            <v>475.00000000000318</v>
          </cell>
          <cell r="W1149">
            <v>28.678375126737048</v>
          </cell>
          <cell r="Y1149">
            <v>30.859913679684674</v>
          </cell>
          <cell r="AA1149">
            <v>509.99999999999932</v>
          </cell>
          <cell r="AC1149">
            <v>26.438933718591638</v>
          </cell>
          <cell r="AE1149">
            <v>31.008060321604468</v>
          </cell>
          <cell r="AG1149">
            <v>619.99999999999829</v>
          </cell>
        </row>
        <row r="1150">
          <cell r="B1150">
            <v>45605</v>
          </cell>
          <cell r="J1150">
            <v>24.534747444137182</v>
          </cell>
          <cell r="R1150">
            <v>29.819999694824219</v>
          </cell>
          <cell r="U1150">
            <v>475.00000000000318</v>
          </cell>
          <cell r="W1150">
            <v>28.678375126737048</v>
          </cell>
          <cell r="Y1150">
            <v>30.859913679684674</v>
          </cell>
          <cell r="AA1150">
            <v>509.99999999999932</v>
          </cell>
          <cell r="AC1150">
            <v>26.438933718591638</v>
          </cell>
          <cell r="AE1150">
            <v>31.008060321604468</v>
          </cell>
          <cell r="AG1150">
            <v>619.99999999999829</v>
          </cell>
        </row>
        <row r="1151">
          <cell r="B1151">
            <v>45606</v>
          </cell>
          <cell r="J1151">
            <v>23.734146655217732</v>
          </cell>
          <cell r="R1151">
            <v>30.399999618530273</v>
          </cell>
          <cell r="U1151">
            <v>475.00000000000318</v>
          </cell>
          <cell r="W1151">
            <v>28.678375126737048</v>
          </cell>
          <cell r="Y1151">
            <v>30.859913679684674</v>
          </cell>
          <cell r="AA1151">
            <v>509.99999999999932</v>
          </cell>
          <cell r="AC1151">
            <v>26.438933718591638</v>
          </cell>
          <cell r="AE1151">
            <v>31.008060321604468</v>
          </cell>
          <cell r="AG1151">
            <v>619.99999999999829</v>
          </cell>
        </row>
        <row r="1152">
          <cell r="B1152">
            <v>45607</v>
          </cell>
          <cell r="J1152">
            <v>23.466995599542894</v>
          </cell>
          <cell r="R1152">
            <v>30.389999389648438</v>
          </cell>
          <cell r="U1152" t="str">
            <v/>
          </cell>
          <cell r="W1152" t="str">
            <v/>
          </cell>
          <cell r="Y1152" t="str">
            <v/>
          </cell>
          <cell r="AA1152" t="str">
            <v/>
          </cell>
          <cell r="AC1152" t="str">
            <v/>
          </cell>
          <cell r="AE1152" t="str">
            <v/>
          </cell>
          <cell r="AG1152" t="str">
            <v/>
          </cell>
        </row>
        <row r="1153">
          <cell r="B1153">
            <v>45608</v>
          </cell>
          <cell r="J1153">
            <v>23.576333335042236</v>
          </cell>
          <cell r="R1153">
            <v>31.120000839233398</v>
          </cell>
          <cell r="U1153" t="str">
            <v/>
          </cell>
          <cell r="W1153" t="str">
            <v/>
          </cell>
          <cell r="Y1153" t="str">
            <v/>
          </cell>
          <cell r="AA1153" t="str">
            <v/>
          </cell>
          <cell r="AC1153" t="str">
            <v/>
          </cell>
          <cell r="AE1153" t="str">
            <v/>
          </cell>
          <cell r="AG1153" t="str">
            <v/>
          </cell>
        </row>
        <row r="1154">
          <cell r="B1154">
            <v>45609</v>
          </cell>
          <cell r="J1154">
            <v>23.087085086846471</v>
          </cell>
          <cell r="R1154">
            <v>29.5</v>
          </cell>
          <cell r="U1154" t="str">
            <v/>
          </cell>
          <cell r="W1154" t="str">
            <v/>
          </cell>
          <cell r="Y1154" t="str">
            <v/>
          </cell>
          <cell r="AA1154" t="str">
            <v/>
          </cell>
          <cell r="AC1154" t="str">
            <v/>
          </cell>
          <cell r="AE1154" t="str">
            <v/>
          </cell>
          <cell r="AG1154" t="str">
            <v/>
          </cell>
        </row>
        <row r="1155">
          <cell r="B1155">
            <v>45610</v>
          </cell>
          <cell r="J1155">
            <v>24.773919789857914</v>
          </cell>
          <cell r="R1155">
            <v>31.610000610351563</v>
          </cell>
          <cell r="U1155" t="str">
            <v/>
          </cell>
          <cell r="W1155" t="str">
            <v/>
          </cell>
          <cell r="Y1155" t="str">
            <v/>
          </cell>
          <cell r="AA1155" t="str">
            <v/>
          </cell>
          <cell r="AC1155" t="str">
            <v/>
          </cell>
          <cell r="AE1155" t="str">
            <v/>
          </cell>
          <cell r="AG1155" t="str">
            <v/>
          </cell>
        </row>
        <row r="1156">
          <cell r="B1156">
            <v>45611</v>
          </cell>
          <cell r="J1156">
            <v>22.939054464240929</v>
          </cell>
          <cell r="R1156">
            <v>31.079999923706055</v>
          </cell>
          <cell r="U1156" t="str">
            <v/>
          </cell>
          <cell r="W1156" t="str">
            <v/>
          </cell>
          <cell r="Y1156" t="str">
            <v/>
          </cell>
          <cell r="AA1156" t="str">
            <v/>
          </cell>
          <cell r="AC1156" t="str">
            <v/>
          </cell>
          <cell r="AE1156" t="str">
            <v/>
          </cell>
          <cell r="AG1156" t="str">
            <v/>
          </cell>
        </row>
        <row r="1157">
          <cell r="B1157">
            <v>45612</v>
          </cell>
          <cell r="J1157">
            <v>24.287934471925869</v>
          </cell>
          <cell r="R1157">
            <v>30.190000534057617</v>
          </cell>
          <cell r="U1157" t="str">
            <v/>
          </cell>
          <cell r="W1157" t="str">
            <v/>
          </cell>
          <cell r="Y1157" t="str">
            <v/>
          </cell>
          <cell r="AA1157" t="str">
            <v/>
          </cell>
          <cell r="AC1157" t="str">
            <v/>
          </cell>
          <cell r="AE1157" t="str">
            <v/>
          </cell>
          <cell r="AG1157" t="str">
            <v/>
          </cell>
        </row>
        <row r="1158">
          <cell r="B1158">
            <v>45613</v>
          </cell>
          <cell r="J1158">
            <v>23.899327306287656</v>
          </cell>
          <cell r="R1158">
            <v>29.840000152587891</v>
          </cell>
          <cell r="U1158" t="str">
            <v/>
          </cell>
          <cell r="W1158" t="str">
            <v/>
          </cell>
          <cell r="Y1158" t="str">
            <v/>
          </cell>
          <cell r="AA1158" t="str">
            <v/>
          </cell>
          <cell r="AC1158" t="str">
            <v/>
          </cell>
          <cell r="AE1158" t="str">
            <v/>
          </cell>
          <cell r="AG1158" t="str">
            <v/>
          </cell>
        </row>
        <row r="1159">
          <cell r="B1159">
            <v>45614</v>
          </cell>
          <cell r="J1159">
            <v>23.442364084449668</v>
          </cell>
          <cell r="R1159">
            <v>30.889999389648438</v>
          </cell>
          <cell r="U1159" t="str">
            <v/>
          </cell>
          <cell r="W1159" t="str">
            <v/>
          </cell>
          <cell r="Y1159" t="str">
            <v/>
          </cell>
          <cell r="AA1159" t="str">
            <v/>
          </cell>
          <cell r="AC1159" t="str">
            <v/>
          </cell>
          <cell r="AE1159" t="str">
            <v/>
          </cell>
          <cell r="AG1159" t="str">
            <v/>
          </cell>
        </row>
        <row r="1160">
          <cell r="B1160">
            <v>45615</v>
          </cell>
          <cell r="J1160">
            <v>24.054249139880518</v>
          </cell>
          <cell r="R1160">
            <v>30.489999771118164</v>
          </cell>
          <cell r="U1160" t="str">
            <v/>
          </cell>
          <cell r="W1160" t="str">
            <v/>
          </cell>
          <cell r="Y1160" t="str">
            <v/>
          </cell>
          <cell r="AA1160" t="str">
            <v/>
          </cell>
          <cell r="AC1160" t="str">
            <v/>
          </cell>
          <cell r="AE1160" t="str">
            <v/>
          </cell>
          <cell r="AG1160" t="str">
            <v/>
          </cell>
        </row>
        <row r="1161">
          <cell r="B1161">
            <v>45616</v>
          </cell>
          <cell r="J1161">
            <v>23.48987674305496</v>
          </cell>
          <cell r="R1161">
            <v>30.870000839233398</v>
          </cell>
          <cell r="U1161" t="str">
            <v/>
          </cell>
          <cell r="W1161" t="str">
            <v/>
          </cell>
          <cell r="Y1161" t="str">
            <v/>
          </cell>
          <cell r="AA1161" t="str">
            <v/>
          </cell>
          <cell r="AC1161" t="str">
            <v/>
          </cell>
          <cell r="AE1161" t="str">
            <v/>
          </cell>
          <cell r="AG1161" t="str">
            <v/>
          </cell>
        </row>
        <row r="1162">
          <cell r="B1162">
            <v>45617</v>
          </cell>
          <cell r="J1162">
            <v>22.823781400597234</v>
          </cell>
          <cell r="R1162">
            <v>30.479999542236328</v>
          </cell>
          <cell r="U1162" t="str">
            <v/>
          </cell>
          <cell r="W1162" t="str">
            <v/>
          </cell>
          <cell r="Y1162" t="str">
            <v/>
          </cell>
          <cell r="AA1162" t="str">
            <v/>
          </cell>
          <cell r="AC1162" t="str">
            <v/>
          </cell>
          <cell r="AE1162" t="str">
            <v/>
          </cell>
          <cell r="AG1162" t="str">
            <v/>
          </cell>
        </row>
        <row r="1163">
          <cell r="B1163">
            <v>45618</v>
          </cell>
          <cell r="J1163">
            <v>24.398177174329501</v>
          </cell>
          <cell r="R1163">
            <v>30.899999618530273</v>
          </cell>
          <cell r="U1163">
            <v>395.00000000000091</v>
          </cell>
          <cell r="W1163">
            <v>23.712937205843353</v>
          </cell>
          <cell r="Y1163">
            <v>28.565217085907413</v>
          </cell>
          <cell r="AA1163">
            <v>569.99999999999272</v>
          </cell>
          <cell r="AC1163">
            <v>21.695002186790688</v>
          </cell>
          <cell r="AE1163">
            <v>30.559659906304908</v>
          </cell>
          <cell r="AG1163">
            <v>575.0000000000033</v>
          </cell>
        </row>
        <row r="1164">
          <cell r="B1164">
            <v>45619</v>
          </cell>
          <cell r="J1164">
            <v>21.743033559578983</v>
          </cell>
          <cell r="R1164">
            <v>30.110000610351563</v>
          </cell>
          <cell r="U1164">
            <v>395.00000000000091</v>
          </cell>
          <cell r="W1164">
            <v>23.712937205843353</v>
          </cell>
          <cell r="Y1164">
            <v>28.565217085907413</v>
          </cell>
          <cell r="AA1164">
            <v>569.99999999999272</v>
          </cell>
          <cell r="AC1164">
            <v>21.695002186790688</v>
          </cell>
          <cell r="AE1164">
            <v>30.559659906304908</v>
          </cell>
          <cell r="AG1164">
            <v>575.0000000000033</v>
          </cell>
        </row>
        <row r="1165">
          <cell r="B1165">
            <v>45620</v>
          </cell>
          <cell r="J1165">
            <v>36.736906545112717</v>
          </cell>
          <cell r="R1165">
            <v>31.680000305175781</v>
          </cell>
          <cell r="U1165">
            <v>395.00000000000091</v>
          </cell>
          <cell r="W1165">
            <v>23.712937205843353</v>
          </cell>
          <cell r="Y1165">
            <v>28.565217085907413</v>
          </cell>
          <cell r="AA1165">
            <v>569.99999999999272</v>
          </cell>
          <cell r="AC1165">
            <v>21.695002186790688</v>
          </cell>
          <cell r="AE1165">
            <v>30.559659906304908</v>
          </cell>
          <cell r="AG1165">
            <v>575.0000000000033</v>
          </cell>
        </row>
        <row r="1166">
          <cell r="B1166">
            <v>45621</v>
          </cell>
          <cell r="J1166">
            <v>23.13216386698414</v>
          </cell>
          <cell r="R1166">
            <v>30.520000457763672</v>
          </cell>
          <cell r="U1166">
            <v>395.00000000000091</v>
          </cell>
          <cell r="W1166">
            <v>23.712937205843353</v>
          </cell>
          <cell r="Y1166">
            <v>28.565217085907413</v>
          </cell>
          <cell r="AA1166">
            <v>569.99999999999272</v>
          </cell>
          <cell r="AC1166">
            <v>21.695002186790688</v>
          </cell>
          <cell r="AE1166">
            <v>30.559659906304908</v>
          </cell>
          <cell r="AG1166">
            <v>575.0000000000033</v>
          </cell>
        </row>
        <row r="1167">
          <cell r="B1167">
            <v>45622</v>
          </cell>
          <cell r="J1167">
            <v>22.280746992808051</v>
          </cell>
          <cell r="R1167">
            <v>29.840000152587891</v>
          </cell>
          <cell r="U1167">
            <v>395.00000000000091</v>
          </cell>
          <cell r="W1167">
            <v>23.712937205843353</v>
          </cell>
          <cell r="Y1167">
            <v>28.565217085907413</v>
          </cell>
          <cell r="AA1167">
            <v>569.99999999999272</v>
          </cell>
          <cell r="AC1167">
            <v>21.695002186790688</v>
          </cell>
          <cell r="AE1167">
            <v>30.559659906304908</v>
          </cell>
          <cell r="AG1167">
            <v>575.0000000000033</v>
          </cell>
        </row>
        <row r="1168">
          <cell r="B1168">
            <v>45623</v>
          </cell>
          <cell r="J1168">
            <v>22.612249131927001</v>
          </cell>
          <cell r="R1168">
            <v>31.010000228881836</v>
          </cell>
          <cell r="U1168">
            <v>395.00000000000091</v>
          </cell>
          <cell r="W1168">
            <v>23.712937205843353</v>
          </cell>
          <cell r="Y1168">
            <v>28.565217085907413</v>
          </cell>
          <cell r="AA1168">
            <v>569.99999999999272</v>
          </cell>
          <cell r="AC1168">
            <v>21.695002186790688</v>
          </cell>
          <cell r="AE1168">
            <v>30.559659906304908</v>
          </cell>
          <cell r="AG1168">
            <v>575.0000000000033</v>
          </cell>
        </row>
        <row r="1169">
          <cell r="B1169">
            <v>45624</v>
          </cell>
          <cell r="J1169">
            <v>22.22726609794433</v>
          </cell>
          <cell r="R1169">
            <v>31.200000762939453</v>
          </cell>
          <cell r="U1169">
            <v>395.00000000000091</v>
          </cell>
          <cell r="W1169">
            <v>23.712937205843353</v>
          </cell>
          <cell r="Y1169">
            <v>28.565217085907413</v>
          </cell>
          <cell r="AA1169">
            <v>569.99999999999272</v>
          </cell>
          <cell r="AC1169">
            <v>21.695002186790688</v>
          </cell>
          <cell r="AE1169">
            <v>30.559659906304908</v>
          </cell>
          <cell r="AG1169">
            <v>575.0000000000033</v>
          </cell>
        </row>
        <row r="1170">
          <cell r="B1170">
            <v>45625</v>
          </cell>
          <cell r="J1170">
            <v>23.651985626548683</v>
          </cell>
          <cell r="R1170">
            <v>31.370000839233398</v>
          </cell>
          <cell r="U1170">
            <v>419.99999999998704</v>
          </cell>
          <cell r="W1170">
            <v>22.708182455818729</v>
          </cell>
          <cell r="Y1170">
            <v>31.416033915596017</v>
          </cell>
          <cell r="AA1170">
            <v>459.99999999999375</v>
          </cell>
          <cell r="AC1170">
            <v>22.708182455818729</v>
          </cell>
          <cell r="AE1170">
            <v>31.416033915596017</v>
          </cell>
          <cell r="AG1170">
            <v>459.99999999999375</v>
          </cell>
        </row>
        <row r="1171">
          <cell r="B1171">
            <v>45626</v>
          </cell>
          <cell r="J1171">
            <v>22.020116067285954</v>
          </cell>
          <cell r="R1171">
            <v>28.790000915527344</v>
          </cell>
          <cell r="U1171">
            <v>419.99999999998704</v>
          </cell>
          <cell r="W1171">
            <v>22.708182455818729</v>
          </cell>
          <cell r="Y1171">
            <v>31.416033915596017</v>
          </cell>
          <cell r="AA1171">
            <v>459.99999999999375</v>
          </cell>
          <cell r="AC1171">
            <v>22.708182455818729</v>
          </cell>
          <cell r="AE1171">
            <v>31.416033915596017</v>
          </cell>
          <cell r="AG1171">
            <v>459.99999999999375</v>
          </cell>
        </row>
        <row r="1172">
          <cell r="B1172">
            <v>45627</v>
          </cell>
          <cell r="J1172">
            <v>22.830755285752598</v>
          </cell>
          <cell r="R1172">
            <v>28.879999160766602</v>
          </cell>
          <cell r="U1172">
            <v>419.99999999998704</v>
          </cell>
          <cell r="W1172">
            <v>22.708182455818729</v>
          </cell>
          <cell r="Y1172">
            <v>31.416033915596017</v>
          </cell>
          <cell r="AA1172">
            <v>459.99999999999375</v>
          </cell>
          <cell r="AC1172">
            <v>22.708182455818729</v>
          </cell>
          <cell r="AE1172">
            <v>31.416033915596017</v>
          </cell>
          <cell r="AG1172">
            <v>459.99999999999375</v>
          </cell>
        </row>
        <row r="1173">
          <cell r="B1173">
            <v>45628</v>
          </cell>
          <cell r="J1173">
            <v>26.733914395757882</v>
          </cell>
          <cell r="R1173">
            <v>28.639999389648438</v>
          </cell>
          <cell r="U1173">
            <v>419.99999999998704</v>
          </cell>
          <cell r="W1173">
            <v>22.708182455818729</v>
          </cell>
          <cell r="Y1173">
            <v>31.416033915596017</v>
          </cell>
          <cell r="AA1173">
            <v>459.99999999999375</v>
          </cell>
          <cell r="AC1173">
            <v>22.708182455818729</v>
          </cell>
          <cell r="AE1173">
            <v>31.416033915596017</v>
          </cell>
          <cell r="AG1173">
            <v>459.99999999999375</v>
          </cell>
        </row>
        <row r="1174">
          <cell r="B1174">
            <v>45629</v>
          </cell>
          <cell r="J1174">
            <v>24.61249436004351</v>
          </cell>
          <cell r="R1174">
            <v>29.979999542236328</v>
          </cell>
          <cell r="U1174">
            <v>419.99999999998704</v>
          </cell>
          <cell r="W1174">
            <v>22.708182455818729</v>
          </cell>
          <cell r="Y1174">
            <v>31.416033915596017</v>
          </cell>
          <cell r="AA1174">
            <v>459.99999999999375</v>
          </cell>
          <cell r="AC1174">
            <v>22.708182455818729</v>
          </cell>
          <cell r="AE1174">
            <v>31.416033915596017</v>
          </cell>
          <cell r="AG1174">
            <v>459.99999999999375</v>
          </cell>
        </row>
        <row r="1175">
          <cell r="B1175">
            <v>45630</v>
          </cell>
          <cell r="J1175">
            <v>25.962468269041864</v>
          </cell>
          <cell r="R1175">
            <v>32.110000610351563</v>
          </cell>
          <cell r="U1175">
            <v>419.99999999998704</v>
          </cell>
          <cell r="W1175">
            <v>22.708182455818729</v>
          </cell>
          <cell r="Y1175">
            <v>31.416033915596017</v>
          </cell>
          <cell r="AA1175">
            <v>459.99999999999375</v>
          </cell>
          <cell r="AC1175">
            <v>22.708182455818729</v>
          </cell>
          <cell r="AE1175">
            <v>31.416033915596017</v>
          </cell>
          <cell r="AG1175">
            <v>459.99999999999375</v>
          </cell>
        </row>
        <row r="1176">
          <cell r="B1176">
            <v>45631</v>
          </cell>
          <cell r="J1176">
            <v>24.465413994060366</v>
          </cell>
          <cell r="R1176">
            <v>30.170000076293945</v>
          </cell>
          <cell r="U1176">
            <v>419.99999999998704</v>
          </cell>
          <cell r="W1176">
            <v>22.708182455818729</v>
          </cell>
          <cell r="Y1176">
            <v>31.416033915596017</v>
          </cell>
          <cell r="AA1176">
            <v>459.99999999999375</v>
          </cell>
          <cell r="AC1176">
            <v>22.708182455818729</v>
          </cell>
          <cell r="AE1176">
            <v>31.416033915596017</v>
          </cell>
          <cell r="AG1176">
            <v>459.99999999999375</v>
          </cell>
        </row>
        <row r="1177">
          <cell r="B1177">
            <v>45632</v>
          </cell>
          <cell r="J1177">
            <v>22.697199143096938</v>
          </cell>
          <cell r="R1177">
            <v>29.950000762939453</v>
          </cell>
          <cell r="U1177" t="str">
            <v/>
          </cell>
          <cell r="W1177" t="str">
            <v/>
          </cell>
          <cell r="Y1177" t="str">
            <v/>
          </cell>
          <cell r="AA1177" t="str">
            <v/>
          </cell>
          <cell r="AC1177" t="str">
            <v/>
          </cell>
          <cell r="AE1177" t="str">
            <v/>
          </cell>
          <cell r="AG1177" t="str">
            <v/>
          </cell>
        </row>
        <row r="1178">
          <cell r="B1178">
            <v>45633</v>
          </cell>
          <cell r="J1178">
            <v>23.543659616689109</v>
          </cell>
          <cell r="R1178">
            <v>29.670000076293945</v>
          </cell>
          <cell r="U1178" t="str">
            <v/>
          </cell>
          <cell r="W1178" t="str">
            <v/>
          </cell>
          <cell r="Y1178" t="str">
            <v/>
          </cell>
          <cell r="AA1178" t="str">
            <v/>
          </cell>
          <cell r="AC1178" t="str">
            <v/>
          </cell>
          <cell r="AE1178" t="str">
            <v/>
          </cell>
          <cell r="AG1178" t="str">
            <v/>
          </cell>
        </row>
        <row r="1179">
          <cell r="B1179">
            <v>45634</v>
          </cell>
          <cell r="J1179">
            <v>24.133246803312101</v>
          </cell>
          <cell r="R1179">
            <v>30.389999389648438</v>
          </cell>
          <cell r="U1179" t="str">
            <v/>
          </cell>
          <cell r="W1179" t="str">
            <v/>
          </cell>
          <cell r="Y1179" t="str">
            <v/>
          </cell>
          <cell r="AA1179" t="str">
            <v/>
          </cell>
          <cell r="AC1179" t="str">
            <v/>
          </cell>
          <cell r="AE1179" t="str">
            <v/>
          </cell>
          <cell r="AG1179" t="str">
            <v/>
          </cell>
        </row>
        <row r="1180">
          <cell r="B1180">
            <v>45635</v>
          </cell>
          <cell r="J1180">
            <v>23.80243542730075</v>
          </cell>
          <cell r="R1180">
            <v>29.870000839233398</v>
          </cell>
          <cell r="U1180" t="str">
            <v/>
          </cell>
          <cell r="W1180" t="str">
            <v/>
          </cell>
          <cell r="Y1180" t="str">
            <v/>
          </cell>
          <cell r="AA1180" t="str">
            <v/>
          </cell>
          <cell r="AC1180" t="str">
            <v/>
          </cell>
          <cell r="AE1180" t="str">
            <v/>
          </cell>
          <cell r="AG1180" t="str">
            <v/>
          </cell>
        </row>
        <row r="1181">
          <cell r="B1181">
            <v>45636</v>
          </cell>
          <cell r="J1181">
            <v>23.344828425735045</v>
          </cell>
          <cell r="R1181">
            <v>29.430000305175781</v>
          </cell>
          <cell r="U1181" t="str">
            <v/>
          </cell>
          <cell r="W1181" t="str">
            <v/>
          </cell>
          <cell r="Y1181" t="str">
            <v/>
          </cell>
          <cell r="AA1181" t="str">
            <v/>
          </cell>
          <cell r="AC1181" t="str">
            <v/>
          </cell>
          <cell r="AE1181" t="str">
            <v/>
          </cell>
          <cell r="AG1181" t="str">
            <v/>
          </cell>
        </row>
        <row r="1182">
          <cell r="B1182">
            <v>45637</v>
          </cell>
          <cell r="J1182">
            <v>22.908327422486757</v>
          </cell>
          <cell r="R1182">
            <v>31.159999847412109</v>
          </cell>
          <cell r="U1182" t="str">
            <v/>
          </cell>
          <cell r="W1182" t="str">
            <v/>
          </cell>
          <cell r="Y1182" t="str">
            <v/>
          </cell>
          <cell r="AA1182" t="str">
            <v/>
          </cell>
          <cell r="AC1182" t="str">
            <v/>
          </cell>
          <cell r="AE1182" t="str">
            <v/>
          </cell>
          <cell r="AG1182" t="str">
            <v/>
          </cell>
        </row>
        <row r="1183">
          <cell r="B1183">
            <v>45638</v>
          </cell>
          <cell r="J1183">
            <v>30.846565484847041</v>
          </cell>
          <cell r="R1183">
            <v>31.989999771118164</v>
          </cell>
          <cell r="U1183" t="str">
            <v/>
          </cell>
          <cell r="W1183" t="str">
            <v/>
          </cell>
          <cell r="Y1183" t="str">
            <v/>
          </cell>
          <cell r="AA1183" t="str">
            <v/>
          </cell>
          <cell r="AC1183" t="str">
            <v/>
          </cell>
          <cell r="AE1183" t="str">
            <v/>
          </cell>
          <cell r="AG1183" t="str">
            <v/>
          </cell>
        </row>
        <row r="1184">
          <cell r="B1184">
            <v>45639</v>
          </cell>
          <cell r="J1184">
            <v>28.409499567850883</v>
          </cell>
          <cell r="R1184">
            <v>30.479999542236328</v>
          </cell>
          <cell r="U1184" t="str">
            <v/>
          </cell>
          <cell r="W1184" t="str">
            <v/>
          </cell>
          <cell r="Y1184" t="str">
            <v/>
          </cell>
          <cell r="AA1184" t="str">
            <v/>
          </cell>
          <cell r="AC1184" t="str">
            <v/>
          </cell>
          <cell r="AE1184" t="str">
            <v/>
          </cell>
          <cell r="AG1184" t="str">
            <v/>
          </cell>
        </row>
        <row r="1185">
          <cell r="B1185">
            <v>45640</v>
          </cell>
          <cell r="J1185">
            <v>28.240473219985983</v>
          </cell>
          <cell r="R1185">
            <v>31.659999847412109</v>
          </cell>
          <cell r="U1185" t="str">
            <v/>
          </cell>
          <cell r="W1185" t="str">
            <v/>
          </cell>
          <cell r="Y1185" t="str">
            <v/>
          </cell>
          <cell r="AA1185" t="str">
            <v/>
          </cell>
          <cell r="AC1185" t="str">
            <v/>
          </cell>
          <cell r="AE1185" t="str">
            <v/>
          </cell>
          <cell r="AG1185" t="str">
            <v/>
          </cell>
        </row>
        <row r="1186">
          <cell r="B1186">
            <v>45641</v>
          </cell>
          <cell r="J1186">
            <v>28.414082133865353</v>
          </cell>
          <cell r="R1186">
            <v>30.549999237060547</v>
          </cell>
          <cell r="U1186" t="str">
            <v/>
          </cell>
          <cell r="W1186" t="str">
            <v/>
          </cell>
          <cell r="Y1186" t="str">
            <v/>
          </cell>
          <cell r="AA1186" t="str">
            <v/>
          </cell>
          <cell r="AC1186" t="str">
            <v/>
          </cell>
          <cell r="AE1186" t="str">
            <v/>
          </cell>
          <cell r="AG1186" t="str">
            <v/>
          </cell>
        </row>
        <row r="1187">
          <cell r="B1187">
            <v>45642</v>
          </cell>
          <cell r="J1187">
            <v>27.849615848502136</v>
          </cell>
          <cell r="R1187">
            <v>31.090000152587891</v>
          </cell>
          <cell r="U1187" t="str">
            <v/>
          </cell>
          <cell r="W1187" t="str">
            <v/>
          </cell>
          <cell r="Y1187" t="str">
            <v/>
          </cell>
          <cell r="AA1187" t="str">
            <v/>
          </cell>
          <cell r="AC1187" t="str">
            <v/>
          </cell>
          <cell r="AE1187" t="str">
            <v/>
          </cell>
          <cell r="AG1187" t="str">
            <v/>
          </cell>
        </row>
        <row r="1188">
          <cell r="B1188">
            <v>45643</v>
          </cell>
          <cell r="J1188">
            <v>28.19611862516005</v>
          </cell>
          <cell r="R1188">
            <v>28.969999313354492</v>
          </cell>
          <cell r="U1188" t="str">
            <v/>
          </cell>
          <cell r="W1188" t="str">
            <v/>
          </cell>
          <cell r="Y1188" t="str">
            <v/>
          </cell>
          <cell r="AA1188" t="str">
            <v/>
          </cell>
          <cell r="AC1188" t="str">
            <v/>
          </cell>
          <cell r="AE1188" t="str">
            <v/>
          </cell>
          <cell r="AG1188" t="str">
            <v/>
          </cell>
        </row>
        <row r="1189">
          <cell r="B1189">
            <v>45644</v>
          </cell>
          <cell r="J1189">
            <v>28.218050500174826</v>
          </cell>
          <cell r="R1189">
            <v>28.590000152587891</v>
          </cell>
          <cell r="U1189" t="str">
            <v/>
          </cell>
          <cell r="W1189" t="str">
            <v/>
          </cell>
          <cell r="Y1189" t="str">
            <v/>
          </cell>
          <cell r="AA1189" t="str">
            <v/>
          </cell>
          <cell r="AC1189" t="str">
            <v/>
          </cell>
          <cell r="AE1189" t="str">
            <v/>
          </cell>
          <cell r="AG1189" t="str">
            <v/>
          </cell>
        </row>
        <row r="1190">
          <cell r="B1190">
            <v>45645</v>
          </cell>
          <cell r="J1190">
            <v>26.747733451785699</v>
          </cell>
          <cell r="R1190">
            <v>28.590000152587891</v>
          </cell>
          <cell r="U1190" t="str">
            <v/>
          </cell>
          <cell r="W1190" t="str">
            <v/>
          </cell>
          <cell r="Y1190" t="str">
            <v/>
          </cell>
          <cell r="AA1190" t="str">
            <v/>
          </cell>
          <cell r="AC1190" t="str">
            <v/>
          </cell>
          <cell r="AE1190" t="str">
            <v/>
          </cell>
          <cell r="AG1190" t="str">
            <v/>
          </cell>
        </row>
        <row r="1191">
          <cell r="B1191">
            <v>45646</v>
          </cell>
          <cell r="J1191">
            <v>25.36120342624438</v>
          </cell>
          <cell r="R1191">
            <v>28.909999847412109</v>
          </cell>
          <cell r="U1191" t="str">
            <v/>
          </cell>
          <cell r="W1191" t="str">
            <v/>
          </cell>
          <cell r="Y1191" t="str">
            <v/>
          </cell>
          <cell r="AA1191" t="str">
            <v/>
          </cell>
          <cell r="AC1191" t="str">
            <v/>
          </cell>
          <cell r="AE1191" t="str">
            <v/>
          </cell>
          <cell r="AG1191" t="str">
            <v/>
          </cell>
        </row>
        <row r="1192">
          <cell r="B1192">
            <v>45647</v>
          </cell>
          <cell r="J1192">
            <v>24.822360511458175</v>
          </cell>
          <cell r="R1192">
            <v>28.889999389648438</v>
          </cell>
          <cell r="U1192" t="str">
            <v/>
          </cell>
          <cell r="W1192" t="str">
            <v/>
          </cell>
          <cell r="Y1192" t="str">
            <v/>
          </cell>
          <cell r="AA1192" t="str">
            <v/>
          </cell>
          <cell r="AC1192" t="str">
            <v/>
          </cell>
          <cell r="AE1192" t="str">
            <v/>
          </cell>
          <cell r="AG1192" t="str">
            <v/>
          </cell>
        </row>
        <row r="1193">
          <cell r="B1193">
            <v>45648</v>
          </cell>
          <cell r="J1193">
            <v>22.127374489509585</v>
          </cell>
          <cell r="R1193">
            <v>29.639999389648438</v>
          </cell>
          <cell r="U1193" t="str">
            <v/>
          </cell>
          <cell r="W1193" t="str">
            <v/>
          </cell>
          <cell r="Y1193" t="str">
            <v/>
          </cell>
          <cell r="AA1193" t="str">
            <v/>
          </cell>
          <cell r="AC1193" t="str">
            <v/>
          </cell>
          <cell r="AE1193" t="str">
            <v/>
          </cell>
          <cell r="AG1193" t="str">
            <v/>
          </cell>
        </row>
        <row r="1194">
          <cell r="B1194">
            <v>45649</v>
          </cell>
          <cell r="J1194">
            <v>26.732707406164902</v>
          </cell>
          <cell r="R1194">
            <v>30.149999618530273</v>
          </cell>
          <cell r="U1194">
            <v>239.99999999999577</v>
          </cell>
          <cell r="W1194">
            <v>30.197112539953121</v>
          </cell>
          <cell r="Y1194">
            <v>32.442731336155305</v>
          </cell>
          <cell r="AA1194">
            <v>565.00000000000443</v>
          </cell>
          <cell r="AC1194">
            <v>24.525617941054001</v>
          </cell>
          <cell r="AE1194">
            <v>31.376081469777425</v>
          </cell>
          <cell r="AG1194">
            <v>724.99999999999784</v>
          </cell>
        </row>
        <row r="1195">
          <cell r="B1195">
            <v>45650</v>
          </cell>
          <cell r="J1195">
            <v>27.20763068123777</v>
          </cell>
          <cell r="R1195">
            <v>30.600000381469727</v>
          </cell>
          <cell r="U1195">
            <v>239.99999999999577</v>
          </cell>
          <cell r="W1195">
            <v>30.197112539953121</v>
          </cell>
          <cell r="Y1195">
            <v>32.442731336155305</v>
          </cell>
          <cell r="AA1195">
            <v>565.00000000000443</v>
          </cell>
          <cell r="AC1195">
            <v>24.525617941054001</v>
          </cell>
          <cell r="AE1195">
            <v>31.376081469777425</v>
          </cell>
          <cell r="AG1195">
            <v>724.99999999999784</v>
          </cell>
        </row>
        <row r="1196">
          <cell r="B1196">
            <v>45651</v>
          </cell>
          <cell r="J1196">
            <v>26.013966208193082</v>
          </cell>
          <cell r="R1196">
            <v>30.069999694824219</v>
          </cell>
          <cell r="U1196">
            <v>239.99999999999577</v>
          </cell>
          <cell r="W1196">
            <v>30.197112539953121</v>
          </cell>
          <cell r="Y1196">
            <v>32.442731336155305</v>
          </cell>
          <cell r="AA1196">
            <v>565.00000000000443</v>
          </cell>
          <cell r="AC1196">
            <v>24.525617941054001</v>
          </cell>
          <cell r="AE1196">
            <v>31.376081469777425</v>
          </cell>
          <cell r="AG1196">
            <v>724.99999999999784</v>
          </cell>
        </row>
        <row r="1197">
          <cell r="B1197">
            <v>45652</v>
          </cell>
          <cell r="J1197">
            <v>26.177713396779822</v>
          </cell>
          <cell r="R1197">
            <v>30.239999771118164</v>
          </cell>
          <cell r="U1197">
            <v>239.99999999999577</v>
          </cell>
          <cell r="W1197">
            <v>30.197112539953121</v>
          </cell>
          <cell r="Y1197">
            <v>32.442731336155305</v>
          </cell>
          <cell r="AA1197">
            <v>565.00000000000443</v>
          </cell>
          <cell r="AC1197">
            <v>24.525617941054001</v>
          </cell>
          <cell r="AE1197">
            <v>31.376081469777425</v>
          </cell>
          <cell r="AG1197">
            <v>724.99999999999784</v>
          </cell>
        </row>
        <row r="1198">
          <cell r="B1198">
            <v>45653</v>
          </cell>
          <cell r="J1198">
            <v>25.566222130084061</v>
          </cell>
          <cell r="R1198">
            <v>30.860000610351563</v>
          </cell>
          <cell r="U1198">
            <v>239.99999999999577</v>
          </cell>
          <cell r="W1198">
            <v>30.197112539953121</v>
          </cell>
          <cell r="Y1198">
            <v>32.442731336155305</v>
          </cell>
          <cell r="AA1198">
            <v>565.00000000000443</v>
          </cell>
          <cell r="AC1198">
            <v>24.525617941054001</v>
          </cell>
          <cell r="AE1198">
            <v>31.376081469777425</v>
          </cell>
          <cell r="AG1198">
            <v>724.99999999999784</v>
          </cell>
        </row>
        <row r="1199">
          <cell r="B1199">
            <v>45654</v>
          </cell>
          <cell r="J1199">
            <v>22.655852447702038</v>
          </cell>
          <cell r="R1199">
            <v>30.790000915527344</v>
          </cell>
          <cell r="U1199">
            <v>239.99999999999577</v>
          </cell>
          <cell r="W1199">
            <v>30.197112539953121</v>
          </cell>
          <cell r="Y1199">
            <v>32.442731336155305</v>
          </cell>
          <cell r="AA1199">
            <v>565.00000000000443</v>
          </cell>
          <cell r="AC1199">
            <v>24.525617941054001</v>
          </cell>
          <cell r="AE1199">
            <v>31.376081469777425</v>
          </cell>
          <cell r="AG1199">
            <v>724.99999999999784</v>
          </cell>
        </row>
        <row r="1200">
          <cell r="B1200">
            <v>45655</v>
          </cell>
          <cell r="J1200">
            <v>23.404526787493836</v>
          </cell>
          <cell r="R1200">
            <v>30.319999694824219</v>
          </cell>
          <cell r="U1200">
            <v>239.99999999999577</v>
          </cell>
          <cell r="W1200">
            <v>30.197112539953121</v>
          </cell>
          <cell r="Y1200">
            <v>32.442731336155305</v>
          </cell>
          <cell r="AA1200">
            <v>565.00000000000443</v>
          </cell>
          <cell r="AC1200">
            <v>24.525617941054001</v>
          </cell>
          <cell r="AE1200">
            <v>31.376081469777425</v>
          </cell>
          <cell r="AG1200">
            <v>724.99999999999784</v>
          </cell>
        </row>
        <row r="1201">
          <cell r="B1201">
            <v>45656</v>
          </cell>
          <cell r="J1201">
            <v>23.227914846388263</v>
          </cell>
          <cell r="R1201">
            <v>29.889999389648438</v>
          </cell>
          <cell r="U1201" t="str">
            <v/>
          </cell>
          <cell r="W1201" t="str">
            <v/>
          </cell>
          <cell r="Y1201" t="str">
            <v/>
          </cell>
          <cell r="AA1201" t="str">
            <v/>
          </cell>
          <cell r="AC1201" t="str">
            <v/>
          </cell>
          <cell r="AE1201" t="str">
            <v/>
          </cell>
          <cell r="AG1201" t="str">
            <v/>
          </cell>
        </row>
        <row r="1202">
          <cell r="B1202">
            <v>45657</v>
          </cell>
          <cell r="J1202">
            <v>23.941290404299927</v>
          </cell>
          <cell r="R1202">
            <v>32.799999237060547</v>
          </cell>
          <cell r="U1202" t="str">
            <v/>
          </cell>
          <cell r="W1202" t="str">
            <v/>
          </cell>
          <cell r="Y1202" t="str">
            <v/>
          </cell>
          <cell r="AA1202" t="str">
            <v/>
          </cell>
          <cell r="AC1202" t="str">
            <v/>
          </cell>
          <cell r="AE1202" t="str">
            <v/>
          </cell>
          <cell r="AG1202" t="str">
            <v/>
          </cell>
        </row>
        <row r="1203">
          <cell r="B1203">
            <v>45658</v>
          </cell>
          <cell r="J1203">
            <v>24.064540201105501</v>
          </cell>
          <cell r="R1203">
            <v>32.580001831054688</v>
          </cell>
          <cell r="U1203" t="str">
            <v/>
          </cell>
          <cell r="W1203" t="str">
            <v/>
          </cell>
          <cell r="Y1203" t="str">
            <v/>
          </cell>
          <cell r="AA1203" t="str">
            <v/>
          </cell>
          <cell r="AC1203" t="str">
            <v/>
          </cell>
          <cell r="AE1203" t="str">
            <v/>
          </cell>
          <cell r="AG1203" t="str">
            <v/>
          </cell>
        </row>
        <row r="1204">
          <cell r="B1204">
            <v>45659</v>
          </cell>
          <cell r="J1204">
            <v>24.216908369253275</v>
          </cell>
          <cell r="R1204">
            <v>28.729999542236328</v>
          </cell>
          <cell r="U1204">
            <v>485.0000000000021</v>
          </cell>
          <cell r="W1204">
            <v>23.423112392560473</v>
          </cell>
          <cell r="Y1204">
            <v>28.224730412204774</v>
          </cell>
          <cell r="AA1204">
            <v>614.99999999999886</v>
          </cell>
          <cell r="AC1204">
            <v>21.497774286692305</v>
          </cell>
          <cell r="AE1204">
            <v>29.599999326208483</v>
          </cell>
          <cell r="AG1204">
            <v>694.99999999999011</v>
          </cell>
        </row>
        <row r="1205">
          <cell r="B1205">
            <v>45660</v>
          </cell>
          <cell r="J1205">
            <v>24.688183115394828</v>
          </cell>
          <cell r="R1205">
            <v>31</v>
          </cell>
          <cell r="U1205">
            <v>485.0000000000021</v>
          </cell>
          <cell r="W1205">
            <v>23.423112392560473</v>
          </cell>
          <cell r="Y1205">
            <v>28.224730412204774</v>
          </cell>
          <cell r="AA1205">
            <v>614.99999999999886</v>
          </cell>
          <cell r="AC1205">
            <v>21.497774286692305</v>
          </cell>
          <cell r="AE1205">
            <v>29.599999326208483</v>
          </cell>
          <cell r="AG1205">
            <v>694.99999999999011</v>
          </cell>
        </row>
        <row r="1206">
          <cell r="B1206">
            <v>45661</v>
          </cell>
          <cell r="J1206">
            <v>25.601087057059065</v>
          </cell>
          <cell r="R1206">
            <v>28.489999771118164</v>
          </cell>
          <cell r="U1206">
            <v>485.0000000000021</v>
          </cell>
          <cell r="W1206">
            <v>23.423112392560473</v>
          </cell>
          <cell r="Y1206">
            <v>28.224730412204774</v>
          </cell>
          <cell r="AA1206">
            <v>614.99999999999886</v>
          </cell>
          <cell r="AC1206">
            <v>21.497774286692305</v>
          </cell>
          <cell r="AE1206">
            <v>29.599999326208483</v>
          </cell>
          <cell r="AG1206">
            <v>694.99999999999011</v>
          </cell>
        </row>
        <row r="1207">
          <cell r="B1207">
            <v>45662</v>
          </cell>
          <cell r="J1207">
            <v>25.25998783056011</v>
          </cell>
          <cell r="R1207">
            <v>30.389999389648438</v>
          </cell>
          <cell r="U1207">
            <v>485.0000000000021</v>
          </cell>
          <cell r="W1207">
            <v>23.423112392560473</v>
          </cell>
          <cell r="Y1207">
            <v>28.224730412204774</v>
          </cell>
          <cell r="AA1207">
            <v>614.99999999999886</v>
          </cell>
          <cell r="AC1207">
            <v>21.497774286692305</v>
          </cell>
          <cell r="AE1207">
            <v>29.599999326208483</v>
          </cell>
          <cell r="AG1207">
            <v>694.99999999999011</v>
          </cell>
        </row>
        <row r="1208">
          <cell r="B1208">
            <v>45663</v>
          </cell>
          <cell r="J1208">
            <v>25.703087956688286</v>
          </cell>
          <cell r="R1208">
            <v>30.399999618530273</v>
          </cell>
          <cell r="U1208">
            <v>485.0000000000021</v>
          </cell>
          <cell r="W1208">
            <v>23.423112392560473</v>
          </cell>
          <cell r="Y1208">
            <v>28.224730412204774</v>
          </cell>
          <cell r="AA1208">
            <v>614.99999999999886</v>
          </cell>
          <cell r="AC1208">
            <v>21.497774286692305</v>
          </cell>
          <cell r="AE1208">
            <v>29.599999326208483</v>
          </cell>
          <cell r="AG1208">
            <v>694.99999999999011</v>
          </cell>
        </row>
        <row r="1209">
          <cell r="B1209">
            <v>45664</v>
          </cell>
          <cell r="J1209">
            <v>25.502602697899697</v>
          </cell>
          <cell r="R1209">
            <v>28.920000076293945</v>
          </cell>
          <cell r="U1209">
            <v>485.0000000000021</v>
          </cell>
          <cell r="W1209">
            <v>23.423112392560473</v>
          </cell>
          <cell r="Y1209">
            <v>28.224730412204774</v>
          </cell>
          <cell r="AA1209">
            <v>614.99999999999886</v>
          </cell>
          <cell r="AC1209">
            <v>21.497774286692305</v>
          </cell>
          <cell r="AE1209">
            <v>29.599999326208483</v>
          </cell>
          <cell r="AG1209">
            <v>694.99999999999011</v>
          </cell>
        </row>
        <row r="1210">
          <cell r="B1210">
            <v>45665</v>
          </cell>
          <cell r="J1210">
            <v>26.013029326695111</v>
          </cell>
          <cell r="R1210">
            <v>29.049999237060547</v>
          </cell>
          <cell r="U1210">
            <v>485.0000000000021</v>
          </cell>
          <cell r="W1210">
            <v>23.423112392560473</v>
          </cell>
          <cell r="Y1210">
            <v>28.224730412204774</v>
          </cell>
          <cell r="AA1210">
            <v>614.99999999999886</v>
          </cell>
          <cell r="AC1210">
            <v>21.497774286692305</v>
          </cell>
          <cell r="AE1210">
            <v>29.599999326208483</v>
          </cell>
          <cell r="AG1210">
            <v>694.99999999999011</v>
          </cell>
        </row>
        <row r="1211">
          <cell r="B1211">
            <v>45666</v>
          </cell>
          <cell r="J1211">
            <v>26.416044967887441</v>
          </cell>
          <cell r="R1211">
            <v>30.159999847412109</v>
          </cell>
          <cell r="U1211" t="str">
            <v/>
          </cell>
          <cell r="W1211" t="str">
            <v/>
          </cell>
          <cell r="Y1211" t="str">
            <v/>
          </cell>
          <cell r="AA1211" t="str">
            <v/>
          </cell>
          <cell r="AC1211" t="str">
            <v/>
          </cell>
          <cell r="AE1211" t="str">
            <v/>
          </cell>
          <cell r="AG1211" t="str">
            <v/>
          </cell>
        </row>
        <row r="1212">
          <cell r="B1212">
            <v>45667</v>
          </cell>
          <cell r="J1212">
            <v>27.291758988837334</v>
          </cell>
          <cell r="R1212">
            <v>28.770000457763672</v>
          </cell>
          <cell r="U1212">
            <v>1010.0000000000109</v>
          </cell>
          <cell r="W1212">
            <v>26.159896237457886</v>
          </cell>
          <cell r="Y1212">
            <v>30.89843613042455</v>
          </cell>
          <cell r="AA1212">
            <v>860.00000000000523</v>
          </cell>
          <cell r="AC1212">
            <v>22.308272429910605</v>
          </cell>
          <cell r="AE1212">
            <v>29.738162187277691</v>
          </cell>
          <cell r="AG1212">
            <v>860.00000000001626</v>
          </cell>
        </row>
        <row r="1213">
          <cell r="B1213">
            <v>45668</v>
          </cell>
          <cell r="J1213">
            <v>28.010747131067024</v>
          </cell>
          <cell r="R1213">
            <v>28.25</v>
          </cell>
          <cell r="U1213">
            <v>1010.0000000000109</v>
          </cell>
          <cell r="W1213">
            <v>26.159896237457886</v>
          </cell>
          <cell r="Y1213">
            <v>30.89843613042455</v>
          </cell>
          <cell r="AA1213">
            <v>860.00000000000523</v>
          </cell>
          <cell r="AC1213">
            <v>22.308272429910605</v>
          </cell>
          <cell r="AE1213">
            <v>29.738162187277691</v>
          </cell>
          <cell r="AG1213">
            <v>860.00000000001626</v>
          </cell>
        </row>
        <row r="1214">
          <cell r="B1214">
            <v>45669</v>
          </cell>
          <cell r="J1214">
            <v>26.89070774150116</v>
          </cell>
          <cell r="R1214">
            <v>29.059999465942383</v>
          </cell>
          <cell r="U1214">
            <v>1010.0000000000109</v>
          </cell>
          <cell r="W1214">
            <v>26.159896237457886</v>
          </cell>
          <cell r="Y1214">
            <v>30.89843613042455</v>
          </cell>
          <cell r="AA1214">
            <v>860.00000000000523</v>
          </cell>
          <cell r="AC1214">
            <v>22.308272429910605</v>
          </cell>
          <cell r="AE1214">
            <v>29.738162187277691</v>
          </cell>
          <cell r="AG1214">
            <v>860.00000000001626</v>
          </cell>
        </row>
        <row r="1215">
          <cell r="B1215">
            <v>45670</v>
          </cell>
          <cell r="J1215">
            <v>26.267940758542963</v>
          </cell>
          <cell r="R1215">
            <v>28.889999389648438</v>
          </cell>
          <cell r="U1215">
            <v>1010.0000000000109</v>
          </cell>
          <cell r="W1215">
            <v>26.159896237457886</v>
          </cell>
          <cell r="Y1215">
            <v>30.89843613042455</v>
          </cell>
          <cell r="AA1215">
            <v>860.00000000000523</v>
          </cell>
          <cell r="AC1215">
            <v>22.308272429910605</v>
          </cell>
          <cell r="AE1215">
            <v>29.738162187277691</v>
          </cell>
          <cell r="AG1215">
            <v>860.00000000001626</v>
          </cell>
        </row>
        <row r="1216">
          <cell r="B1216">
            <v>45671</v>
          </cell>
          <cell r="J1216">
            <v>26.137632085921794</v>
          </cell>
          <cell r="R1216">
            <v>28.309999465942383</v>
          </cell>
          <cell r="U1216">
            <v>1010.0000000000109</v>
          </cell>
          <cell r="W1216">
            <v>26.159896237457886</v>
          </cell>
          <cell r="Y1216">
            <v>30.89843613042455</v>
          </cell>
          <cell r="AA1216">
            <v>860.00000000000523</v>
          </cell>
          <cell r="AC1216">
            <v>22.308272429910605</v>
          </cell>
          <cell r="AE1216">
            <v>29.738162187277691</v>
          </cell>
          <cell r="AG1216">
            <v>860.00000000001626</v>
          </cell>
        </row>
        <row r="1217">
          <cell r="B1217">
            <v>45672</v>
          </cell>
          <cell r="J1217">
            <v>26.376740742049417</v>
          </cell>
          <cell r="R1217">
            <v>28.399999618530273</v>
          </cell>
          <cell r="U1217">
            <v>1010.0000000000109</v>
          </cell>
          <cell r="W1217">
            <v>26.159896237457886</v>
          </cell>
          <cell r="Y1217">
            <v>30.89843613042455</v>
          </cell>
          <cell r="AA1217">
            <v>860.00000000000523</v>
          </cell>
          <cell r="AC1217">
            <v>22.308272429910605</v>
          </cell>
          <cell r="AE1217">
            <v>29.738162187277691</v>
          </cell>
          <cell r="AG1217">
            <v>860.00000000001626</v>
          </cell>
        </row>
        <row r="1218">
          <cell r="B1218">
            <v>45673</v>
          </cell>
          <cell r="J1218">
            <v>25.781331975124345</v>
          </cell>
          <cell r="R1218">
            <v>27.559999465942383</v>
          </cell>
          <cell r="U1218">
            <v>1010.0000000000109</v>
          </cell>
          <cell r="W1218">
            <v>26.159896237457886</v>
          </cell>
          <cell r="Y1218">
            <v>30.89843613042455</v>
          </cell>
          <cell r="AA1218">
            <v>860.00000000000523</v>
          </cell>
          <cell r="AC1218">
            <v>22.308272429910605</v>
          </cell>
          <cell r="AE1218">
            <v>29.738162187277691</v>
          </cell>
          <cell r="AG1218">
            <v>860.00000000001626</v>
          </cell>
        </row>
        <row r="1219">
          <cell r="B1219">
            <v>45674</v>
          </cell>
          <cell r="J1219">
            <v>25.839825650490429</v>
          </cell>
          <cell r="R1219">
            <v>29.010000228881836</v>
          </cell>
          <cell r="U1219">
            <v>575.0000000000033</v>
          </cell>
          <cell r="W1219">
            <v>22.240349972050669</v>
          </cell>
          <cell r="Y1219">
            <v>27.239317162272659</v>
          </cell>
          <cell r="AA1219">
            <v>680.00000000000284</v>
          </cell>
          <cell r="AC1219">
            <v>20.324373386731747</v>
          </cell>
          <cell r="AE1219">
            <v>29.103354257785504</v>
          </cell>
          <cell r="AG1219">
            <v>770.00000000000398</v>
          </cell>
        </row>
        <row r="1220">
          <cell r="B1220">
            <v>45675</v>
          </cell>
          <cell r="J1220">
            <v>26.261640215922966</v>
          </cell>
          <cell r="R1220">
            <v>29.059999465942383</v>
          </cell>
          <cell r="U1220">
            <v>575.0000000000033</v>
          </cell>
          <cell r="W1220">
            <v>22.240349972050669</v>
          </cell>
          <cell r="Y1220">
            <v>27.239317162272659</v>
          </cell>
          <cell r="AA1220">
            <v>680.00000000000284</v>
          </cell>
          <cell r="AC1220">
            <v>20.324373386731747</v>
          </cell>
          <cell r="AE1220">
            <v>29.103354257785504</v>
          </cell>
          <cell r="AG1220">
            <v>770.00000000000398</v>
          </cell>
        </row>
        <row r="1221">
          <cell r="B1221">
            <v>45676</v>
          </cell>
          <cell r="J1221">
            <v>25.904777128011066</v>
          </cell>
          <cell r="R1221">
            <v>28.559999465942383</v>
          </cell>
          <cell r="U1221">
            <v>575.0000000000033</v>
          </cell>
          <cell r="W1221">
            <v>22.240349972050669</v>
          </cell>
          <cell r="Y1221">
            <v>27.239317162272659</v>
          </cell>
          <cell r="AA1221">
            <v>680.00000000000284</v>
          </cell>
          <cell r="AC1221">
            <v>20.324373386731747</v>
          </cell>
          <cell r="AE1221">
            <v>29.103354257785504</v>
          </cell>
          <cell r="AG1221">
            <v>770.00000000000398</v>
          </cell>
        </row>
        <row r="1222">
          <cell r="B1222">
            <v>45677</v>
          </cell>
          <cell r="J1222">
            <v>26.126897905511818</v>
          </cell>
          <cell r="R1222">
            <v>29.110000610351563</v>
          </cell>
          <cell r="U1222">
            <v>575.0000000000033</v>
          </cell>
          <cell r="W1222">
            <v>22.240349972050669</v>
          </cell>
          <cell r="Y1222">
            <v>27.239317162272659</v>
          </cell>
          <cell r="AA1222">
            <v>680.00000000000284</v>
          </cell>
          <cell r="AC1222">
            <v>20.324373386731747</v>
          </cell>
          <cell r="AE1222">
            <v>29.103354257785504</v>
          </cell>
          <cell r="AG1222">
            <v>770.00000000000398</v>
          </cell>
        </row>
        <row r="1223">
          <cell r="B1223">
            <v>45678</v>
          </cell>
          <cell r="J1223">
            <v>26.2618467504835</v>
          </cell>
          <cell r="R1223">
            <v>28.770000457763672</v>
          </cell>
          <cell r="U1223">
            <v>575.0000000000033</v>
          </cell>
          <cell r="W1223">
            <v>22.240349972050669</v>
          </cell>
          <cell r="Y1223">
            <v>27.239317162272659</v>
          </cell>
          <cell r="AA1223">
            <v>680.00000000000284</v>
          </cell>
          <cell r="AC1223">
            <v>20.324373386731747</v>
          </cell>
          <cell r="AE1223">
            <v>29.103354257785504</v>
          </cell>
          <cell r="AG1223">
            <v>770.00000000000398</v>
          </cell>
        </row>
        <row r="1224">
          <cell r="B1224">
            <v>45679</v>
          </cell>
          <cell r="J1224">
            <v>25.66944304528829</v>
          </cell>
          <cell r="R1224">
            <v>27.229999542236328</v>
          </cell>
          <cell r="U1224">
            <v>575.0000000000033</v>
          </cell>
          <cell r="W1224">
            <v>22.240349972050669</v>
          </cell>
          <cell r="Y1224">
            <v>27.239317162272659</v>
          </cell>
          <cell r="AA1224">
            <v>680.00000000000284</v>
          </cell>
          <cell r="AC1224">
            <v>20.324373386731747</v>
          </cell>
          <cell r="AE1224">
            <v>29.103354257785504</v>
          </cell>
          <cell r="AG1224">
            <v>770.00000000000398</v>
          </cell>
        </row>
        <row r="1225">
          <cell r="B1225">
            <v>45680</v>
          </cell>
          <cell r="J1225">
            <v>25.219020281642798</v>
          </cell>
          <cell r="R1225">
            <v>30.090000152587891</v>
          </cell>
          <cell r="U1225">
            <v>962.500000000005</v>
          </cell>
          <cell r="W1225">
            <v>23.946533593688926</v>
          </cell>
          <cell r="Y1225">
            <v>27.670702759359735</v>
          </cell>
          <cell r="AA1225">
            <v>652.50000000000023</v>
          </cell>
          <cell r="AC1225">
            <v>21.853313876879973</v>
          </cell>
          <cell r="AE1225">
            <v>28.982370860604803</v>
          </cell>
          <cell r="AG1225">
            <v>812.50000000000489</v>
          </cell>
        </row>
        <row r="1226">
          <cell r="B1226">
            <v>45681</v>
          </cell>
          <cell r="J1226">
            <v>25.68679013977988</v>
          </cell>
          <cell r="R1226">
            <v>28.670000076293945</v>
          </cell>
          <cell r="U1226">
            <v>1350.0000000000068</v>
          </cell>
          <cell r="W1226">
            <v>25.652717215327183</v>
          </cell>
          <cell r="Y1226">
            <v>28.102088356446806</v>
          </cell>
          <cell r="AA1226">
            <v>624.99999999999773</v>
          </cell>
          <cell r="AC1226">
            <v>23.382254367028196</v>
          </cell>
          <cell r="AE1226">
            <v>28.861387463424101</v>
          </cell>
          <cell r="AG1226">
            <v>855.0000000000058</v>
          </cell>
        </row>
        <row r="1227">
          <cell r="B1227">
            <v>45682</v>
          </cell>
          <cell r="J1227">
            <v>26.501152648640588</v>
          </cell>
          <cell r="R1227">
            <v>28.549999237060547</v>
          </cell>
          <cell r="U1227">
            <v>1350.0000000000068</v>
          </cell>
          <cell r="W1227">
            <v>25.652717215327183</v>
          </cell>
          <cell r="Y1227">
            <v>28.102088356446806</v>
          </cell>
          <cell r="AA1227">
            <v>624.99999999999773</v>
          </cell>
          <cell r="AC1227">
            <v>23.382254367028196</v>
          </cell>
          <cell r="AE1227">
            <v>28.861387463424101</v>
          </cell>
          <cell r="AG1227">
            <v>855.0000000000058</v>
          </cell>
        </row>
        <row r="1228">
          <cell r="B1228">
            <v>45683</v>
          </cell>
          <cell r="J1228">
            <v>26.356813580720061</v>
          </cell>
          <cell r="R1228">
            <v>28.129999160766602</v>
          </cell>
          <cell r="U1228">
            <v>1350.0000000000068</v>
          </cell>
          <cell r="W1228">
            <v>25.652717215327183</v>
          </cell>
          <cell r="Y1228">
            <v>28.102088356446806</v>
          </cell>
          <cell r="AA1228">
            <v>624.99999999999773</v>
          </cell>
          <cell r="AC1228">
            <v>23.382254367028196</v>
          </cell>
          <cell r="AE1228">
            <v>28.861387463424101</v>
          </cell>
          <cell r="AG1228">
            <v>855.0000000000058</v>
          </cell>
        </row>
        <row r="1229">
          <cell r="B1229">
            <v>45684</v>
          </cell>
          <cell r="J1229">
            <v>27.879297225125967</v>
          </cell>
          <cell r="R1229">
            <v>28.569999694824219</v>
          </cell>
          <cell r="U1229">
            <v>1350.0000000000068</v>
          </cell>
          <cell r="W1229">
            <v>25.652717215327183</v>
          </cell>
          <cell r="Y1229">
            <v>28.102088356446806</v>
          </cell>
          <cell r="AA1229">
            <v>624.99999999999773</v>
          </cell>
          <cell r="AC1229">
            <v>23.382254367028196</v>
          </cell>
          <cell r="AE1229">
            <v>28.861387463424101</v>
          </cell>
          <cell r="AG1229">
            <v>855.0000000000058</v>
          </cell>
        </row>
        <row r="1230">
          <cell r="B1230">
            <v>45685</v>
          </cell>
          <cell r="J1230">
            <v>26.440783350428735</v>
          </cell>
          <cell r="R1230">
            <v>28.959999084472656</v>
          </cell>
          <cell r="U1230">
            <v>1350.0000000000068</v>
          </cell>
          <cell r="W1230">
            <v>25.652717215327183</v>
          </cell>
          <cell r="Y1230">
            <v>28.102088356446806</v>
          </cell>
          <cell r="AA1230">
            <v>624.99999999999773</v>
          </cell>
          <cell r="AC1230">
            <v>23.382254367028196</v>
          </cell>
          <cell r="AE1230">
            <v>28.861387463424101</v>
          </cell>
          <cell r="AG1230">
            <v>855.0000000000058</v>
          </cell>
        </row>
        <row r="1231">
          <cell r="B1231">
            <v>45686</v>
          </cell>
          <cell r="J1231">
            <v>27.139811174124119</v>
          </cell>
          <cell r="R1231">
            <v>30.159999847412109</v>
          </cell>
          <cell r="U1231">
            <v>1350.0000000000068</v>
          </cell>
          <cell r="W1231">
            <v>25.652717215327183</v>
          </cell>
          <cell r="Y1231">
            <v>28.102088356446806</v>
          </cell>
          <cell r="AA1231">
            <v>624.99999999999773</v>
          </cell>
          <cell r="AC1231">
            <v>23.382254367028196</v>
          </cell>
          <cell r="AE1231">
            <v>28.861387463424101</v>
          </cell>
          <cell r="AG1231">
            <v>855.0000000000058</v>
          </cell>
        </row>
        <row r="1232">
          <cell r="B1232">
            <v>45687</v>
          </cell>
          <cell r="J1232">
            <v>25.608811215731148</v>
          </cell>
          <cell r="R1232">
            <v>30.399999618530273</v>
          </cell>
          <cell r="U1232" t="str">
            <v/>
          </cell>
          <cell r="W1232" t="str">
            <v/>
          </cell>
          <cell r="Y1232" t="str">
            <v/>
          </cell>
          <cell r="AA1232" t="str">
            <v/>
          </cell>
          <cell r="AC1232" t="str">
            <v/>
          </cell>
          <cell r="AE1232" t="str">
            <v/>
          </cell>
          <cell r="AG1232" t="str">
            <v/>
          </cell>
        </row>
        <row r="1233">
          <cell r="B1233">
            <v>45688</v>
          </cell>
          <cell r="J1233">
            <v>26.05667823450089</v>
          </cell>
          <cell r="R1233">
            <v>31.620000839233398</v>
          </cell>
          <cell r="U1233">
            <v>660.000000000005</v>
          </cell>
          <cell r="W1233">
            <v>26.375321904221146</v>
          </cell>
          <cell r="Y1233">
            <v>29.761609715795316</v>
          </cell>
          <cell r="AA1233">
            <v>769.99999999999295</v>
          </cell>
          <cell r="AC1233">
            <v>22.421176215442777</v>
          </cell>
          <cell r="AE1233">
            <v>29.387695606055065</v>
          </cell>
          <cell r="AG1233">
            <v>819.99999999999852</v>
          </cell>
        </row>
      </sheetData>
      <sheetData sheetId="18"/>
      <sheetData sheetId="19"/>
      <sheetData sheetId="20"/>
      <sheetData sheetId="21"/>
      <sheetData sheetId="22"/>
      <sheetData sheetId="23"/>
      <sheetData sheetId="24"/>
      <sheetData sheetId="25">
        <row r="97">
          <cell r="A97">
            <v>16.558496225443253</v>
          </cell>
          <cell r="C97">
            <v>128.6</v>
          </cell>
          <cell r="D97">
            <v>31.723239802463461</v>
          </cell>
          <cell r="E97">
            <v>714.99999999998784</v>
          </cell>
        </row>
        <row r="98">
          <cell r="A98">
            <v>18.730587535581719</v>
          </cell>
          <cell r="C98">
            <v>50.2</v>
          </cell>
          <cell r="D98">
            <v>30.747669349497983</v>
          </cell>
          <cell r="E98">
            <v>555.00000000000546</v>
          </cell>
        </row>
        <row r="99">
          <cell r="A99">
            <v>21.463569251046401</v>
          </cell>
          <cell r="C99">
            <v>40.200000000000003</v>
          </cell>
          <cell r="D99">
            <v>31.395313907850941</v>
          </cell>
          <cell r="E99">
            <v>535.00000000000773</v>
          </cell>
        </row>
        <row r="100">
          <cell r="A100">
            <v>23.43541938373367</v>
          </cell>
          <cell r="C100">
            <v>42.3</v>
          </cell>
          <cell r="D100">
            <v>31.512377098162681</v>
          </cell>
          <cell r="E100">
            <v>424.99999999999761</v>
          </cell>
        </row>
        <row r="101">
          <cell r="A101">
            <v>26.175132559369569</v>
          </cell>
          <cell r="C101">
            <v>40.6</v>
          </cell>
          <cell r="D101">
            <v>32.846390054985577</v>
          </cell>
          <cell r="E101">
            <v>335.0000000000075</v>
          </cell>
        </row>
      </sheetData>
      <sheetData sheetId="26">
        <row r="97">
          <cell r="A97">
            <v>12.599042691211718</v>
          </cell>
          <cell r="C97">
            <v>230.2</v>
          </cell>
          <cell r="D97">
            <v>29.338743702305209</v>
          </cell>
          <cell r="E97">
            <v>905.00000000001137</v>
          </cell>
        </row>
        <row r="98">
          <cell r="A98">
            <v>15.021158707057113</v>
          </cell>
          <cell r="C98">
            <v>201.6</v>
          </cell>
          <cell r="D98">
            <v>29.791046660026304</v>
          </cell>
          <cell r="E98">
            <v>879.99999999999193</v>
          </cell>
        </row>
        <row r="99">
          <cell r="A99">
            <v>16.05313321119398</v>
          </cell>
          <cell r="C99">
            <v>95.4</v>
          </cell>
          <cell r="D99">
            <v>30.930940766894938</v>
          </cell>
          <cell r="E99">
            <v>709.9999999999884</v>
          </cell>
        </row>
        <row r="100">
          <cell r="A100">
            <v>17.034609783154703</v>
          </cell>
          <cell r="C100">
            <v>68.599999999999994</v>
          </cell>
          <cell r="D100">
            <v>31.921040436233334</v>
          </cell>
          <cell r="E100">
            <v>669.99999999999284</v>
          </cell>
        </row>
        <row r="101">
          <cell r="A101">
            <v>18.721733926274311</v>
          </cell>
          <cell r="C101">
            <v>55.2</v>
          </cell>
          <cell r="D101">
            <v>30.437451016274331</v>
          </cell>
          <cell r="E101">
            <v>620.00000000000944</v>
          </cell>
        </row>
        <row r="102">
          <cell r="A102">
            <v>20.744218825378336</v>
          </cell>
          <cell r="C102">
            <v>39.6</v>
          </cell>
          <cell r="D102">
            <v>31.323443011935773</v>
          </cell>
          <cell r="E102">
            <v>519.99999999998715</v>
          </cell>
        </row>
        <row r="103">
          <cell r="A103">
            <v>22.641273170668914</v>
          </cell>
          <cell r="C103">
            <v>43.3</v>
          </cell>
          <cell r="D103">
            <v>32.801323908683798</v>
          </cell>
          <cell r="E103">
            <v>554.99999999999443</v>
          </cell>
        </row>
      </sheetData>
      <sheetData sheetId="27">
        <row r="97">
          <cell r="A97">
            <v>12.680526955622213</v>
          </cell>
          <cell r="C97">
            <v>120.8</v>
          </cell>
          <cell r="D97">
            <v>32.082799086115394</v>
          </cell>
          <cell r="E97">
            <v>795.00000000000125</v>
          </cell>
        </row>
        <row r="98">
          <cell r="A98">
            <v>15.222486798375112</v>
          </cell>
          <cell r="C98">
            <v>73.099999999999994</v>
          </cell>
          <cell r="D98">
            <v>22</v>
          </cell>
          <cell r="E98">
            <v>675.00000000000341</v>
          </cell>
        </row>
        <row r="99">
          <cell r="A99">
            <v>17.210400880187535</v>
          </cell>
          <cell r="C99">
            <v>55.9</v>
          </cell>
          <cell r="D99">
            <v>32.333315651327894</v>
          </cell>
          <cell r="E99">
            <v>640.00000000000728</v>
          </cell>
        </row>
        <row r="100">
          <cell r="A100">
            <v>19.316061793585558</v>
          </cell>
          <cell r="C100">
            <v>45.4</v>
          </cell>
          <cell r="D100">
            <v>31.838845636604873</v>
          </cell>
          <cell r="E100">
            <v>550.00000000000603</v>
          </cell>
        </row>
        <row r="101">
          <cell r="A101">
            <v>20.796154017803566</v>
          </cell>
          <cell r="C101">
            <v>38.1</v>
          </cell>
          <cell r="D101">
            <v>31.805211853718319</v>
          </cell>
          <cell r="E101">
            <v>440.00000000000705</v>
          </cell>
        </row>
        <row r="102">
          <cell r="A102">
            <v>21.78639903329336</v>
          </cell>
          <cell r="C102">
            <v>39.700000000000003</v>
          </cell>
          <cell r="D102">
            <v>32.396768542878831</v>
          </cell>
          <cell r="E102">
            <v>439.99999999999596</v>
          </cell>
        </row>
      </sheetData>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Set>
  </externalBook>
</externalLink>
</file>

<file path=xl/persons/person.xml><?xml version="1.0" encoding="utf-8"?>
<personList xmlns="http://schemas.microsoft.com/office/spreadsheetml/2018/threadedcomments" xmlns:x="http://schemas.openxmlformats.org/spreadsheetml/2006/main">
  <person displayName="Nam Ngo" id="{32F70D81-5A18-4846-AC82-0BF3CEC48A04}" userId="S::nngo@dcwater.com::249bb9de-72eb-4c64-85ae-731f463b03a0" providerId="AD"/>
  <person displayName="Hafiza Khadija Ijaz" id="{A6D3F1A6-FB55-49DA-B266-B671BA346723}" userId="S::hljaz@dcwater.com::18df4640-6973-445c-83f4-148f3ddfa906" providerId="AD"/>
</personList>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2" dT="2025-02-24T23:32:01.73" personId="{32F70D81-5A18-4846-AC82-0BF3CEC48A04}" id="{35DC48EE-9D3C-4C64-8544-E5CBBF7DF61F}">
    <text>Use Power BI link to keep track of SBT3 TS</text>
  </threadedComment>
  <threadedComment ref="B12" dT="2025-02-24T23:32:44.32" personId="{32F70D81-5A18-4846-AC82-0BF3CEC48A04}" id="{7A642C00-C8BD-44B1-9538-519859FC0E2B}" parentId="{35DC48EE-9D3C-4C64-8544-E5CBBF7DF61F}">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9D8E0F67-152D-40C0-883B-73749856DC6F}">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842DDC76-E6F7-4549-BA5D-6ECD568E8175}">
    <text>Red highlighted value comes from plant data conversion table</text>
  </threadedComment>
  <threadedComment ref="D50" dT="2024-03-18T18:43:00.87" personId="{A6D3F1A6-FB55-49DA-B266-B671BA346723}" id="{2378111D-0D32-44F9-B0BA-F76F076024A6}">
    <text xml:space="preserve">Sample volume will remain same unless need to change due to thickness of filtrate </text>
  </threadedComment>
  <threadedComment ref="D61" dT="2024-03-18T18:46:02.76" personId="{A6D3F1A6-FB55-49DA-B266-B671BA346723}" id="{AB13D988-7287-4E67-BB0F-BC4E4F5E77D1}">
    <text>Sample + Tray weight &gt;= 5g</text>
  </threadedComment>
</ThreadedComments>
</file>

<file path=xl/threadedComments/threadedComment2.xml><?xml version="1.0" encoding="utf-8"?>
<ThreadedComments xmlns="http://schemas.microsoft.com/office/spreadsheetml/2018/threadedcomments" xmlns:x="http://schemas.openxmlformats.org/spreadsheetml/2006/main">
  <threadedComment ref="B12" dT="2025-02-24T23:32:01.73" personId="{32F70D81-5A18-4846-AC82-0BF3CEC48A04}" id="{54830D31-DD0D-4563-8746-B624894E80D2}">
    <text>Use Power BI link to keep track of SBT3 TS</text>
  </threadedComment>
  <threadedComment ref="B12" dT="2025-02-24T23:32:44.32" personId="{32F70D81-5A18-4846-AC82-0BF3CEC48A04}" id="{CF8138B4-0E49-4413-972F-733A0EDE7BED}" parentId="{54830D31-DD0D-4563-8746-B624894E80D2}">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206E73B0-9386-447B-8C52-76F1135A40BD}">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C9078BF2-9038-43D6-B293-D948E87DA79B}">
    <text>Red highlighted value comes from plant data conversion table</text>
  </threadedComment>
  <threadedComment ref="D50" dT="2024-03-18T18:43:00.87" personId="{A6D3F1A6-FB55-49DA-B266-B671BA346723}" id="{09884B8A-915B-42E4-9F0F-96FA49FFB4CC}">
    <text xml:space="preserve">Sample volume will remain same unless need to change due to thickness of filtrate </text>
  </threadedComment>
  <threadedComment ref="D61" dT="2024-03-18T18:46:02.76" personId="{A6D3F1A6-FB55-49DA-B266-B671BA346723}" id="{12FC0E89-233F-421B-87AE-0C9105CF8D4F}">
    <text>Sample + Tray weight &gt;= 5g</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5-02-24T23:32:01.73" personId="{32F70D81-5A18-4846-AC82-0BF3CEC48A04}" id="{623617F5-F16F-408F-81A0-FC42797D80C8}">
    <text>Use Power BI link to keep track of SBT3 TS</text>
  </threadedComment>
  <threadedComment ref="B12" dT="2025-02-24T23:32:44.32" personId="{32F70D81-5A18-4846-AC82-0BF3CEC48A04}" id="{0C6003BE-63A4-46A7-8D5E-BFA6499371FE}" parentId="{623617F5-F16F-408F-81A0-FC42797D80C8}">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486DE866-C3B9-46C6-B72D-139B3A919AB2}">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51C0F9A3-52F5-4A47-9590-3E3975A767DB}">
    <text>Red highlighted value comes from plant data conversion table</text>
  </threadedComment>
  <threadedComment ref="D50" dT="2024-03-18T18:43:00.87" personId="{A6D3F1A6-FB55-49DA-B266-B671BA346723}" id="{3EA4C2B6-600E-4E4C-BA2A-08FA4BF43468}">
    <text xml:space="preserve">Sample volume will remain same unless need to change due to thickness of filtrate </text>
  </threadedComment>
  <threadedComment ref="D61" dT="2024-03-18T18:46:02.76" personId="{A6D3F1A6-FB55-49DA-B266-B671BA346723}" id="{9606A433-6E37-41B9-9B8A-81634C89778C}">
    <text>Sample + Tray weight &gt;= 5g</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D48E6-F636-4AD8-A9FA-2A7DF0EEE0FD}">
  <sheetPr>
    <tabColor theme="9" tint="-0.499984740745262"/>
    <pageSetUpPr fitToPage="1"/>
  </sheetPr>
  <dimension ref="A1:BF108"/>
  <sheetViews>
    <sheetView topLeftCell="A21" zoomScale="70" zoomScaleNormal="70" workbookViewId="0">
      <selection activeCell="A30" sqref="A30"/>
    </sheetView>
  </sheetViews>
  <sheetFormatPr defaultColWidth="8.7109375" defaultRowHeight="15.75" customHeight="1" outlineLevelRow="2" x14ac:dyDescent="0.25"/>
  <cols>
    <col min="1" max="1" width="39.42578125" style="192" customWidth="1"/>
    <col min="2" max="2" width="26.28515625" style="192" customWidth="1"/>
    <col min="3" max="3" width="32.28515625" style="192" customWidth="1"/>
    <col min="4" max="4" width="22.28515625" style="192" bestFit="1" customWidth="1"/>
    <col min="5" max="5" width="23.28515625" style="192" bestFit="1" customWidth="1"/>
    <col min="6" max="6" width="25.85546875" style="192" bestFit="1" customWidth="1"/>
    <col min="7" max="8" width="16.85546875" style="192" bestFit="1" customWidth="1"/>
    <col min="9" max="9" width="18.42578125" style="192" customWidth="1"/>
    <col min="10" max="10" width="15.85546875" style="192" bestFit="1" customWidth="1"/>
    <col min="11" max="11" width="16.42578125" style="192" bestFit="1" customWidth="1"/>
    <col min="12" max="12" width="16.85546875" style="192" bestFit="1" customWidth="1"/>
    <col min="13" max="13" width="17.28515625" style="192" bestFit="1" customWidth="1"/>
    <col min="14" max="14" width="36.5703125" style="192" bestFit="1" customWidth="1"/>
    <col min="15" max="15" width="11.140625" style="192" bestFit="1" customWidth="1"/>
    <col min="16" max="16" width="18.85546875" style="192" bestFit="1" customWidth="1"/>
    <col min="17" max="17" width="11.140625" style="192" bestFit="1" customWidth="1"/>
    <col min="18" max="18" width="11.85546875" style="192" bestFit="1" customWidth="1"/>
    <col min="19" max="21" width="11.7109375" style="192" customWidth="1"/>
    <col min="22" max="22" width="27.28515625" style="192" bestFit="1" customWidth="1"/>
    <col min="23" max="25" width="11.7109375" style="192" customWidth="1"/>
    <col min="26" max="26" width="21.28515625" style="192" customWidth="1"/>
    <col min="27" max="33" width="11.7109375" style="192" customWidth="1"/>
    <col min="34" max="34" width="17.7109375" style="192" bestFit="1" customWidth="1"/>
    <col min="35" max="35" width="11.7109375" style="192" customWidth="1"/>
    <col min="36" max="36" width="13.28515625" style="192" bestFit="1" customWidth="1"/>
    <col min="37" max="37" width="14.7109375" style="192" bestFit="1" customWidth="1"/>
    <col min="38" max="38" width="11.7109375" style="192" customWidth="1"/>
    <col min="39" max="39" width="9.42578125" style="192" customWidth="1"/>
    <col min="40" max="40" width="8.28515625" style="192" bestFit="1" customWidth="1"/>
    <col min="41" max="41" width="7.42578125" style="192" bestFit="1" customWidth="1"/>
    <col min="42" max="43" width="9.28515625" style="192" bestFit="1" customWidth="1"/>
    <col min="44" max="44" width="8.42578125" style="192" bestFit="1" customWidth="1"/>
    <col min="45" max="64" width="9.28515625" style="192" bestFit="1" customWidth="1"/>
    <col min="65" max="65" width="8.7109375" style="192" customWidth="1"/>
    <col min="66" max="16383" width="8.7109375" style="192"/>
    <col min="16384" max="16384" width="8.7109375" style="192" bestFit="1" customWidth="1"/>
  </cols>
  <sheetData>
    <row r="1" spans="1:58" x14ac:dyDescent="0.25">
      <c r="A1" s="189"/>
      <c r="B1" s="190" t="s">
        <v>0</v>
      </c>
      <c r="C1" s="191"/>
      <c r="D1" s="191"/>
      <c r="E1" s="191"/>
      <c r="F1" s="191"/>
      <c r="G1" s="191"/>
      <c r="H1" s="191"/>
      <c r="I1" s="191"/>
      <c r="J1" s="191"/>
      <c r="K1" s="191"/>
      <c r="L1" s="190"/>
      <c r="M1" s="190"/>
      <c r="N1" s="190"/>
      <c r="O1" s="190"/>
      <c r="P1" s="190"/>
      <c r="Q1" s="190"/>
      <c r="R1" s="190"/>
      <c r="S1" s="190"/>
      <c r="T1" s="190"/>
      <c r="U1" s="190"/>
      <c r="V1" s="190"/>
      <c r="W1" s="190"/>
      <c r="X1" s="190"/>
      <c r="Y1" s="190"/>
      <c r="Z1" s="190"/>
      <c r="AA1" s="190"/>
      <c r="AB1" s="190"/>
      <c r="AC1" s="190"/>
      <c r="AD1" s="190"/>
      <c r="AE1" s="190"/>
      <c r="AF1" s="190"/>
      <c r="AG1" s="190"/>
      <c r="AH1" s="190"/>
      <c r="AI1" s="190"/>
      <c r="AJ1" s="190"/>
      <c r="AK1" s="190"/>
      <c r="AL1" s="190"/>
      <c r="AM1" s="190"/>
      <c r="AN1" s="190"/>
      <c r="AO1" s="190"/>
      <c r="AP1" s="190"/>
      <c r="AQ1" s="190"/>
      <c r="AR1" s="190"/>
      <c r="AS1" s="190"/>
      <c r="AT1" s="190"/>
      <c r="AU1" s="190"/>
      <c r="AV1" s="190"/>
      <c r="AW1" s="190"/>
      <c r="AX1" s="190"/>
      <c r="AY1" s="190"/>
      <c r="AZ1" s="190"/>
      <c r="BA1" s="190"/>
      <c r="BB1" s="190"/>
      <c r="BC1" s="190"/>
      <c r="BD1" s="190"/>
      <c r="BE1" s="190"/>
      <c r="BF1" s="190"/>
    </row>
    <row r="2" spans="1:58" x14ac:dyDescent="0.25">
      <c r="A2" s="193"/>
      <c r="B2" s="194" t="s">
        <v>1</v>
      </c>
      <c r="C2" s="190"/>
      <c r="D2" s="190"/>
      <c r="E2" s="190"/>
      <c r="F2" s="190"/>
      <c r="G2" s="190"/>
      <c r="H2" s="190"/>
      <c r="I2" s="190"/>
      <c r="J2" s="190"/>
      <c r="K2" s="190"/>
      <c r="L2" s="190"/>
      <c r="M2" s="190"/>
      <c r="N2" s="190"/>
      <c r="O2" s="190"/>
      <c r="P2" s="190"/>
      <c r="Q2" s="190"/>
      <c r="R2" s="190"/>
      <c r="S2" s="190"/>
      <c r="T2" s="190"/>
      <c r="U2" s="190"/>
      <c r="V2" s="190"/>
      <c r="W2" s="190"/>
      <c r="X2" s="190"/>
      <c r="Y2" s="190"/>
      <c r="Z2" s="190"/>
      <c r="AA2" s="190"/>
      <c r="AB2" s="190"/>
      <c r="AC2" s="190"/>
      <c r="AD2" s="190"/>
      <c r="AE2" s="190"/>
      <c r="AF2" s="190"/>
      <c r="AG2" s="190"/>
      <c r="AH2" s="190"/>
      <c r="AI2" s="190"/>
      <c r="AJ2" s="190"/>
      <c r="AK2" s="190"/>
      <c r="AL2" s="190"/>
      <c r="AM2" s="190"/>
      <c r="AN2" s="190"/>
      <c r="AO2" s="190"/>
      <c r="AP2" s="190"/>
      <c r="AQ2" s="190"/>
      <c r="AR2" s="190"/>
      <c r="AS2" s="190"/>
      <c r="AT2" s="190"/>
      <c r="AU2" s="190"/>
      <c r="AV2" s="190"/>
      <c r="AW2" s="190"/>
      <c r="AX2" s="190"/>
      <c r="AY2" s="190"/>
      <c r="AZ2" s="190"/>
      <c r="BA2" s="190"/>
      <c r="BB2" s="190"/>
      <c r="BC2" s="190"/>
      <c r="BD2" s="190"/>
      <c r="BE2" s="190"/>
      <c r="BF2" s="190"/>
    </row>
    <row r="3" spans="1:58" x14ac:dyDescent="0.25">
      <c r="A3" s="193"/>
      <c r="B3" s="194" t="s">
        <v>2</v>
      </c>
      <c r="C3" s="190"/>
      <c r="D3" s="190"/>
      <c r="E3" s="190"/>
      <c r="F3" s="190"/>
      <c r="G3" s="190"/>
      <c r="H3" s="190"/>
      <c r="I3" s="190"/>
      <c r="J3" s="190"/>
      <c r="K3" s="190"/>
      <c r="L3" s="190"/>
      <c r="M3" s="190"/>
      <c r="N3" s="190"/>
      <c r="O3" s="190"/>
      <c r="P3" s="190"/>
      <c r="Q3" s="190"/>
      <c r="R3" s="190"/>
      <c r="S3" s="190"/>
      <c r="T3" s="190"/>
      <c r="U3" s="190"/>
      <c r="V3" s="190"/>
      <c r="W3" s="190"/>
      <c r="X3" s="190"/>
      <c r="Y3" s="190"/>
      <c r="Z3" s="190"/>
      <c r="AA3" s="190"/>
      <c r="AB3" s="190"/>
      <c r="AC3" s="190"/>
      <c r="AD3" s="190"/>
      <c r="AE3" s="190"/>
      <c r="AF3" s="190"/>
      <c r="AG3" s="190"/>
      <c r="AH3" s="190"/>
      <c r="AI3" s="190"/>
      <c r="AJ3" s="190"/>
      <c r="AK3" s="190"/>
      <c r="AL3" s="190"/>
      <c r="AM3" s="190"/>
      <c r="AN3" s="190"/>
      <c r="AO3" s="190"/>
      <c r="AP3" s="190"/>
      <c r="AQ3" s="190"/>
      <c r="AR3" s="190"/>
      <c r="AS3" s="190"/>
      <c r="AT3" s="190"/>
      <c r="AU3" s="190"/>
      <c r="AV3" s="190"/>
      <c r="AW3" s="190"/>
      <c r="AX3" s="190"/>
      <c r="AY3" s="190"/>
      <c r="AZ3" s="190"/>
      <c r="BA3" s="190"/>
      <c r="BB3" s="190"/>
      <c r="BC3" s="190"/>
      <c r="BD3" s="190"/>
      <c r="BE3" s="190"/>
      <c r="BF3" s="190"/>
    </row>
    <row r="4" spans="1:58" x14ac:dyDescent="0.25">
      <c r="A4" s="193"/>
      <c r="B4" s="190"/>
      <c r="C4" s="190"/>
      <c r="D4" s="190"/>
      <c r="E4" s="190"/>
      <c r="F4" s="190"/>
      <c r="G4" s="190"/>
      <c r="H4" s="190"/>
      <c r="I4" s="190"/>
      <c r="J4" s="190"/>
      <c r="K4" s="190"/>
      <c r="L4" s="190"/>
      <c r="M4" s="190"/>
      <c r="N4" s="190"/>
      <c r="O4" s="190"/>
      <c r="P4" s="190"/>
      <c r="Q4" s="190"/>
      <c r="R4" s="190"/>
      <c r="S4" s="190"/>
      <c r="T4" s="190"/>
      <c r="U4" s="190"/>
      <c r="V4" s="190"/>
      <c r="W4" s="190"/>
      <c r="X4" s="190"/>
      <c r="Y4" s="190"/>
      <c r="Z4" s="190"/>
      <c r="AA4" s="190"/>
      <c r="AB4" s="190"/>
      <c r="AC4" s="190"/>
      <c r="AD4" s="190"/>
      <c r="AE4" s="190"/>
      <c r="AF4" s="190"/>
      <c r="AG4" s="190"/>
      <c r="AH4" s="190"/>
      <c r="AI4" s="190"/>
      <c r="AJ4" s="190"/>
      <c r="AK4" s="190"/>
      <c r="AL4" s="190"/>
      <c r="AM4" s="190"/>
      <c r="AN4" s="190"/>
      <c r="AO4" s="190"/>
      <c r="AP4" s="190"/>
      <c r="AQ4" s="190"/>
      <c r="AR4" s="190"/>
      <c r="AS4" s="190"/>
      <c r="AT4" s="190"/>
      <c r="AU4" s="190"/>
      <c r="AV4" s="190"/>
      <c r="AW4" s="190"/>
      <c r="AX4" s="190"/>
      <c r="AY4" s="190"/>
      <c r="AZ4" s="190"/>
      <c r="BA4" s="190"/>
      <c r="BB4" s="190"/>
      <c r="BC4" s="190"/>
      <c r="BD4" s="190"/>
      <c r="BE4" s="190"/>
      <c r="BF4" s="190"/>
    </row>
    <row r="5" spans="1:58" ht="34.5" customHeight="1" thickBot="1" x14ac:dyDescent="0.3">
      <c r="A5" s="193"/>
      <c r="B5" s="190"/>
      <c r="C5" s="190"/>
      <c r="D5" s="190"/>
      <c r="E5" s="190"/>
      <c r="F5" s="190"/>
      <c r="G5" s="190"/>
      <c r="H5" s="190"/>
      <c r="I5" s="190"/>
      <c r="J5" s="190"/>
      <c r="K5" s="190"/>
      <c r="L5" s="190"/>
      <c r="M5" s="190"/>
      <c r="N5" s="190"/>
      <c r="O5" s="190"/>
      <c r="P5" s="190"/>
      <c r="Q5" s="190"/>
      <c r="R5" s="190"/>
      <c r="S5" s="190"/>
      <c r="T5" s="190"/>
      <c r="U5" s="195" t="s">
        <v>150</v>
      </c>
      <c r="V5" s="196"/>
      <c r="W5" s="196"/>
      <c r="X5" s="196"/>
      <c r="Y5" s="196"/>
      <c r="Z5" s="196"/>
      <c r="AA5" s="196"/>
      <c r="AB5" s="196"/>
      <c r="AC5" s="196"/>
      <c r="AD5" s="196"/>
      <c r="AE5" s="196"/>
      <c r="AF5" s="196"/>
      <c r="AG5" s="196"/>
      <c r="AH5" s="196"/>
      <c r="AI5" s="196"/>
      <c r="AJ5" s="196"/>
      <c r="AK5" s="196"/>
      <c r="AL5" s="197"/>
      <c r="AM5" s="190"/>
      <c r="AN5" s="190"/>
      <c r="AO5" s="190"/>
      <c r="AP5" s="190"/>
      <c r="AQ5" s="190"/>
      <c r="AR5" s="190"/>
      <c r="AS5" s="190"/>
      <c r="AT5" s="190"/>
      <c r="AU5" s="190"/>
      <c r="AV5" s="190"/>
      <c r="AW5" s="190"/>
      <c r="AX5" s="190"/>
      <c r="AY5" s="190"/>
      <c r="AZ5" s="190"/>
      <c r="BA5" s="190"/>
      <c r="BB5" s="190"/>
      <c r="BC5" s="190"/>
      <c r="BD5" s="190"/>
      <c r="BE5" s="190"/>
      <c r="BF5" s="190"/>
    </row>
    <row r="6" spans="1:58" ht="20.100000000000001" customHeight="1" thickBot="1" x14ac:dyDescent="0.3">
      <c r="A6" s="198" t="s">
        <v>4</v>
      </c>
      <c r="B6" s="199"/>
      <c r="C6" s="199"/>
      <c r="D6" s="200"/>
      <c r="E6" s="190"/>
      <c r="F6" s="201" t="s">
        <v>5</v>
      </c>
      <c r="G6" s="202"/>
      <c r="H6" s="202"/>
      <c r="I6" s="202"/>
      <c r="J6" s="202"/>
      <c r="K6" s="203"/>
      <c r="L6" s="203"/>
      <c r="M6" s="203"/>
      <c r="N6" s="190"/>
      <c r="O6" s="190"/>
      <c r="P6" s="190"/>
      <c r="Q6" s="190"/>
      <c r="R6" s="190"/>
      <c r="S6" s="190"/>
      <c r="T6" s="190"/>
      <c r="U6" s="204"/>
      <c r="V6" s="205"/>
      <c r="W6" s="205"/>
      <c r="X6" s="205"/>
      <c r="Y6" s="205"/>
      <c r="Z6" s="205"/>
      <c r="AA6" s="205"/>
      <c r="AB6" s="205"/>
      <c r="AC6" s="205"/>
      <c r="AD6" s="205"/>
      <c r="AE6" s="205"/>
      <c r="AF6" s="205"/>
      <c r="AG6" s="205"/>
      <c r="AH6" s="205"/>
      <c r="AI6" s="205"/>
      <c r="AJ6" s="205"/>
      <c r="AK6" s="205"/>
      <c r="AL6" s="206"/>
      <c r="AM6" s="190"/>
      <c r="AN6" s="190"/>
      <c r="AO6" s="190"/>
      <c r="AP6" s="190"/>
      <c r="AQ6" s="190"/>
      <c r="AR6" s="190"/>
      <c r="AS6" s="190"/>
      <c r="AT6" s="190"/>
      <c r="AU6" s="190"/>
      <c r="AV6" s="190"/>
      <c r="AW6" s="190"/>
      <c r="AX6" s="190"/>
      <c r="AY6" s="190"/>
      <c r="AZ6" s="190"/>
      <c r="BA6" s="190"/>
      <c r="BB6" s="190"/>
      <c r="BC6" s="190"/>
      <c r="BD6" s="190"/>
      <c r="BE6" s="190"/>
      <c r="BF6" s="190"/>
    </row>
    <row r="7" spans="1:58" ht="20.100000000000001" customHeight="1" thickBot="1" x14ac:dyDescent="0.3">
      <c r="A7" s="207" t="s">
        <v>151</v>
      </c>
      <c r="B7" s="208">
        <v>0.39583333333333331</v>
      </c>
      <c r="C7" s="209"/>
      <c r="D7" s="210"/>
      <c r="E7" s="190"/>
      <c r="F7" s="211"/>
      <c r="G7" s="212"/>
      <c r="H7" s="212"/>
      <c r="I7" s="213"/>
      <c r="J7" s="214"/>
      <c r="K7" s="215" t="s">
        <v>152</v>
      </c>
      <c r="L7" s="215" t="s">
        <v>153</v>
      </c>
      <c r="M7" s="215" t="s">
        <v>154</v>
      </c>
      <c r="N7" s="190" t="s">
        <v>155</v>
      </c>
      <c r="O7" s="190"/>
      <c r="P7" s="190"/>
      <c r="Q7" s="190"/>
      <c r="R7" s="190"/>
      <c r="S7" s="190"/>
      <c r="T7" s="190"/>
      <c r="U7" s="204"/>
      <c r="V7" s="205"/>
      <c r="W7" s="205"/>
      <c r="X7" s="205"/>
      <c r="Y7" s="205"/>
      <c r="Z7" s="205"/>
      <c r="AA7" s="205"/>
      <c r="AB7" s="205"/>
      <c r="AC7" s="205"/>
      <c r="AD7" s="205"/>
      <c r="AE7" s="205"/>
      <c r="AF7" s="205"/>
      <c r="AG7" s="205"/>
      <c r="AH7" s="205"/>
      <c r="AI7" s="205"/>
      <c r="AJ7" s="205"/>
      <c r="AK7" s="205"/>
      <c r="AL7" s="206"/>
      <c r="AM7" s="190"/>
      <c r="AN7" s="190"/>
      <c r="AO7" s="190"/>
      <c r="AP7" s="190"/>
      <c r="AQ7" s="190"/>
      <c r="AR7" s="190"/>
      <c r="AS7" s="190"/>
      <c r="AT7" s="190"/>
      <c r="AU7" s="190"/>
      <c r="AV7" s="190"/>
      <c r="AW7" s="190"/>
      <c r="AX7" s="190"/>
      <c r="AY7" s="190"/>
      <c r="AZ7" s="190"/>
      <c r="BA7" s="190"/>
      <c r="BB7" s="190"/>
      <c r="BC7" s="190"/>
      <c r="BD7" s="190"/>
      <c r="BE7" s="190"/>
      <c r="BF7" s="190"/>
    </row>
    <row r="8" spans="1:58" ht="20.100000000000001" customHeight="1" thickBot="1" x14ac:dyDescent="0.3">
      <c r="A8" s="216" t="s">
        <v>6</v>
      </c>
      <c r="B8" s="217" t="s">
        <v>156</v>
      </c>
      <c r="C8" s="209" t="s">
        <v>8</v>
      </c>
      <c r="D8" s="210">
        <f>D10*B11*8.34*10000</f>
        <v>415.55617919999997</v>
      </c>
      <c r="E8" s="190"/>
      <c r="F8" s="218" t="s">
        <v>151</v>
      </c>
      <c r="G8" s="219">
        <f>B7</f>
        <v>0.39583333333333331</v>
      </c>
      <c r="H8" s="218"/>
      <c r="I8" s="218"/>
      <c r="J8" s="220"/>
      <c r="K8" s="221" t="s">
        <v>157</v>
      </c>
      <c r="L8" s="221">
        <v>0</v>
      </c>
      <c r="M8" s="221"/>
      <c r="N8" s="190" t="s">
        <v>158</v>
      </c>
      <c r="O8" s="190"/>
      <c r="P8" s="190"/>
      <c r="Q8" s="190"/>
      <c r="R8" s="190"/>
      <c r="S8" s="190"/>
      <c r="T8" s="190"/>
      <c r="U8" s="222"/>
      <c r="V8" s="222"/>
      <c r="W8" s="222"/>
      <c r="X8" s="222"/>
      <c r="Y8" s="222"/>
      <c r="Z8" s="222"/>
      <c r="AA8" s="222"/>
      <c r="AB8" s="222"/>
      <c r="AC8" s="222"/>
      <c r="AD8" s="222"/>
      <c r="AE8" s="222"/>
      <c r="AF8" s="222"/>
      <c r="AG8" s="222"/>
      <c r="AH8" s="222"/>
      <c r="AI8" s="222"/>
      <c r="AJ8" s="222"/>
      <c r="AK8" s="222"/>
      <c r="AL8" s="222"/>
      <c r="AM8" s="190"/>
      <c r="AN8" s="190"/>
      <c r="AO8" s="190"/>
      <c r="AP8" s="190"/>
      <c r="AQ8" s="190"/>
      <c r="AR8" s="190"/>
      <c r="AS8" s="190"/>
      <c r="AT8" s="190"/>
      <c r="AU8" s="190"/>
      <c r="AV8" s="190"/>
      <c r="AW8" s="190"/>
      <c r="AX8" s="190"/>
      <c r="AY8" s="190"/>
      <c r="AZ8" s="190"/>
      <c r="BA8" s="190"/>
      <c r="BB8" s="190"/>
      <c r="BC8" s="190"/>
      <c r="BD8" s="190"/>
      <c r="BE8" s="190"/>
      <c r="BF8" s="190"/>
    </row>
    <row r="9" spans="1:58" ht="20.100000000000001" customHeight="1" thickBot="1" x14ac:dyDescent="0.3">
      <c r="A9" s="207" t="s">
        <v>10</v>
      </c>
      <c r="B9" s="217">
        <v>0.158</v>
      </c>
      <c r="C9" s="223" t="s">
        <v>11</v>
      </c>
      <c r="D9" s="224">
        <f>B9*B10</f>
        <v>13.8408</v>
      </c>
      <c r="E9" s="190"/>
      <c r="F9" s="218"/>
      <c r="G9" s="225" t="s">
        <v>12</v>
      </c>
      <c r="H9" s="225" t="s">
        <v>13</v>
      </c>
      <c r="I9" s="225" t="s">
        <v>14</v>
      </c>
      <c r="J9" s="226" t="s">
        <v>15</v>
      </c>
      <c r="K9" s="221" t="s">
        <v>159</v>
      </c>
      <c r="L9" s="221">
        <v>1</v>
      </c>
      <c r="M9" s="221"/>
      <c r="N9" s="190"/>
      <c r="O9" s="190"/>
      <c r="P9" s="190"/>
      <c r="Q9" s="190"/>
      <c r="R9" s="190"/>
      <c r="S9" s="190"/>
      <c r="T9" s="190"/>
      <c r="U9" s="222"/>
      <c r="V9" s="222"/>
      <c r="W9" s="222"/>
      <c r="X9" s="222"/>
      <c r="Y9" s="222"/>
      <c r="Z9" s="222"/>
      <c r="AA9" s="222"/>
      <c r="AB9" s="222"/>
      <c r="AC9" s="222"/>
      <c r="AD9" s="222"/>
      <c r="AE9" s="222"/>
      <c r="AF9" s="222"/>
      <c r="AG9" s="222"/>
      <c r="AH9" s="222"/>
      <c r="AI9" s="222"/>
      <c r="AJ9" s="222"/>
      <c r="AK9" s="222"/>
      <c r="AL9" s="222"/>
      <c r="AM9" s="190"/>
      <c r="AN9" s="190"/>
      <c r="AO9" s="190"/>
      <c r="AP9" s="190"/>
      <c r="AQ9" s="190"/>
      <c r="AR9" s="190"/>
      <c r="AS9" s="190"/>
      <c r="AT9" s="190"/>
      <c r="AU9" s="190"/>
      <c r="AV9" s="190"/>
      <c r="AW9" s="190"/>
      <c r="AX9" s="190"/>
      <c r="AY9" s="190"/>
      <c r="AZ9" s="190"/>
      <c r="BA9" s="190"/>
      <c r="BB9" s="190"/>
      <c r="BC9" s="190"/>
      <c r="BD9" s="190"/>
      <c r="BE9" s="190"/>
      <c r="BF9" s="190"/>
    </row>
    <row r="10" spans="1:58" ht="20.100000000000001" customHeight="1" thickBot="1" x14ac:dyDescent="0.3">
      <c r="A10" s="207" t="s">
        <v>16</v>
      </c>
      <c r="B10" s="227">
        <v>87.6</v>
      </c>
      <c r="C10" s="223" t="s">
        <v>17</v>
      </c>
      <c r="D10" s="224">
        <f>D9*1440/1000000</f>
        <v>1.9930751999999999E-2</v>
      </c>
      <c r="E10" s="190"/>
      <c r="F10" s="218" t="s">
        <v>18</v>
      </c>
      <c r="G10" s="228" t="s">
        <v>19</v>
      </c>
      <c r="H10" s="229">
        <f>B13</f>
        <v>3.3800667353757263</v>
      </c>
      <c r="I10" s="229"/>
      <c r="J10" s="230"/>
      <c r="K10" s="221" t="s">
        <v>160</v>
      </c>
      <c r="L10" s="221">
        <v>1</v>
      </c>
      <c r="M10" s="221"/>
      <c r="N10" s="190"/>
      <c r="O10" s="190"/>
      <c r="P10" s="190"/>
      <c r="Q10" s="190"/>
      <c r="R10" s="190"/>
      <c r="S10" s="190"/>
      <c r="T10" s="190"/>
      <c r="U10" s="222"/>
      <c r="V10" s="231" t="s">
        <v>161</v>
      </c>
      <c r="W10" s="232"/>
      <c r="X10" s="233"/>
      <c r="Y10" s="222"/>
      <c r="Z10" s="222"/>
      <c r="AA10" s="222"/>
      <c r="AB10" s="222"/>
      <c r="AC10" s="222"/>
      <c r="AD10" s="222"/>
      <c r="AE10" s="222"/>
      <c r="AF10" s="222"/>
      <c r="AG10" s="222"/>
      <c r="AH10" s="222"/>
      <c r="AI10" s="234" t="s">
        <v>81</v>
      </c>
      <c r="AJ10" s="235"/>
      <c r="AK10" s="236"/>
      <c r="AL10" s="222"/>
      <c r="AM10" s="190"/>
      <c r="AN10" s="190"/>
      <c r="AO10" s="190"/>
      <c r="AP10" s="190"/>
      <c r="AQ10" s="190"/>
      <c r="AR10" s="190"/>
      <c r="AS10" s="190"/>
      <c r="AT10" s="190"/>
      <c r="AU10" s="190"/>
      <c r="AV10" s="190"/>
      <c r="AW10" s="190"/>
      <c r="AX10" s="190"/>
      <c r="AY10" s="190"/>
      <c r="AZ10" s="190"/>
      <c r="BA10" s="190"/>
      <c r="BB10" s="190"/>
      <c r="BC10" s="190"/>
      <c r="BD10" s="190"/>
      <c r="BE10" s="190"/>
      <c r="BF10" s="190"/>
    </row>
    <row r="11" spans="1:58" ht="20.100000000000001" customHeight="1" thickBot="1" x14ac:dyDescent="0.3">
      <c r="A11" s="207" t="s">
        <v>20</v>
      </c>
      <c r="B11" s="237">
        <v>0.25</v>
      </c>
      <c r="C11" s="223" t="s">
        <v>21</v>
      </c>
      <c r="D11" s="224">
        <f>B10*1440/1000000</f>
        <v>0.12614399999999998</v>
      </c>
      <c r="E11" s="190"/>
      <c r="F11" s="218" t="s">
        <v>22</v>
      </c>
      <c r="G11" s="228" t="s">
        <v>23</v>
      </c>
      <c r="H11" s="238">
        <f>B9</f>
        <v>0.158</v>
      </c>
      <c r="I11" s="238"/>
      <c r="J11" s="239"/>
      <c r="K11" s="221" t="s">
        <v>162</v>
      </c>
      <c r="L11" s="221">
        <v>1</v>
      </c>
      <c r="M11" s="221"/>
      <c r="N11" s="190"/>
      <c r="O11" s="190"/>
      <c r="P11" s="190"/>
      <c r="Q11" s="190"/>
      <c r="R11" s="190"/>
      <c r="S11" s="190"/>
      <c r="T11" s="190"/>
      <c r="U11" s="222"/>
      <c r="V11" s="240"/>
      <c r="W11" s="241"/>
      <c r="X11" s="242"/>
      <c r="Y11" s="222"/>
      <c r="Z11" s="222"/>
      <c r="AA11" s="222"/>
      <c r="AB11" s="222"/>
      <c r="AC11" s="222"/>
      <c r="AD11" s="222"/>
      <c r="AE11" s="222"/>
      <c r="AF11" s="222"/>
      <c r="AG11" s="222"/>
      <c r="AH11" s="222"/>
      <c r="AI11" s="243"/>
      <c r="AJ11" s="244"/>
      <c r="AK11" s="245"/>
      <c r="AL11" s="222"/>
      <c r="AM11" s="190"/>
      <c r="AN11" s="190"/>
      <c r="AO11" s="190"/>
      <c r="AP11" s="190"/>
      <c r="AQ11" s="190"/>
      <c r="AR11" s="190"/>
      <c r="AS11" s="190"/>
      <c r="AT11" s="190"/>
      <c r="AU11" s="190"/>
      <c r="AV11" s="190"/>
      <c r="AW11" s="190"/>
      <c r="AX11" s="190"/>
      <c r="AY11" s="190"/>
      <c r="AZ11" s="190"/>
      <c r="BA11" s="190"/>
      <c r="BB11" s="190"/>
      <c r="BC11" s="190"/>
      <c r="BD11" s="190"/>
      <c r="BE11" s="190"/>
      <c r="BF11" s="190"/>
    </row>
    <row r="12" spans="1:58" ht="20.100000000000001" customHeight="1" thickBot="1" x14ac:dyDescent="0.35">
      <c r="A12" s="207" t="s">
        <v>24</v>
      </c>
      <c r="B12" s="246">
        <v>5.2</v>
      </c>
      <c r="C12" s="223" t="s">
        <v>25</v>
      </c>
      <c r="D12" s="224">
        <f>(B12/(1+(B15/B14)))</f>
        <v>3.2790588235294118</v>
      </c>
      <c r="E12" s="190"/>
      <c r="F12" s="218" t="s">
        <v>26</v>
      </c>
      <c r="G12" s="228" t="s">
        <v>27</v>
      </c>
      <c r="H12" s="247">
        <f>D15</f>
        <v>23.372319597476352</v>
      </c>
      <c r="I12" s="248">
        <f>Y97</f>
        <v>21.463569251046401</v>
      </c>
      <c r="J12" s="249">
        <f>AN97</f>
        <v>16.558496225443253</v>
      </c>
      <c r="K12" s="221" t="s">
        <v>163</v>
      </c>
      <c r="L12" s="221">
        <v>1</v>
      </c>
      <c r="M12" s="221"/>
      <c r="N12" s="190"/>
      <c r="O12" s="190"/>
      <c r="P12" s="190"/>
      <c r="Q12" s="190"/>
      <c r="R12" s="190"/>
      <c r="S12" s="190"/>
      <c r="T12" s="190"/>
      <c r="U12" s="222"/>
      <c r="V12" s="250"/>
      <c r="W12" s="251"/>
      <c r="X12" s="252"/>
      <c r="Y12" s="222"/>
      <c r="Z12" s="222"/>
      <c r="AA12" s="222"/>
      <c r="AB12" s="222"/>
      <c r="AC12" s="222"/>
      <c r="AD12" s="222"/>
      <c r="AE12" s="222"/>
      <c r="AF12" s="222"/>
      <c r="AG12" s="222"/>
      <c r="AH12" s="222"/>
      <c r="AI12" s="253"/>
      <c r="AJ12" s="254" t="s">
        <v>18</v>
      </c>
      <c r="AK12" s="255" t="s">
        <v>83</v>
      </c>
      <c r="AL12" s="222"/>
      <c r="AM12" s="190"/>
      <c r="AN12" s="190"/>
      <c r="AO12" s="190"/>
      <c r="AP12" s="190"/>
      <c r="AQ12" s="190"/>
      <c r="AR12" s="190"/>
      <c r="AS12" s="190"/>
      <c r="AT12" s="190"/>
      <c r="AU12" s="190"/>
      <c r="AV12" s="190"/>
      <c r="AW12" s="190"/>
      <c r="AX12" s="190"/>
      <c r="AY12" s="190"/>
      <c r="AZ12" s="190"/>
      <c r="BA12" s="190"/>
      <c r="BB12" s="190"/>
      <c r="BC12" s="190"/>
      <c r="BD12" s="190"/>
      <c r="BE12" s="190"/>
      <c r="BF12" s="190"/>
    </row>
    <row r="13" spans="1:58" ht="20.100000000000001" customHeight="1" thickBot="1" x14ac:dyDescent="0.35">
      <c r="A13" s="207" t="s">
        <v>28</v>
      </c>
      <c r="B13" s="256">
        <f>J69</f>
        <v>3.3800667353757263</v>
      </c>
      <c r="C13" s="223" t="s">
        <v>29</v>
      </c>
      <c r="D13" s="224">
        <f>D11*D12*8.34*(10000/2000)</f>
        <v>17.248520963011764</v>
      </c>
      <c r="E13" s="190"/>
      <c r="F13" s="218" t="s">
        <v>30</v>
      </c>
      <c r="G13" s="228" t="s">
        <v>19</v>
      </c>
      <c r="H13" s="229">
        <f>AT97</f>
        <v>30.572141260361821</v>
      </c>
      <c r="I13" s="248">
        <f>Z97</f>
        <v>31.395313907850941</v>
      </c>
      <c r="J13" s="249">
        <f>AO97</f>
        <v>31.723239802463461</v>
      </c>
      <c r="K13" s="221"/>
      <c r="L13" s="221"/>
      <c r="M13" s="221"/>
      <c r="N13" s="190"/>
      <c r="O13" s="190"/>
      <c r="P13" s="190"/>
      <c r="Q13" s="190"/>
      <c r="R13" s="190"/>
      <c r="S13" s="190"/>
      <c r="T13" s="190"/>
      <c r="U13" s="222"/>
      <c r="V13" s="257" t="s">
        <v>164</v>
      </c>
      <c r="W13" s="258"/>
      <c r="X13" s="259">
        <f>B7</f>
        <v>0.39583333333333331</v>
      </c>
      <c r="Y13" s="222"/>
      <c r="Z13" s="222"/>
      <c r="AA13" s="222"/>
      <c r="AB13" s="222"/>
      <c r="AC13" s="222"/>
      <c r="AD13" s="222"/>
      <c r="AE13" s="222"/>
      <c r="AF13" s="222"/>
      <c r="AG13" s="222"/>
      <c r="AH13" s="222"/>
      <c r="AI13" s="260" t="s">
        <v>100</v>
      </c>
      <c r="AJ13" s="261" t="s">
        <v>101</v>
      </c>
      <c r="AK13" s="262" t="s">
        <v>34</v>
      </c>
      <c r="AL13" s="222"/>
      <c r="AM13" s="190"/>
      <c r="AN13" s="190"/>
      <c r="AO13" s="190"/>
      <c r="AP13" s="190"/>
      <c r="AQ13" s="190"/>
      <c r="AR13" s="190"/>
      <c r="AS13" s="190"/>
      <c r="AT13" s="190"/>
      <c r="AU13" s="190"/>
      <c r="AV13" s="190"/>
      <c r="AW13" s="190"/>
      <c r="AX13" s="190"/>
      <c r="AY13" s="190"/>
      <c r="AZ13" s="190"/>
      <c r="BA13" s="190"/>
      <c r="BB13" s="190"/>
      <c r="BC13" s="190"/>
      <c r="BD13" s="190"/>
      <c r="BE13" s="190"/>
      <c r="BF13" s="190"/>
    </row>
    <row r="14" spans="1:58" ht="20.100000000000001" customHeight="1" thickBot="1" x14ac:dyDescent="0.35">
      <c r="A14" s="207" t="s">
        <v>31</v>
      </c>
      <c r="B14" s="263">
        <v>268</v>
      </c>
      <c r="C14" s="223" t="s">
        <v>32</v>
      </c>
      <c r="D14" s="224">
        <f>D8/D13</f>
        <v>24.092278989667051</v>
      </c>
      <c r="E14" s="190"/>
      <c r="F14" s="218" t="s">
        <v>33</v>
      </c>
      <c r="G14" s="228" t="s">
        <v>34</v>
      </c>
      <c r="H14" s="229">
        <f>AU97</f>
        <v>370.00000000000364</v>
      </c>
      <c r="I14" s="248">
        <f>AA97</f>
        <v>555.00000000000546</v>
      </c>
      <c r="J14" s="249">
        <f>AP97</f>
        <v>714.99999999998784</v>
      </c>
      <c r="K14" s="221"/>
      <c r="L14" s="221"/>
      <c r="M14" s="221"/>
      <c r="N14" s="190"/>
      <c r="O14" s="190"/>
      <c r="P14" s="190"/>
      <c r="Q14" s="190"/>
      <c r="R14" s="190"/>
      <c r="S14" s="190"/>
      <c r="T14" s="190"/>
      <c r="U14" s="264"/>
      <c r="V14" s="265" t="s">
        <v>165</v>
      </c>
      <c r="W14" s="266"/>
      <c r="X14" s="267" t="s">
        <v>166</v>
      </c>
      <c r="Y14" s="222"/>
      <c r="Z14" s="222"/>
      <c r="AA14" s="222"/>
      <c r="AB14" s="222"/>
      <c r="AC14" s="222"/>
      <c r="AD14" s="222"/>
      <c r="AE14" s="222"/>
      <c r="AF14" s="222"/>
      <c r="AG14" s="222"/>
      <c r="AH14" s="222"/>
      <c r="AI14" s="268"/>
      <c r="AJ14" s="269" t="s">
        <v>102</v>
      </c>
      <c r="AK14" s="270" t="s">
        <v>167</v>
      </c>
      <c r="AL14" s="222"/>
      <c r="AM14" s="190"/>
      <c r="AN14" s="190"/>
      <c r="AO14" s="190"/>
      <c r="AP14" s="190"/>
      <c r="AQ14" s="190"/>
      <c r="AR14" s="190"/>
      <c r="AS14" s="190"/>
      <c r="AT14" s="190"/>
      <c r="AU14" s="190"/>
      <c r="AV14" s="190"/>
      <c r="AW14" s="190"/>
      <c r="AX14" s="190"/>
      <c r="AY14" s="190"/>
      <c r="AZ14" s="190"/>
      <c r="BA14" s="190"/>
      <c r="BB14" s="190"/>
      <c r="BC14" s="190"/>
      <c r="BD14" s="190"/>
      <c r="BE14" s="190"/>
      <c r="BF14" s="190"/>
    </row>
    <row r="15" spans="1:58" ht="20.100000000000001" customHeight="1" thickBot="1" x14ac:dyDescent="0.45">
      <c r="A15" s="271" t="s">
        <v>35</v>
      </c>
      <c r="B15" s="272">
        <v>157</v>
      </c>
      <c r="C15" s="273" t="s">
        <v>36</v>
      </c>
      <c r="D15" s="274">
        <f>((B9*B11)/B13)*2000</f>
        <v>23.372319597476352</v>
      </c>
      <c r="E15" s="190"/>
      <c r="F15" s="190"/>
      <c r="G15" s="190"/>
      <c r="H15" s="190"/>
      <c r="I15" s="190"/>
      <c r="J15" s="190"/>
      <c r="K15" s="190"/>
      <c r="L15" s="190"/>
      <c r="M15" s="190"/>
      <c r="N15" s="190"/>
      <c r="O15" s="190"/>
      <c r="P15" s="190"/>
      <c r="Q15" s="190"/>
      <c r="R15" s="190"/>
      <c r="S15" s="190"/>
      <c r="T15" s="190"/>
      <c r="U15" s="222"/>
      <c r="V15" s="222"/>
      <c r="W15" s="222"/>
      <c r="X15" s="264"/>
      <c r="Y15" s="264"/>
      <c r="Z15" s="264"/>
      <c r="AA15" s="222"/>
      <c r="AB15" s="222"/>
      <c r="AC15" s="222"/>
      <c r="AD15" s="222"/>
      <c r="AE15" s="222"/>
      <c r="AF15" s="222"/>
      <c r="AG15" s="222"/>
      <c r="AH15" s="222"/>
      <c r="AI15" s="222"/>
      <c r="AJ15" s="222"/>
      <c r="AK15" s="222"/>
      <c r="AL15" s="222"/>
      <c r="AM15" s="190"/>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thickBot="1" x14ac:dyDescent="0.35">
      <c r="A16" s="275"/>
      <c r="B16" s="275"/>
      <c r="C16" s="190"/>
      <c r="D16" s="190"/>
      <c r="E16" s="190"/>
      <c r="F16" s="190"/>
      <c r="G16" s="190"/>
      <c r="H16" s="190"/>
      <c r="I16" s="190"/>
      <c r="J16" s="190"/>
      <c r="K16" s="190"/>
      <c r="L16" s="190"/>
      <c r="M16" s="190"/>
      <c r="N16" s="190"/>
      <c r="O16" s="190"/>
      <c r="P16" s="190"/>
      <c r="Q16" s="190"/>
      <c r="R16" s="190"/>
      <c r="S16" s="190"/>
      <c r="T16" s="190"/>
      <c r="U16" s="222"/>
      <c r="V16" s="222"/>
      <c r="W16" s="222"/>
      <c r="X16" s="264"/>
      <c r="Y16" s="264"/>
      <c r="Z16" s="222"/>
      <c r="AA16" s="222"/>
      <c r="AB16" s="222"/>
      <c r="AC16" s="222"/>
      <c r="AD16" s="222"/>
      <c r="AE16" s="222"/>
      <c r="AF16" s="241" t="s">
        <v>5</v>
      </c>
      <c r="AG16" s="241"/>
      <c r="AH16" s="241"/>
      <c r="AI16" s="241"/>
      <c r="AJ16" s="241"/>
      <c r="AK16" s="241"/>
      <c r="AL16" s="222"/>
      <c r="AM16" s="190"/>
      <c r="AN16" s="190"/>
      <c r="AO16" s="190"/>
      <c r="AP16" s="190"/>
      <c r="AQ16" s="190"/>
      <c r="AR16" s="190"/>
      <c r="AS16" s="190"/>
      <c r="AT16" s="190"/>
      <c r="AU16" s="190"/>
      <c r="AV16" s="190"/>
      <c r="AW16" s="190"/>
      <c r="AX16" s="190"/>
      <c r="AY16" s="190"/>
      <c r="AZ16" s="190"/>
      <c r="BA16" s="190"/>
      <c r="BB16" s="190"/>
      <c r="BC16" s="190"/>
      <c r="BD16" s="190"/>
      <c r="BE16" s="190"/>
      <c r="BF16" s="190"/>
    </row>
    <row r="17" spans="1:58" ht="16.350000000000001" customHeight="1" outlineLevel="2" thickBot="1" x14ac:dyDescent="0.35">
      <c r="A17" s="276" t="s">
        <v>37</v>
      </c>
      <c r="B17" s="277"/>
      <c r="C17" s="278"/>
      <c r="D17" s="190"/>
      <c r="E17" s="190"/>
      <c r="F17" s="190"/>
      <c r="G17" s="190"/>
      <c r="H17" s="190"/>
      <c r="I17" s="190"/>
      <c r="J17" s="190"/>
      <c r="K17" s="190"/>
      <c r="L17" s="190"/>
      <c r="M17" s="190"/>
      <c r="N17" s="190"/>
      <c r="O17" s="190"/>
      <c r="P17" s="190"/>
      <c r="Q17" s="190"/>
      <c r="R17" s="190"/>
      <c r="S17" s="190"/>
      <c r="T17" s="190"/>
      <c r="U17" s="222"/>
      <c r="V17" s="222"/>
      <c r="W17" s="222"/>
      <c r="X17" s="264"/>
      <c r="Y17" s="264"/>
      <c r="Z17" s="222"/>
      <c r="AA17" s="222"/>
      <c r="AB17" s="222"/>
      <c r="AC17" s="222"/>
      <c r="AD17" s="222"/>
      <c r="AE17" s="222"/>
      <c r="AF17" s="279"/>
      <c r="AG17" s="279"/>
      <c r="AH17" s="279"/>
      <c r="AI17" s="279"/>
      <c r="AJ17" s="279"/>
      <c r="AK17" s="279"/>
      <c r="AL17" s="222"/>
      <c r="AM17" s="190"/>
      <c r="AN17" s="190"/>
      <c r="AO17" s="190"/>
      <c r="AP17" s="190"/>
      <c r="AQ17" s="190"/>
      <c r="AR17" s="190"/>
      <c r="AS17" s="190"/>
      <c r="AT17" s="190"/>
      <c r="AU17" s="190"/>
      <c r="AV17" s="190"/>
      <c r="AW17" s="190"/>
      <c r="AX17" s="190"/>
      <c r="AY17" s="190"/>
      <c r="AZ17" s="190"/>
      <c r="BA17" s="190"/>
      <c r="BB17" s="190"/>
      <c r="BC17" s="190"/>
      <c r="BD17" s="190"/>
      <c r="BE17" s="190"/>
      <c r="BF17" s="190"/>
    </row>
    <row r="18" spans="1:58" ht="18.75" outlineLevel="2" x14ac:dyDescent="0.3">
      <c r="A18" s="280"/>
      <c r="B18" s="209"/>
      <c r="C18" s="281"/>
      <c r="D18" s="190"/>
      <c r="E18" s="190"/>
      <c r="F18" s="190"/>
      <c r="G18" s="190"/>
      <c r="H18" s="190"/>
      <c r="I18" s="190"/>
      <c r="J18" s="190"/>
      <c r="K18" s="190"/>
      <c r="L18" s="190"/>
      <c r="M18" s="190"/>
      <c r="N18" s="190"/>
      <c r="O18" s="190"/>
      <c r="P18" s="190"/>
      <c r="Q18" s="190"/>
      <c r="R18" s="190"/>
      <c r="S18" s="190"/>
      <c r="T18" s="190"/>
      <c r="U18" s="222"/>
      <c r="V18" s="222"/>
      <c r="W18" s="222"/>
      <c r="X18" s="264"/>
      <c r="Y18" s="264"/>
      <c r="Z18" s="222"/>
      <c r="AA18" s="222"/>
      <c r="AB18" s="222"/>
      <c r="AC18" s="222"/>
      <c r="AD18" s="222"/>
      <c r="AE18" s="222"/>
      <c r="AF18" s="282" t="s">
        <v>168</v>
      </c>
      <c r="AG18" s="283"/>
      <c r="AH18" s="284"/>
      <c r="AI18" s="285"/>
      <c r="AJ18" s="286" t="s">
        <v>9</v>
      </c>
      <c r="AK18" s="287"/>
      <c r="AL18" s="222"/>
      <c r="AM18" s="190"/>
      <c r="AN18" s="190"/>
      <c r="AO18" s="190"/>
      <c r="AP18" s="190"/>
      <c r="AQ18" s="190"/>
      <c r="AR18" s="190"/>
      <c r="AS18" s="190"/>
      <c r="AT18" s="190"/>
      <c r="AU18" s="190"/>
      <c r="AV18" s="190"/>
      <c r="AW18" s="190"/>
      <c r="AX18" s="190"/>
      <c r="AY18" s="190"/>
      <c r="AZ18" s="190"/>
      <c r="BA18" s="190"/>
      <c r="BB18" s="190"/>
      <c r="BC18" s="190"/>
      <c r="BD18" s="190"/>
      <c r="BE18" s="190"/>
      <c r="BF18" s="190"/>
    </row>
    <row r="19" spans="1:58" ht="18.75" outlineLevel="2" x14ac:dyDescent="0.3">
      <c r="A19" s="288" t="s">
        <v>38</v>
      </c>
      <c r="B19" s="289">
        <f>1/453.59237</f>
        <v>2.2046226218487759E-3</v>
      </c>
      <c r="C19" s="290" t="s">
        <v>39</v>
      </c>
      <c r="D19" s="190"/>
      <c r="E19" s="190"/>
      <c r="F19" s="190"/>
      <c r="G19" s="190"/>
      <c r="H19" s="190"/>
      <c r="I19" s="190"/>
      <c r="J19" s="190"/>
      <c r="K19" s="190"/>
      <c r="L19" s="190"/>
      <c r="M19" s="190"/>
      <c r="N19" s="190"/>
      <c r="O19" s="190"/>
      <c r="P19" s="190"/>
      <c r="Q19" s="190"/>
      <c r="R19" s="190"/>
      <c r="S19" s="190"/>
      <c r="T19" s="190"/>
      <c r="U19" s="264"/>
      <c r="V19" s="264"/>
      <c r="W19" s="264"/>
      <c r="X19" s="264"/>
      <c r="Y19" s="264"/>
      <c r="Z19" s="222"/>
      <c r="AA19" s="222"/>
      <c r="AB19" s="222"/>
      <c r="AC19" s="222"/>
      <c r="AD19" s="222"/>
      <c r="AE19" s="222"/>
      <c r="AF19" s="291"/>
      <c r="AG19" s="292"/>
      <c r="AH19" s="293" t="s">
        <v>12</v>
      </c>
      <c r="AI19" s="294" t="s">
        <v>13</v>
      </c>
      <c r="AJ19" s="294" t="s">
        <v>14</v>
      </c>
      <c r="AK19" s="295" t="s">
        <v>15</v>
      </c>
      <c r="AL19" s="222"/>
      <c r="AM19" s="190"/>
      <c r="AN19" s="190"/>
      <c r="AO19" s="190"/>
      <c r="AP19" s="190"/>
      <c r="AQ19" s="190"/>
      <c r="AR19" s="190"/>
      <c r="AS19" s="190"/>
      <c r="AT19" s="190"/>
      <c r="AU19" s="190"/>
      <c r="AV19" s="190"/>
      <c r="AW19" s="190"/>
      <c r="AX19" s="190"/>
      <c r="AY19" s="190"/>
      <c r="AZ19" s="190"/>
      <c r="BA19" s="190"/>
      <c r="BB19" s="190"/>
      <c r="BC19" s="190"/>
      <c r="BD19" s="190"/>
      <c r="BE19" s="190"/>
      <c r="BF19" s="190"/>
    </row>
    <row r="20" spans="1:58" ht="18.75" outlineLevel="2" x14ac:dyDescent="0.3">
      <c r="A20" s="288" t="s">
        <v>38</v>
      </c>
      <c r="B20" s="289">
        <v>1.1023109950010101E-6</v>
      </c>
      <c r="C20" s="290" t="s">
        <v>40</v>
      </c>
      <c r="D20" s="190"/>
      <c r="E20" s="190"/>
      <c r="F20" s="190"/>
      <c r="G20" s="190"/>
      <c r="H20" s="190"/>
      <c r="I20" s="190"/>
      <c r="J20" s="190"/>
      <c r="K20" s="190"/>
      <c r="L20" s="190"/>
      <c r="M20" s="190"/>
      <c r="N20" s="190"/>
      <c r="O20" s="190"/>
      <c r="P20" s="190"/>
      <c r="Q20" s="190"/>
      <c r="R20" s="190"/>
      <c r="S20" s="190"/>
      <c r="T20" s="190"/>
      <c r="U20" s="264"/>
      <c r="V20" s="264"/>
      <c r="W20" s="264"/>
      <c r="X20" s="264"/>
      <c r="Y20" s="264"/>
      <c r="Z20" s="222"/>
      <c r="AA20" s="222"/>
      <c r="AB20" s="222"/>
      <c r="AC20" s="222"/>
      <c r="AD20" s="222"/>
      <c r="AE20" s="222"/>
      <c r="AF20" s="296"/>
      <c r="AG20" s="297"/>
      <c r="AH20" s="293"/>
      <c r="AI20" s="294"/>
      <c r="AJ20" s="294"/>
      <c r="AK20" s="295"/>
      <c r="AL20" s="222"/>
      <c r="AM20" s="190"/>
      <c r="AN20" s="190"/>
      <c r="AO20" s="190"/>
      <c r="AP20" s="190"/>
      <c r="AQ20" s="190"/>
      <c r="AR20" s="190"/>
      <c r="AS20" s="190"/>
      <c r="AT20" s="190"/>
      <c r="AU20" s="190"/>
      <c r="AV20" s="190"/>
      <c r="AW20" s="190"/>
      <c r="AX20" s="190"/>
      <c r="AY20" s="190"/>
      <c r="AZ20" s="190"/>
      <c r="BA20" s="190"/>
      <c r="BB20" s="190"/>
      <c r="BC20" s="190"/>
      <c r="BD20" s="190"/>
      <c r="BE20" s="190"/>
      <c r="BF20" s="190"/>
    </row>
    <row r="21" spans="1:58" ht="18.75" outlineLevel="2" x14ac:dyDescent="0.3">
      <c r="A21" s="288" t="s">
        <v>41</v>
      </c>
      <c r="B21" s="289">
        <v>3.95</v>
      </c>
      <c r="C21" s="290" t="s">
        <v>42</v>
      </c>
      <c r="D21" s="190"/>
      <c r="E21" s="190"/>
      <c r="F21" s="190"/>
      <c r="G21" s="190"/>
      <c r="H21" s="190"/>
      <c r="I21" s="190"/>
      <c r="J21" s="190"/>
      <c r="K21" s="190"/>
      <c r="L21" s="190"/>
      <c r="M21" s="190"/>
      <c r="N21" s="190"/>
      <c r="O21" s="190"/>
      <c r="P21" s="190"/>
      <c r="Q21" s="190"/>
      <c r="R21" s="190"/>
      <c r="S21" s="190"/>
      <c r="T21" s="190"/>
      <c r="U21" s="264"/>
      <c r="V21" s="264"/>
      <c r="W21" s="264"/>
      <c r="X21" s="264"/>
      <c r="Y21" s="264"/>
      <c r="Z21" s="222"/>
      <c r="AA21" s="222"/>
      <c r="AB21" s="222"/>
      <c r="AC21" s="222"/>
      <c r="AD21" s="222"/>
      <c r="AE21" s="222"/>
      <c r="AF21" s="298" t="s">
        <v>18</v>
      </c>
      <c r="AG21" s="299"/>
      <c r="AH21" s="300" t="s">
        <v>19</v>
      </c>
      <c r="AI21" s="301">
        <f>H10</f>
        <v>3.3800667353757263</v>
      </c>
      <c r="AJ21" s="302"/>
      <c r="AK21" s="303"/>
      <c r="AL21" s="222"/>
      <c r="AM21" s="190"/>
      <c r="AN21" s="190"/>
      <c r="AO21" s="190"/>
      <c r="AP21" s="190"/>
      <c r="AQ21" s="190"/>
      <c r="AR21" s="190"/>
      <c r="AS21" s="190"/>
      <c r="AT21" s="190"/>
      <c r="AU21" s="190"/>
      <c r="AV21" s="190"/>
      <c r="AW21" s="190"/>
      <c r="AX21" s="190"/>
      <c r="AY21" s="190"/>
      <c r="AZ21" s="190"/>
      <c r="BA21" s="190"/>
      <c r="BB21" s="190"/>
      <c r="BC21" s="190"/>
      <c r="BD21" s="190"/>
      <c r="BE21" s="190"/>
      <c r="BF21" s="190"/>
    </row>
    <row r="22" spans="1:58" ht="18.75" outlineLevel="2" x14ac:dyDescent="0.3">
      <c r="A22" s="288" t="s">
        <v>43</v>
      </c>
      <c r="B22" s="304">
        <f>((3.95/2)*0.0254)^2 * PI()</f>
        <v>7.9059034426187096E-3</v>
      </c>
      <c r="C22" s="290" t="s">
        <v>169</v>
      </c>
      <c r="D22" s="190"/>
      <c r="E22" s="190"/>
      <c r="F22" s="190"/>
      <c r="G22" s="190"/>
      <c r="H22" s="190"/>
      <c r="I22" s="190"/>
      <c r="J22" s="190"/>
      <c r="K22" s="190"/>
      <c r="L22" s="190"/>
      <c r="M22" s="190"/>
      <c r="N22" s="190"/>
      <c r="O22" s="190"/>
      <c r="P22" s="190"/>
      <c r="Q22" s="190"/>
      <c r="R22" s="190"/>
      <c r="S22" s="190"/>
      <c r="T22" s="190"/>
      <c r="U22" s="264"/>
      <c r="V22" s="264"/>
      <c r="W22" s="264"/>
      <c r="X22" s="264"/>
      <c r="Y22" s="264"/>
      <c r="Z22" s="222"/>
      <c r="AA22" s="222"/>
      <c r="AB22" s="222"/>
      <c r="AC22" s="222"/>
      <c r="AD22" s="222"/>
      <c r="AE22" s="222"/>
      <c r="AF22" s="305" t="s">
        <v>22</v>
      </c>
      <c r="AG22" s="306"/>
      <c r="AH22" s="300" t="s">
        <v>106</v>
      </c>
      <c r="AI22" s="307">
        <f>H11</f>
        <v>0.158</v>
      </c>
      <c r="AJ22" s="307"/>
      <c r="AK22" s="308"/>
      <c r="AL22" s="222"/>
      <c r="AM22" s="190"/>
      <c r="AN22" s="190"/>
      <c r="AO22" s="190"/>
      <c r="AP22" s="190"/>
      <c r="AQ22" s="190"/>
      <c r="AR22" s="190"/>
      <c r="AS22" s="190"/>
      <c r="AT22" s="190"/>
      <c r="AU22" s="190"/>
      <c r="AV22" s="190"/>
      <c r="AW22" s="190"/>
      <c r="AX22" s="190"/>
      <c r="AY22" s="190"/>
      <c r="AZ22" s="190"/>
      <c r="BA22" s="190"/>
      <c r="BB22" s="190"/>
      <c r="BC22" s="190"/>
      <c r="BD22" s="190"/>
      <c r="BE22" s="190"/>
      <c r="BF22" s="190"/>
    </row>
    <row r="23" spans="1:58" ht="18.75" outlineLevel="2" x14ac:dyDescent="0.3">
      <c r="A23" s="309" t="s">
        <v>170</v>
      </c>
      <c r="B23" s="310"/>
      <c r="C23" s="311"/>
      <c r="D23" s="190"/>
      <c r="E23" s="190"/>
      <c r="F23" s="190"/>
      <c r="G23" s="190"/>
      <c r="H23" s="190"/>
      <c r="I23" s="190"/>
      <c r="J23" s="190"/>
      <c r="K23" s="190"/>
      <c r="L23" s="190"/>
      <c r="M23" s="190"/>
      <c r="N23" s="190"/>
      <c r="O23" s="190"/>
      <c r="P23" s="190"/>
      <c r="Q23" s="190"/>
      <c r="R23" s="190"/>
      <c r="S23" s="190"/>
      <c r="T23" s="190"/>
      <c r="U23" s="264"/>
      <c r="V23" s="264"/>
      <c r="W23" s="264"/>
      <c r="X23" s="264"/>
      <c r="Y23" s="264"/>
      <c r="Z23" s="222"/>
      <c r="AA23" s="222"/>
      <c r="AB23" s="222"/>
      <c r="AC23" s="222"/>
      <c r="AD23" s="222"/>
      <c r="AE23" s="222"/>
      <c r="AF23" s="305" t="s">
        <v>26</v>
      </c>
      <c r="AG23" s="306"/>
      <c r="AH23" s="300" t="s">
        <v>27</v>
      </c>
      <c r="AI23" s="312">
        <f>H12</f>
        <v>23.372319597476352</v>
      </c>
      <c r="AJ23" s="312">
        <f>I12</f>
        <v>21.463569251046401</v>
      </c>
      <c r="AK23" s="313">
        <f>J12</f>
        <v>16.558496225443253</v>
      </c>
      <c r="AL23" s="222"/>
      <c r="AM23" s="190"/>
      <c r="AN23" s="190"/>
      <c r="AO23" s="190"/>
      <c r="AP23" s="190"/>
      <c r="AQ23" s="190"/>
      <c r="AR23" s="190"/>
      <c r="AS23" s="190"/>
      <c r="AT23" s="190"/>
      <c r="AU23" s="190"/>
      <c r="AV23" s="190"/>
      <c r="AW23" s="190"/>
      <c r="AX23" s="190"/>
      <c r="AY23" s="190"/>
      <c r="AZ23" s="190"/>
      <c r="BA23" s="190"/>
      <c r="BB23" s="190"/>
      <c r="BC23" s="190"/>
      <c r="BD23" s="190"/>
      <c r="BE23" s="190"/>
      <c r="BF23" s="190"/>
    </row>
    <row r="24" spans="1:58" ht="18.75" outlineLevel="2" x14ac:dyDescent="0.3">
      <c r="A24" s="288" t="s">
        <v>46</v>
      </c>
      <c r="B24" s="314">
        <f>B22*0.8*1000</f>
        <v>6.3247227540949682</v>
      </c>
      <c r="C24" s="290" t="s">
        <v>47</v>
      </c>
      <c r="D24" s="190"/>
      <c r="E24" s="190"/>
      <c r="F24" s="190"/>
      <c r="G24" s="190"/>
      <c r="H24" s="190"/>
      <c r="I24" s="190"/>
      <c r="J24" s="190"/>
      <c r="K24" s="190"/>
      <c r="L24" s="190"/>
      <c r="M24" s="190"/>
      <c r="N24" s="190"/>
      <c r="O24" s="190"/>
      <c r="P24" s="190"/>
      <c r="Q24" s="190"/>
      <c r="R24" s="190"/>
      <c r="S24" s="190"/>
      <c r="T24" s="190"/>
      <c r="U24" s="264"/>
      <c r="V24" s="264"/>
      <c r="W24" s="264"/>
      <c r="X24" s="264"/>
      <c r="Y24" s="264"/>
      <c r="Z24" s="222"/>
      <c r="AA24" s="222"/>
      <c r="AB24" s="222"/>
      <c r="AC24" s="222"/>
      <c r="AD24" s="222"/>
      <c r="AE24" s="222"/>
      <c r="AF24" s="305" t="s">
        <v>30</v>
      </c>
      <c r="AG24" s="306"/>
      <c r="AH24" s="300" t="s">
        <v>19</v>
      </c>
      <c r="AI24" s="302">
        <f>H13</f>
        <v>30.572141260361821</v>
      </c>
      <c r="AJ24" s="315">
        <f t="shared" ref="AJ24:AK25" si="0">I13</f>
        <v>31.395313907850941</v>
      </c>
      <c r="AK24" s="316">
        <f t="shared" si="0"/>
        <v>31.723239802463461</v>
      </c>
      <c r="AL24" s="222"/>
      <c r="AM24" s="190"/>
      <c r="AN24" s="190"/>
      <c r="AO24" s="190"/>
      <c r="AP24" s="190"/>
      <c r="AQ24" s="190"/>
      <c r="AR24" s="190"/>
      <c r="AS24" s="190"/>
      <c r="AT24" s="190"/>
      <c r="AU24" s="190"/>
      <c r="AV24" s="190"/>
      <c r="AW24" s="190"/>
      <c r="AX24" s="190"/>
      <c r="AY24" s="190"/>
      <c r="AZ24" s="190"/>
      <c r="BA24" s="190"/>
      <c r="BB24" s="190"/>
      <c r="BC24" s="190"/>
      <c r="BD24" s="190"/>
      <c r="BE24" s="190"/>
      <c r="BF24" s="190"/>
    </row>
    <row r="25" spans="1:58" ht="16.5" customHeight="1" outlineLevel="2" thickBot="1" x14ac:dyDescent="0.35">
      <c r="A25" s="288" t="s">
        <v>48</v>
      </c>
      <c r="B25" s="314">
        <v>3.5</v>
      </c>
      <c r="C25" s="290" t="s">
        <v>49</v>
      </c>
      <c r="D25" s="190"/>
      <c r="E25" s="190"/>
      <c r="F25" s="190"/>
      <c r="G25" s="190"/>
      <c r="H25" s="190"/>
      <c r="I25" s="190"/>
      <c r="J25" s="190"/>
      <c r="K25" s="190"/>
      <c r="L25" s="190"/>
      <c r="M25" s="190"/>
      <c r="N25" s="190"/>
      <c r="O25" s="190"/>
      <c r="P25" s="190"/>
      <c r="Q25" s="190"/>
      <c r="R25" s="190"/>
      <c r="S25" s="190"/>
      <c r="T25" s="190"/>
      <c r="U25" s="264"/>
      <c r="V25" s="264"/>
      <c r="W25" s="264"/>
      <c r="X25" s="264"/>
      <c r="Y25" s="264"/>
      <c r="Z25" s="222"/>
      <c r="AA25" s="222"/>
      <c r="AB25" s="222"/>
      <c r="AC25" s="222"/>
      <c r="AD25" s="222"/>
      <c r="AE25" s="222"/>
      <c r="AF25" s="317" t="s">
        <v>33</v>
      </c>
      <c r="AG25" s="318"/>
      <c r="AH25" s="319" t="s">
        <v>34</v>
      </c>
      <c r="AI25" s="320">
        <f>H14</f>
        <v>370.00000000000364</v>
      </c>
      <c r="AJ25" s="320">
        <f t="shared" si="0"/>
        <v>555.00000000000546</v>
      </c>
      <c r="AK25" s="321">
        <f t="shared" si="0"/>
        <v>714.99999999998784</v>
      </c>
      <c r="AL25" s="222"/>
      <c r="AM25" s="190"/>
      <c r="AN25" s="190"/>
      <c r="AO25" s="190"/>
      <c r="AP25" s="190"/>
      <c r="AQ25" s="190"/>
      <c r="AR25" s="190"/>
      <c r="AS25" s="190"/>
      <c r="AT25" s="190"/>
      <c r="AU25" s="190"/>
      <c r="AV25" s="190"/>
      <c r="AW25" s="190"/>
      <c r="AX25" s="190"/>
      <c r="AY25" s="190"/>
      <c r="AZ25" s="190"/>
      <c r="BA25" s="190"/>
      <c r="BB25" s="190"/>
      <c r="BC25" s="190"/>
      <c r="BD25" s="190"/>
      <c r="BE25" s="190"/>
      <c r="BF25" s="190"/>
    </row>
    <row r="26" spans="1:58" ht="16.5" customHeight="1" outlineLevel="2" x14ac:dyDescent="0.25">
      <c r="A26" s="309" t="s">
        <v>50</v>
      </c>
      <c r="B26" s="310"/>
      <c r="C26" s="311"/>
      <c r="D26" s="190"/>
      <c r="E26" s="190"/>
      <c r="F26" s="190"/>
      <c r="G26" s="190"/>
      <c r="H26" s="190"/>
      <c r="I26" s="190"/>
      <c r="J26" s="190"/>
      <c r="K26" s="190"/>
      <c r="L26" s="190"/>
      <c r="M26" s="190"/>
      <c r="N26" s="190"/>
      <c r="O26" s="190"/>
      <c r="P26" s="190"/>
      <c r="Q26" s="190"/>
      <c r="R26" s="190"/>
      <c r="S26" s="190"/>
      <c r="T26" s="190"/>
      <c r="U26" s="222"/>
      <c r="V26" s="222"/>
      <c r="W26" s="222"/>
      <c r="X26" s="222"/>
      <c r="Y26" s="222"/>
      <c r="Z26" s="222"/>
      <c r="AA26" s="222"/>
      <c r="AB26" s="222"/>
      <c r="AC26" s="222"/>
      <c r="AD26" s="222"/>
      <c r="AE26" s="222"/>
      <c r="AF26" s="222"/>
      <c r="AG26" s="222"/>
      <c r="AH26" s="222"/>
      <c r="AI26" s="222"/>
      <c r="AJ26" s="222"/>
      <c r="AK26" s="222"/>
      <c r="AL26" s="222"/>
      <c r="AM26" s="190"/>
      <c r="AN26" s="190"/>
      <c r="AO26" s="190"/>
      <c r="AP26" s="190"/>
      <c r="AQ26" s="190"/>
      <c r="AR26" s="190"/>
      <c r="AS26" s="190"/>
      <c r="AT26" s="190"/>
      <c r="AU26" s="190"/>
      <c r="AV26" s="190"/>
      <c r="AW26" s="190"/>
      <c r="AX26" s="190"/>
      <c r="AY26" s="190"/>
      <c r="AZ26" s="190"/>
      <c r="BA26" s="190"/>
      <c r="BB26" s="190"/>
      <c r="BC26" s="190"/>
      <c r="BD26" s="190"/>
      <c r="BE26" s="190"/>
      <c r="BF26" s="190"/>
    </row>
    <row r="27" spans="1:58" outlineLevel="2" x14ac:dyDescent="0.25">
      <c r="A27" s="288" t="s">
        <v>51</v>
      </c>
      <c r="B27" s="314">
        <v>0.25</v>
      </c>
      <c r="C27" s="290"/>
      <c r="D27" s="190"/>
      <c r="E27" s="190"/>
      <c r="F27" s="190"/>
      <c r="G27" s="190"/>
      <c r="H27" s="190"/>
      <c r="I27" s="190"/>
      <c r="J27" s="190"/>
      <c r="K27" s="190"/>
      <c r="L27" s="190"/>
      <c r="M27" s="190"/>
      <c r="N27" s="190"/>
      <c r="O27" s="190"/>
      <c r="P27" s="190"/>
      <c r="Q27" s="190"/>
      <c r="R27" s="190"/>
      <c r="S27" s="190"/>
      <c r="T27" s="190"/>
      <c r="U27" s="222"/>
      <c r="V27" s="222"/>
      <c r="W27" s="222"/>
      <c r="X27" s="222"/>
      <c r="Y27" s="222"/>
      <c r="Z27" s="222"/>
      <c r="AA27" s="222"/>
      <c r="AB27" s="222"/>
      <c r="AC27" s="222"/>
      <c r="AD27" s="222"/>
      <c r="AE27" s="222"/>
      <c r="AF27" s="222"/>
      <c r="AG27" s="222"/>
      <c r="AH27" s="222"/>
      <c r="AI27" s="222"/>
      <c r="AJ27" s="222"/>
      <c r="AK27" s="222"/>
      <c r="AL27" s="222"/>
      <c r="AM27" s="190"/>
      <c r="AN27" s="190"/>
      <c r="AO27" s="190"/>
      <c r="AP27" s="190"/>
      <c r="AQ27" s="190"/>
      <c r="AR27" s="190"/>
      <c r="AS27" s="190"/>
      <c r="AT27" s="190"/>
      <c r="AU27" s="190"/>
      <c r="AV27" s="190"/>
      <c r="AW27" s="190"/>
      <c r="AX27" s="190"/>
      <c r="AY27" s="190"/>
      <c r="AZ27" s="190"/>
      <c r="BA27" s="190"/>
      <c r="BB27" s="190"/>
      <c r="BC27" s="190"/>
      <c r="BD27" s="190"/>
      <c r="BE27" s="190"/>
      <c r="BF27" s="190"/>
    </row>
    <row r="28" spans="1:58" ht="16.5" outlineLevel="2" thickBot="1" x14ac:dyDescent="0.3">
      <c r="A28" s="322" t="s">
        <v>52</v>
      </c>
      <c r="B28" s="323" t="s">
        <v>53</v>
      </c>
      <c r="C28" s="324" t="s">
        <v>54</v>
      </c>
      <c r="D28" s="190"/>
      <c r="E28" s="190"/>
      <c r="F28" s="190"/>
      <c r="G28" s="190"/>
      <c r="H28" s="190"/>
      <c r="I28" s="190"/>
      <c r="J28" s="190"/>
      <c r="K28" s="190"/>
      <c r="L28" s="190"/>
      <c r="M28" s="190"/>
      <c r="N28" s="190"/>
      <c r="O28" s="190"/>
      <c r="P28" s="190"/>
      <c r="Q28" s="190"/>
      <c r="R28" s="190"/>
      <c r="S28" s="190"/>
      <c r="T28" s="190"/>
      <c r="U28" s="222"/>
      <c r="V28" s="222"/>
      <c r="W28" s="222"/>
      <c r="X28" s="222"/>
      <c r="Y28" s="222"/>
      <c r="Z28" s="222"/>
      <c r="AA28" s="222"/>
      <c r="AB28" s="222"/>
      <c r="AC28" s="222"/>
      <c r="AD28" s="222"/>
      <c r="AE28" s="222"/>
      <c r="AF28" s="325" t="s">
        <v>171</v>
      </c>
      <c r="AG28" s="222"/>
      <c r="AH28" s="222"/>
      <c r="AI28" s="222"/>
      <c r="AJ28" s="222"/>
      <c r="AK28" s="222"/>
      <c r="AL28" s="222"/>
      <c r="AM28" s="190"/>
      <c r="AN28" s="190"/>
      <c r="AO28" s="190"/>
      <c r="AP28" s="190"/>
      <c r="AQ28" s="190"/>
      <c r="AR28" s="190"/>
      <c r="AS28" s="190"/>
      <c r="AT28" s="190"/>
      <c r="AU28" s="190"/>
      <c r="AV28" s="190"/>
      <c r="AW28" s="190"/>
      <c r="AX28" s="190"/>
      <c r="AY28" s="190"/>
      <c r="AZ28" s="190"/>
      <c r="BA28" s="190"/>
      <c r="BB28" s="190"/>
      <c r="BC28" s="190"/>
      <c r="BD28" s="190"/>
      <c r="BE28" s="190"/>
      <c r="BF28" s="190"/>
    </row>
    <row r="29" spans="1:58" x14ac:dyDescent="0.25">
      <c r="A29" s="190"/>
      <c r="B29" s="190"/>
      <c r="C29" s="190"/>
      <c r="D29" s="190"/>
      <c r="E29" s="190"/>
      <c r="F29" s="190"/>
      <c r="G29" s="190"/>
      <c r="H29" s="190"/>
      <c r="I29" s="190"/>
      <c r="J29" s="190"/>
      <c r="K29" s="190"/>
      <c r="L29" s="190"/>
      <c r="M29" s="190"/>
      <c r="N29" s="190"/>
      <c r="O29" s="190"/>
      <c r="P29" s="190"/>
      <c r="Q29" s="190"/>
      <c r="R29" s="190"/>
      <c r="S29" s="190"/>
      <c r="T29" s="190"/>
      <c r="U29" s="222"/>
      <c r="V29" s="222"/>
      <c r="W29" s="222"/>
      <c r="X29" s="222"/>
      <c r="Y29" s="222"/>
      <c r="Z29" s="222"/>
      <c r="AA29" s="222"/>
      <c r="AB29" s="222"/>
      <c r="AC29" s="222"/>
      <c r="AD29" s="222"/>
      <c r="AE29" s="222"/>
      <c r="AF29" s="326"/>
      <c r="AG29" s="222"/>
      <c r="AH29" s="222"/>
      <c r="AI29" s="222"/>
      <c r="AJ29" s="222"/>
      <c r="AK29" s="222"/>
      <c r="AL29" s="222"/>
      <c r="AM29" s="190"/>
      <c r="AN29" s="190"/>
      <c r="AO29" s="190"/>
      <c r="AP29" s="190"/>
      <c r="AQ29" s="190"/>
      <c r="AR29" s="190"/>
      <c r="AS29" s="190"/>
      <c r="AT29" s="190"/>
      <c r="AU29" s="190"/>
      <c r="AV29" s="190"/>
      <c r="AW29" s="190"/>
      <c r="AX29" s="190"/>
      <c r="AY29" s="190"/>
      <c r="AZ29" s="190"/>
      <c r="BA29" s="190"/>
      <c r="BB29" s="190"/>
      <c r="BC29" s="190"/>
      <c r="BD29" s="190"/>
      <c r="BE29" s="190"/>
      <c r="BF29" s="190"/>
    </row>
    <row r="30" spans="1:58" ht="16.5" thickBot="1" x14ac:dyDescent="0.3">
      <c r="A30" s="193"/>
      <c r="B30" s="190"/>
      <c r="C30" s="190"/>
      <c r="D30" s="190"/>
      <c r="E30" s="190"/>
      <c r="F30" s="190"/>
      <c r="G30" s="190"/>
      <c r="H30" s="190"/>
      <c r="I30" s="190"/>
      <c r="J30" s="190"/>
      <c r="K30" s="190"/>
      <c r="L30" s="190"/>
      <c r="M30" s="190"/>
      <c r="N30" s="190"/>
      <c r="O30" s="190"/>
      <c r="P30" s="190"/>
      <c r="Q30" s="190"/>
      <c r="R30" s="190"/>
      <c r="S30" s="190"/>
      <c r="T30" s="190"/>
      <c r="U30" s="222"/>
      <c r="V30" s="222"/>
      <c r="W30" s="222"/>
      <c r="X30" s="222"/>
      <c r="Y30" s="222"/>
      <c r="Z30" s="222"/>
      <c r="AA30" s="222"/>
      <c r="AB30" s="222"/>
      <c r="AC30" s="222"/>
      <c r="AD30" s="222"/>
      <c r="AE30" s="222"/>
      <c r="AF30" s="222"/>
      <c r="AG30" s="222"/>
      <c r="AH30" s="222"/>
      <c r="AI30" s="222"/>
      <c r="AJ30" s="222"/>
      <c r="AK30" s="222"/>
      <c r="AL30" s="222"/>
      <c r="AM30" s="190"/>
      <c r="AN30" s="190"/>
      <c r="AO30" s="190"/>
      <c r="AP30" s="190"/>
      <c r="AQ30" s="190"/>
      <c r="AR30" s="190"/>
      <c r="AS30" s="190"/>
      <c r="AT30" s="190"/>
      <c r="AU30" s="190"/>
      <c r="AV30" s="190"/>
      <c r="AW30" s="190"/>
      <c r="AX30" s="190"/>
      <c r="AY30" s="190"/>
      <c r="AZ30" s="190"/>
      <c r="BA30" s="190"/>
      <c r="BB30" s="190"/>
      <c r="BC30" s="190"/>
      <c r="BD30" s="190"/>
      <c r="BE30" s="190"/>
      <c r="BF30" s="190"/>
    </row>
    <row r="31" spans="1:58" ht="18.75" x14ac:dyDescent="0.3">
      <c r="A31" s="327" t="s">
        <v>55</v>
      </c>
      <c r="B31" s="328"/>
      <c r="C31" s="328"/>
      <c r="D31" s="328"/>
      <c r="E31" s="328"/>
      <c r="F31" s="328"/>
      <c r="G31" s="328"/>
      <c r="H31" s="328"/>
      <c r="I31" s="328"/>
      <c r="J31" s="328"/>
      <c r="K31" s="328"/>
      <c r="L31" s="328"/>
      <c r="M31" s="328"/>
      <c r="N31" s="328"/>
      <c r="O31" s="328"/>
      <c r="P31" s="328"/>
      <c r="Q31" s="328"/>
      <c r="R31" s="328"/>
      <c r="S31" s="329"/>
      <c r="T31" s="329"/>
      <c r="U31" s="222"/>
      <c r="V31" s="222"/>
      <c r="W31" s="222"/>
      <c r="X31" s="222"/>
      <c r="Y31" s="222"/>
      <c r="Z31" s="222"/>
      <c r="AA31" s="222"/>
      <c r="AB31" s="222"/>
      <c r="AC31" s="222"/>
      <c r="AD31" s="222"/>
      <c r="AE31" s="222"/>
      <c r="AF31" s="326"/>
      <c r="AG31" s="222"/>
      <c r="AH31" s="222"/>
      <c r="AI31" s="222"/>
      <c r="AJ31" s="222"/>
      <c r="AK31" s="330"/>
      <c r="AL31" s="222"/>
      <c r="AM31" s="190"/>
      <c r="AN31" s="190"/>
      <c r="AO31" s="190"/>
      <c r="AP31" s="190"/>
      <c r="AQ31" s="190"/>
      <c r="AR31" s="190"/>
      <c r="AS31" s="190"/>
      <c r="AT31" s="190"/>
      <c r="AU31" s="190"/>
      <c r="AV31" s="190"/>
      <c r="AW31" s="190"/>
      <c r="AX31" s="190"/>
      <c r="AY31" s="190"/>
      <c r="AZ31" s="190"/>
      <c r="BA31" s="190"/>
      <c r="BB31" s="190"/>
      <c r="BC31" s="190"/>
      <c r="BD31" s="190"/>
      <c r="BE31" s="190"/>
      <c r="BF31" s="190"/>
    </row>
    <row r="32" spans="1:58" ht="63" x14ac:dyDescent="0.25">
      <c r="A32" s="331" t="s">
        <v>56</v>
      </c>
      <c r="B32" s="332" t="s">
        <v>57</v>
      </c>
      <c r="C32" s="332" t="s">
        <v>58</v>
      </c>
      <c r="D32" s="332" t="s">
        <v>59</v>
      </c>
      <c r="E32" s="332" t="s">
        <v>60</v>
      </c>
      <c r="F32" s="332" t="s">
        <v>61</v>
      </c>
      <c r="G32" s="332" t="s">
        <v>62</v>
      </c>
      <c r="H32" s="332" t="s">
        <v>63</v>
      </c>
      <c r="I32" s="332" t="s">
        <v>64</v>
      </c>
      <c r="J32" s="332" t="s">
        <v>65</v>
      </c>
      <c r="K32" s="332" t="s">
        <v>66</v>
      </c>
      <c r="L32" s="333" t="s">
        <v>67</v>
      </c>
      <c r="M32" s="333" t="s">
        <v>68</v>
      </c>
      <c r="N32" s="332" t="s">
        <v>69</v>
      </c>
      <c r="O32" s="332" t="s">
        <v>70</v>
      </c>
      <c r="P32" s="332" t="s">
        <v>71</v>
      </c>
      <c r="Q32" s="332" t="s">
        <v>72</v>
      </c>
      <c r="R32" s="334" t="s">
        <v>73</v>
      </c>
      <c r="S32" s="335"/>
      <c r="T32" s="335"/>
      <c r="U32" s="222"/>
      <c r="V32" s="222"/>
      <c r="W32" s="222"/>
      <c r="X32" s="222"/>
      <c r="Y32" s="222"/>
      <c r="Z32" s="222"/>
      <c r="AA32" s="222"/>
      <c r="AB32" s="222"/>
      <c r="AC32" s="222"/>
      <c r="AD32" s="222"/>
      <c r="AE32" s="222"/>
      <c r="AF32" s="222"/>
      <c r="AG32" s="222"/>
      <c r="AH32" s="222"/>
      <c r="AI32" s="222"/>
      <c r="AJ32" s="222"/>
      <c r="AK32" s="222"/>
      <c r="AL32" s="222"/>
      <c r="AM32" s="190"/>
      <c r="AN32" s="190"/>
      <c r="AO32" s="190"/>
      <c r="AP32" s="190"/>
      <c r="AQ32" s="190"/>
      <c r="AR32" s="190"/>
      <c r="AS32" s="190"/>
      <c r="AT32" s="190"/>
      <c r="AU32" s="190"/>
      <c r="AV32" s="190"/>
      <c r="AW32" s="190"/>
      <c r="AX32" s="190"/>
      <c r="AY32" s="190"/>
      <c r="AZ32" s="190"/>
      <c r="BA32" s="190"/>
      <c r="BB32" s="190"/>
      <c r="BC32" s="190"/>
      <c r="BD32" s="190"/>
      <c r="BE32" s="190"/>
      <c r="BF32" s="190"/>
    </row>
    <row r="33" spans="1:58" x14ac:dyDescent="0.25">
      <c r="A33" s="336">
        <v>1</v>
      </c>
      <c r="B33" s="337">
        <v>16</v>
      </c>
      <c r="C33" s="338">
        <f>B13</f>
        <v>3.3800667353757263</v>
      </c>
      <c r="D33" s="339">
        <v>500.1</v>
      </c>
      <c r="E33" s="340">
        <f t="shared" ref="E33:E37" si="1">(B33*D33*$B$20*C33)/($B$19*$B$27)</f>
        <v>54.091868476783965</v>
      </c>
      <c r="F33" s="341">
        <v>56.84</v>
      </c>
      <c r="G33" s="341">
        <v>0.86</v>
      </c>
      <c r="H33" s="342">
        <f>F33-G33</f>
        <v>55.980000000000004</v>
      </c>
      <c r="I33" s="343">
        <f xml:space="preserve"> (H33*$B$27*$B$19)/ (D33*$B$20*C33)</f>
        <v>16.558496225443253</v>
      </c>
      <c r="J33" s="339">
        <v>447.27</v>
      </c>
      <c r="K33" s="344">
        <v>339.01</v>
      </c>
      <c r="L33" s="339">
        <v>593.28</v>
      </c>
      <c r="M33" s="339">
        <v>776.2</v>
      </c>
      <c r="N33" s="345">
        <v>100</v>
      </c>
      <c r="O33" s="346">
        <f>L33-J33</f>
        <v>146.01</v>
      </c>
      <c r="P33" s="340">
        <f>M33-K33</f>
        <v>437.19000000000005</v>
      </c>
      <c r="Q33" s="340">
        <f>((O33+P33)/O33)*(D33/(D33+H33))*C33</f>
        <v>12.141707558587427</v>
      </c>
      <c r="R33" s="347">
        <f>$B$24/Q33*100</f>
        <v>52.090883622227437</v>
      </c>
      <c r="S33" s="348"/>
      <c r="T33" s="348"/>
      <c r="U33" s="222"/>
      <c r="V33" s="222"/>
      <c r="W33" s="222"/>
      <c r="X33" s="222"/>
      <c r="Y33" s="222"/>
      <c r="Z33" s="222"/>
      <c r="AA33" s="222"/>
      <c r="AB33" s="222"/>
      <c r="AC33" s="222"/>
      <c r="AD33" s="222"/>
      <c r="AE33" s="222"/>
      <c r="AF33" s="349"/>
      <c r="AG33" s="222"/>
      <c r="AH33" s="222"/>
      <c r="AI33" s="222"/>
      <c r="AJ33" s="222"/>
      <c r="AK33" s="222"/>
      <c r="AL33" s="222"/>
      <c r="AM33" s="190"/>
      <c r="AN33" s="190"/>
      <c r="AO33" s="190"/>
      <c r="AP33" s="190"/>
      <c r="AQ33" s="190"/>
      <c r="AR33" s="190"/>
      <c r="AS33" s="190"/>
      <c r="AT33" s="190"/>
      <c r="AU33" s="190"/>
      <c r="AV33" s="190"/>
      <c r="AW33" s="190"/>
      <c r="AX33" s="190"/>
      <c r="AY33" s="190"/>
      <c r="AZ33" s="190"/>
      <c r="BA33" s="190"/>
      <c r="BB33" s="190"/>
      <c r="BC33" s="190"/>
      <c r="BD33" s="190"/>
      <c r="BE33" s="190"/>
      <c r="BF33" s="190"/>
    </row>
    <row r="34" spans="1:58" x14ac:dyDescent="0.25">
      <c r="A34" s="336">
        <v>2</v>
      </c>
      <c r="B34" s="337">
        <v>18</v>
      </c>
      <c r="C34" s="338">
        <f t="shared" ref="C34:C37" si="2">C33</f>
        <v>3.3800667353757263</v>
      </c>
      <c r="D34" s="339">
        <v>500.39</v>
      </c>
      <c r="E34" s="340">
        <f t="shared" si="1"/>
        <v>60.888639922985732</v>
      </c>
      <c r="F34" s="339">
        <v>64.19</v>
      </c>
      <c r="G34" s="339">
        <v>0.83</v>
      </c>
      <c r="H34" s="342">
        <f t="shared" ref="H34:H37" si="3">F34-G34</f>
        <v>63.36</v>
      </c>
      <c r="I34" s="343">
        <f t="shared" ref="I34:I37" si="4" xml:space="preserve"> (H34*$B$27*$B$19)/ (D34*$B$20*C34)</f>
        <v>18.730587535581719</v>
      </c>
      <c r="J34" s="339">
        <v>205.81</v>
      </c>
      <c r="K34" s="344">
        <v>407.83</v>
      </c>
      <c r="L34" s="339">
        <v>356.89</v>
      </c>
      <c r="M34" s="339">
        <v>787.46</v>
      </c>
      <c r="N34" s="345">
        <v>100</v>
      </c>
      <c r="O34" s="346">
        <f t="shared" ref="O34:P37" si="5">L34-J34</f>
        <v>151.07999999999998</v>
      </c>
      <c r="P34" s="340">
        <f t="shared" si="5"/>
        <v>379.63000000000005</v>
      </c>
      <c r="Q34" s="340">
        <f t="shared" ref="Q34:Q37" si="6">((O34+P34)/O34)*(D34/(D34+H34))*C34</f>
        <v>10.538957105884869</v>
      </c>
      <c r="R34" s="347">
        <f t="shared" ref="R34:R37" si="7">$B$24/Q34*100</f>
        <v>60.012795294169038</v>
      </c>
      <c r="S34" s="348"/>
      <c r="T34" s="348"/>
      <c r="U34" s="222"/>
      <c r="V34" s="222"/>
      <c r="W34" s="222"/>
      <c r="X34" s="222"/>
      <c r="Y34" s="222"/>
      <c r="Z34" s="222"/>
      <c r="AA34" s="222"/>
      <c r="AB34" s="222"/>
      <c r="AC34" s="222"/>
      <c r="AD34" s="222"/>
      <c r="AE34" s="222"/>
      <c r="AF34" s="326"/>
      <c r="AG34" s="222"/>
      <c r="AH34" s="222"/>
      <c r="AI34" s="222"/>
      <c r="AJ34" s="222"/>
      <c r="AK34" s="222"/>
      <c r="AL34" s="222"/>
      <c r="AM34" s="190"/>
      <c r="AN34" s="190"/>
      <c r="AO34" s="190"/>
      <c r="AP34" s="190"/>
      <c r="AQ34" s="190"/>
      <c r="AR34" s="190"/>
      <c r="AS34" s="190"/>
      <c r="AT34" s="190"/>
      <c r="AU34" s="190"/>
      <c r="AV34" s="190"/>
      <c r="AW34" s="190"/>
      <c r="AX34" s="190"/>
      <c r="AY34" s="190"/>
      <c r="AZ34" s="190"/>
      <c r="BA34" s="190"/>
      <c r="BB34" s="190"/>
      <c r="BC34" s="190"/>
      <c r="BD34" s="190"/>
      <c r="BE34" s="190"/>
      <c r="BF34" s="190"/>
    </row>
    <row r="35" spans="1:58" x14ac:dyDescent="0.25">
      <c r="A35" s="336">
        <v>3</v>
      </c>
      <c r="B35" s="337">
        <v>20.5</v>
      </c>
      <c r="C35" s="338">
        <f t="shared" si="2"/>
        <v>3.3800667353757263</v>
      </c>
      <c r="D35" s="339">
        <v>500.77</v>
      </c>
      <c r="E35" s="340">
        <f t="shared" si="1"/>
        <v>69.398056892489208</v>
      </c>
      <c r="F35" s="339">
        <v>73.66</v>
      </c>
      <c r="G35" s="339">
        <v>1</v>
      </c>
      <c r="H35" s="342">
        <f t="shared" si="3"/>
        <v>72.66</v>
      </c>
      <c r="I35" s="343">
        <f t="shared" si="4"/>
        <v>21.463569251046401</v>
      </c>
      <c r="J35" s="339">
        <v>204.53</v>
      </c>
      <c r="K35" s="344">
        <v>403.97</v>
      </c>
      <c r="L35" s="339">
        <v>359.85</v>
      </c>
      <c r="M35" s="339">
        <v>786.46</v>
      </c>
      <c r="N35" s="345">
        <v>100</v>
      </c>
      <c r="O35" s="346">
        <f t="shared" si="5"/>
        <v>155.32000000000002</v>
      </c>
      <c r="P35" s="340">
        <f t="shared" si="5"/>
        <v>382.49</v>
      </c>
      <c r="Q35" s="340">
        <f t="shared" si="6"/>
        <v>10.220794575073977</v>
      </c>
      <c r="R35" s="347">
        <f t="shared" si="7"/>
        <v>61.880930172683669</v>
      </c>
      <c r="S35" s="348"/>
      <c r="T35" s="348"/>
      <c r="U35" s="222"/>
      <c r="V35" s="222"/>
      <c r="W35" s="222"/>
      <c r="X35" s="222"/>
      <c r="Y35" s="222"/>
      <c r="Z35" s="222"/>
      <c r="AA35" s="222"/>
      <c r="AB35" s="222"/>
      <c r="AC35" s="222"/>
      <c r="AD35" s="222"/>
      <c r="AE35" s="222"/>
      <c r="AF35" s="326"/>
      <c r="AG35" s="222"/>
      <c r="AH35" s="222"/>
      <c r="AI35" s="222"/>
      <c r="AJ35" s="222"/>
      <c r="AK35" s="222"/>
      <c r="AL35" s="222"/>
      <c r="AM35" s="190"/>
      <c r="AN35" s="190"/>
      <c r="AO35" s="190"/>
      <c r="AP35" s="190"/>
      <c r="AQ35" s="190"/>
      <c r="AR35" s="190"/>
      <c r="AS35" s="190"/>
      <c r="AT35" s="190"/>
      <c r="AU35" s="190"/>
      <c r="AV35" s="190"/>
      <c r="AW35" s="190"/>
      <c r="AX35" s="190"/>
      <c r="AY35" s="190"/>
      <c r="AZ35" s="190"/>
      <c r="BA35" s="190"/>
      <c r="BB35" s="190"/>
      <c r="BC35" s="190"/>
      <c r="BD35" s="190"/>
      <c r="BE35" s="190"/>
      <c r="BF35" s="190"/>
    </row>
    <row r="36" spans="1:58" x14ac:dyDescent="0.25">
      <c r="A36" s="336">
        <v>4</v>
      </c>
      <c r="B36" s="350">
        <v>22.5</v>
      </c>
      <c r="C36" s="338">
        <f t="shared" si="2"/>
        <v>3.3800667353757263</v>
      </c>
      <c r="D36" s="339">
        <v>500.8</v>
      </c>
      <c r="E36" s="340">
        <f t="shared" si="1"/>
        <v>76.173162117126779</v>
      </c>
      <c r="F36" s="339">
        <v>80.23</v>
      </c>
      <c r="G36" s="339">
        <v>0.89</v>
      </c>
      <c r="H36" s="342">
        <f t="shared" si="3"/>
        <v>79.34</v>
      </c>
      <c r="I36" s="343">
        <f t="shared" si="4"/>
        <v>23.43541938373367</v>
      </c>
      <c r="J36" s="339">
        <v>454.57</v>
      </c>
      <c r="K36" s="344">
        <v>397.21</v>
      </c>
      <c r="L36" s="339">
        <v>595.24</v>
      </c>
      <c r="M36" s="339">
        <v>800.92</v>
      </c>
      <c r="N36" s="345">
        <v>100</v>
      </c>
      <c r="O36" s="346">
        <f t="shared" si="5"/>
        <v>140.67000000000002</v>
      </c>
      <c r="P36" s="340">
        <f t="shared" si="5"/>
        <v>403.71</v>
      </c>
      <c r="Q36" s="340">
        <f t="shared" si="6"/>
        <v>11.29165130622351</v>
      </c>
      <c r="R36" s="347">
        <f t="shared" si="7"/>
        <v>56.012381028884874</v>
      </c>
      <c r="S36" s="348"/>
      <c r="T36" s="348"/>
      <c r="U36" s="222"/>
      <c r="V36" s="222"/>
      <c r="W36" s="222"/>
      <c r="X36" s="222"/>
      <c r="Y36" s="222"/>
      <c r="Z36" s="222"/>
      <c r="AA36" s="222"/>
      <c r="AB36" s="222"/>
      <c r="AC36" s="222"/>
      <c r="AD36" s="222"/>
      <c r="AE36" s="222"/>
      <c r="AF36" s="351"/>
      <c r="AG36" s="222"/>
      <c r="AH36" s="222"/>
      <c r="AI36" s="222"/>
      <c r="AJ36" s="222"/>
      <c r="AK36" s="222"/>
      <c r="AL36" s="222"/>
      <c r="AM36" s="190"/>
      <c r="AN36" s="190"/>
      <c r="AO36" s="190"/>
      <c r="AP36" s="190"/>
      <c r="AQ36" s="190"/>
      <c r="AR36" s="190"/>
      <c r="AS36" s="190"/>
      <c r="AT36" s="190"/>
      <c r="AU36" s="190"/>
      <c r="AV36" s="190"/>
      <c r="AW36" s="190"/>
      <c r="AX36" s="190"/>
      <c r="AY36" s="190"/>
      <c r="AZ36" s="190"/>
      <c r="BA36" s="190"/>
      <c r="BB36" s="190"/>
      <c r="BC36" s="190"/>
      <c r="BD36" s="190"/>
      <c r="BE36" s="190"/>
      <c r="BF36" s="190"/>
    </row>
    <row r="37" spans="1:58" x14ac:dyDescent="0.25">
      <c r="A37" s="336">
        <v>5</v>
      </c>
      <c r="B37" s="337">
        <v>25</v>
      </c>
      <c r="C37" s="338">
        <f t="shared" si="2"/>
        <v>3.3800667353757263</v>
      </c>
      <c r="D37" s="339">
        <v>500.94</v>
      </c>
      <c r="E37" s="340">
        <f t="shared" si="1"/>
        <v>84.660507257174046</v>
      </c>
      <c r="F37" s="339">
        <v>89.46</v>
      </c>
      <c r="G37" s="339">
        <v>0.82</v>
      </c>
      <c r="H37" s="342">
        <f t="shared" si="3"/>
        <v>88.64</v>
      </c>
      <c r="I37" s="343">
        <f t="shared" si="4"/>
        <v>26.175132559369569</v>
      </c>
      <c r="J37" s="339">
        <v>449.02</v>
      </c>
      <c r="K37" s="344">
        <v>397.68</v>
      </c>
      <c r="L37" s="339">
        <v>605.79</v>
      </c>
      <c r="M37" s="339">
        <v>797.34</v>
      </c>
      <c r="N37" s="345">
        <v>100</v>
      </c>
      <c r="O37" s="346">
        <f t="shared" si="5"/>
        <v>156.76999999999998</v>
      </c>
      <c r="P37" s="340">
        <f>M37-K37</f>
        <v>399.66</v>
      </c>
      <c r="Q37" s="340">
        <f t="shared" si="6"/>
        <v>10.193323850050191</v>
      </c>
      <c r="R37" s="347">
        <f t="shared" si="7"/>
        <v>62.047697562987025</v>
      </c>
      <c r="S37" s="348"/>
      <c r="T37" s="348"/>
      <c r="U37" s="222"/>
      <c r="V37" s="222"/>
      <c r="W37" s="222"/>
      <c r="X37" s="222"/>
      <c r="Y37" s="222"/>
      <c r="Z37" s="222"/>
      <c r="AA37" s="222"/>
      <c r="AB37" s="222"/>
      <c r="AC37" s="222"/>
      <c r="AD37" s="222"/>
      <c r="AE37" s="222"/>
      <c r="AF37" s="222"/>
      <c r="AG37" s="222"/>
      <c r="AH37" s="222"/>
      <c r="AI37" s="222"/>
      <c r="AJ37" s="222"/>
      <c r="AK37" s="222"/>
      <c r="AL37" s="222"/>
      <c r="AM37" s="190"/>
      <c r="AN37" s="190"/>
      <c r="AO37" s="190"/>
      <c r="AP37" s="190"/>
      <c r="AQ37" s="190"/>
      <c r="AR37" s="190"/>
      <c r="AS37" s="190"/>
      <c r="AT37" s="190"/>
      <c r="AU37" s="190"/>
      <c r="AV37" s="190"/>
      <c r="AW37" s="190"/>
      <c r="AX37" s="190"/>
      <c r="AY37" s="190"/>
      <c r="AZ37" s="190"/>
      <c r="BA37" s="190"/>
      <c r="BB37" s="190"/>
      <c r="BC37" s="190"/>
      <c r="BD37" s="190"/>
      <c r="BE37" s="190"/>
      <c r="BF37" s="190"/>
    </row>
    <row r="38" spans="1:58" x14ac:dyDescent="0.25">
      <c r="A38" s="336">
        <v>6</v>
      </c>
      <c r="B38" s="337"/>
      <c r="C38" s="338"/>
      <c r="D38" s="339"/>
      <c r="E38" s="340"/>
      <c r="F38" s="341"/>
      <c r="G38" s="341"/>
      <c r="H38" s="342"/>
      <c r="I38" s="343"/>
      <c r="J38" s="339"/>
      <c r="K38" s="344"/>
      <c r="L38" s="339"/>
      <c r="M38" s="339"/>
      <c r="N38" s="345"/>
      <c r="O38" s="346"/>
      <c r="P38" s="340"/>
      <c r="Q38" s="340"/>
      <c r="R38" s="347"/>
      <c r="S38" s="348"/>
      <c r="T38" s="348"/>
      <c r="U38" s="222"/>
      <c r="V38" s="222"/>
      <c r="W38" s="222"/>
      <c r="X38" s="222"/>
      <c r="Y38" s="222"/>
      <c r="Z38" s="222"/>
      <c r="AA38" s="222"/>
      <c r="AB38" s="222"/>
      <c r="AC38" s="222"/>
      <c r="AD38" s="222"/>
      <c r="AE38" s="222"/>
      <c r="AF38" s="222"/>
      <c r="AG38" s="222"/>
      <c r="AH38" s="222"/>
      <c r="AI38" s="222"/>
      <c r="AJ38" s="222"/>
      <c r="AK38" s="222"/>
      <c r="AL38" s="222"/>
      <c r="AM38" s="190"/>
      <c r="AN38" s="190"/>
      <c r="AO38" s="190"/>
      <c r="AP38" s="190"/>
      <c r="AQ38" s="190"/>
      <c r="AR38" s="190"/>
      <c r="AS38" s="190"/>
      <c r="AT38" s="190"/>
      <c r="AU38" s="190"/>
      <c r="AV38" s="190"/>
      <c r="AW38" s="190"/>
      <c r="AX38" s="190"/>
      <c r="AY38" s="190"/>
      <c r="AZ38" s="190"/>
      <c r="BA38" s="190"/>
      <c r="BB38" s="190"/>
      <c r="BC38" s="190"/>
      <c r="BD38" s="190"/>
      <c r="BE38" s="190"/>
      <c r="BF38" s="190"/>
    </row>
    <row r="39" spans="1:58" ht="18.600000000000001" customHeight="1" thickBot="1" x14ac:dyDescent="0.3">
      <c r="A39" s="336">
        <v>7</v>
      </c>
      <c r="B39" s="337"/>
      <c r="C39" s="338"/>
      <c r="D39" s="339"/>
      <c r="E39" s="340"/>
      <c r="F39" s="341"/>
      <c r="G39" s="341"/>
      <c r="H39" s="342"/>
      <c r="I39" s="343"/>
      <c r="J39" s="339"/>
      <c r="K39" s="344"/>
      <c r="L39" s="339"/>
      <c r="M39" s="339"/>
      <c r="N39" s="345"/>
      <c r="O39" s="346"/>
      <c r="P39" s="340"/>
      <c r="Q39" s="340"/>
      <c r="R39" s="347"/>
      <c r="S39" s="348"/>
      <c r="T39" s="348"/>
      <c r="U39" s="222"/>
      <c r="V39" s="222"/>
      <c r="W39" s="222"/>
      <c r="X39" s="222"/>
      <c r="Y39" s="222"/>
      <c r="Z39" s="222"/>
      <c r="AA39" s="222"/>
      <c r="AB39" s="222"/>
      <c r="AC39" s="222"/>
      <c r="AD39" s="222"/>
      <c r="AE39" s="222"/>
      <c r="AF39" s="222"/>
      <c r="AG39" s="222"/>
      <c r="AH39" s="222"/>
      <c r="AI39" s="222"/>
      <c r="AJ39" s="222"/>
      <c r="AK39" s="222"/>
      <c r="AL39" s="222"/>
      <c r="AM39" s="190"/>
      <c r="AN39" s="190"/>
      <c r="AO39" s="190"/>
      <c r="AP39" s="190"/>
      <c r="AQ39" s="190"/>
      <c r="AR39" s="190"/>
      <c r="AS39" s="190"/>
      <c r="AT39" s="190"/>
      <c r="AU39" s="190"/>
      <c r="AV39" s="190"/>
      <c r="AW39" s="190"/>
      <c r="AX39" s="190"/>
      <c r="AY39" s="190"/>
      <c r="AZ39" s="190"/>
      <c r="BA39" s="190"/>
      <c r="BB39" s="190"/>
      <c r="BC39" s="190"/>
      <c r="BD39" s="190"/>
      <c r="BE39" s="190"/>
      <c r="BF39" s="190"/>
    </row>
    <row r="40" spans="1:58" ht="16.350000000000001" customHeight="1" x14ac:dyDescent="0.25">
      <c r="A40" s="333" t="s">
        <v>56</v>
      </c>
      <c r="B40" s="333" t="s">
        <v>75</v>
      </c>
      <c r="C40" s="352" t="s">
        <v>76</v>
      </c>
      <c r="D40" s="353" t="s">
        <v>172</v>
      </c>
      <c r="E40" s="354"/>
      <c r="F40" s="354"/>
      <c r="G40" s="354"/>
      <c r="H40" s="355"/>
      <c r="I40" s="356" t="s">
        <v>78</v>
      </c>
      <c r="J40" s="357"/>
      <c r="K40" s="357"/>
      <c r="L40" s="357"/>
      <c r="M40" s="358"/>
      <c r="N40" s="190"/>
      <c r="O40" s="190"/>
      <c r="P40" s="190"/>
      <c r="Q40" s="190"/>
      <c r="R40" s="190"/>
      <c r="S40" s="190"/>
      <c r="T40" s="190"/>
      <c r="U40" s="222"/>
      <c r="V40" s="222"/>
      <c r="W40" s="222"/>
      <c r="X40" s="222"/>
      <c r="Y40" s="222"/>
      <c r="Z40" s="222"/>
      <c r="AA40" s="222"/>
      <c r="AB40" s="222"/>
      <c r="AC40" s="222"/>
      <c r="AD40" s="222"/>
      <c r="AE40" s="222"/>
      <c r="AF40" s="222"/>
      <c r="AG40" s="222"/>
      <c r="AH40" s="222"/>
      <c r="AI40" s="222"/>
      <c r="AJ40" s="222"/>
      <c r="AK40" s="222"/>
      <c r="AL40" s="359"/>
      <c r="AM40" s="190"/>
      <c r="AN40" s="190"/>
      <c r="AO40" s="190"/>
      <c r="AP40" s="190"/>
      <c r="AQ40" s="190"/>
      <c r="AR40" s="190"/>
      <c r="AS40" s="190"/>
      <c r="AT40" s="190"/>
      <c r="AU40" s="190"/>
      <c r="AV40" s="190"/>
      <c r="AW40" s="190"/>
      <c r="AX40" s="190"/>
      <c r="AY40" s="190"/>
      <c r="AZ40" s="190"/>
      <c r="BA40" s="190"/>
      <c r="BB40" s="190"/>
      <c r="BC40" s="190"/>
      <c r="BD40" s="190"/>
      <c r="BE40" s="190"/>
      <c r="BF40" s="190"/>
    </row>
    <row r="41" spans="1:58" ht="15.75" customHeight="1" x14ac:dyDescent="0.25">
      <c r="A41" s="360">
        <v>1</v>
      </c>
      <c r="B41" s="361">
        <f>AVERAGE(D41:H41)</f>
        <v>128.6</v>
      </c>
      <c r="C41" s="361">
        <f t="shared" ref="C41:C45" si="8">AVERAGE(I41:K41)</f>
        <v>55.4</v>
      </c>
      <c r="D41" s="362">
        <v>128.6</v>
      </c>
      <c r="E41" s="363"/>
      <c r="F41" s="363"/>
      <c r="G41" s="363"/>
      <c r="H41" s="363"/>
      <c r="I41" s="362">
        <v>55.4</v>
      </c>
      <c r="J41" s="363"/>
      <c r="K41" s="363"/>
      <c r="L41" s="363"/>
      <c r="M41" s="363"/>
      <c r="N41" s="190"/>
      <c r="O41" s="190"/>
      <c r="P41" s="190"/>
      <c r="Q41" s="190"/>
      <c r="R41" s="190"/>
      <c r="S41" s="190"/>
      <c r="T41" s="190"/>
      <c r="U41" s="190"/>
      <c r="V41" s="190"/>
      <c r="W41" s="190"/>
      <c r="X41" s="190"/>
      <c r="Y41" s="190"/>
      <c r="Z41" s="190"/>
      <c r="AA41" s="190"/>
      <c r="AB41" s="190"/>
      <c r="AC41" s="190"/>
      <c r="AD41" s="190"/>
      <c r="AE41" s="190"/>
      <c r="AF41" s="190"/>
      <c r="AG41" s="190"/>
      <c r="AH41" s="190"/>
      <c r="AI41" s="190"/>
      <c r="AJ41" s="190"/>
      <c r="AK41" s="190"/>
      <c r="AL41" s="275"/>
      <c r="AM41" s="190"/>
      <c r="AN41" s="190"/>
      <c r="AO41" s="190"/>
      <c r="AP41" s="190"/>
      <c r="AQ41" s="190"/>
      <c r="AR41" s="190"/>
      <c r="AS41" s="190"/>
      <c r="AT41" s="190"/>
      <c r="AU41" s="190"/>
      <c r="AV41" s="190"/>
      <c r="AW41" s="190"/>
      <c r="AX41" s="190"/>
      <c r="AY41" s="190"/>
      <c r="AZ41" s="190"/>
      <c r="BA41" s="190"/>
      <c r="BB41" s="190"/>
      <c r="BC41" s="190"/>
      <c r="BD41" s="190"/>
      <c r="BE41" s="190"/>
      <c r="BF41" s="190"/>
    </row>
    <row r="42" spans="1:58" x14ac:dyDescent="0.25">
      <c r="A42" s="360">
        <v>2</v>
      </c>
      <c r="B42" s="361">
        <f>AVERAGE(D42:H42)</f>
        <v>50.2</v>
      </c>
      <c r="C42" s="361">
        <f t="shared" si="8"/>
        <v>38.700000000000003</v>
      </c>
      <c r="D42" s="362">
        <v>50.2</v>
      </c>
      <c r="E42" s="363"/>
      <c r="F42" s="363"/>
      <c r="G42" s="363"/>
      <c r="H42" s="363"/>
      <c r="I42" s="362">
        <v>38.700000000000003</v>
      </c>
      <c r="J42" s="363"/>
      <c r="K42" s="363"/>
      <c r="L42" s="363"/>
      <c r="M42" s="363"/>
      <c r="N42" s="190"/>
      <c r="O42" s="190"/>
      <c r="P42" s="190"/>
      <c r="Q42" s="190"/>
      <c r="R42" s="190"/>
      <c r="S42" s="190"/>
      <c r="T42" s="190"/>
      <c r="U42" s="190"/>
      <c r="V42" s="190"/>
      <c r="W42" s="190"/>
      <c r="X42" s="190"/>
      <c r="Y42" s="190"/>
      <c r="Z42" s="190"/>
      <c r="AA42" s="190"/>
      <c r="AB42" s="190"/>
      <c r="AC42" s="190"/>
      <c r="AD42" s="190"/>
      <c r="AE42" s="190"/>
      <c r="AF42" s="190"/>
      <c r="AG42" s="190"/>
      <c r="AH42" s="190"/>
      <c r="AI42" s="190"/>
      <c r="AJ42" s="190"/>
      <c r="AK42" s="190"/>
      <c r="AL42" s="275"/>
      <c r="AM42" s="190"/>
      <c r="AN42" s="190"/>
      <c r="AO42" s="190"/>
      <c r="AP42" s="190"/>
      <c r="AQ42" s="190"/>
      <c r="AR42" s="190"/>
      <c r="AS42" s="190"/>
      <c r="AT42" s="190"/>
      <c r="AU42" s="190"/>
      <c r="AV42" s="190"/>
      <c r="AW42" s="190"/>
      <c r="AX42" s="190"/>
      <c r="AY42" s="190"/>
      <c r="AZ42" s="190"/>
      <c r="BA42" s="190"/>
      <c r="BB42" s="190"/>
      <c r="BC42" s="190"/>
      <c r="BD42" s="190"/>
      <c r="BE42" s="190"/>
      <c r="BF42" s="190"/>
    </row>
    <row r="43" spans="1:58" x14ac:dyDescent="0.25">
      <c r="A43" s="360">
        <v>3</v>
      </c>
      <c r="B43" s="361">
        <f>AVERAGE(D43:H43)</f>
        <v>40.200000000000003</v>
      </c>
      <c r="C43" s="361">
        <f t="shared" si="8"/>
        <v>25.9</v>
      </c>
      <c r="D43" s="362">
        <v>40.200000000000003</v>
      </c>
      <c r="E43" s="363"/>
      <c r="F43" s="363"/>
      <c r="G43" s="363"/>
      <c r="H43" s="363"/>
      <c r="I43" s="362">
        <v>25.9</v>
      </c>
      <c r="J43" s="363"/>
      <c r="K43" s="363"/>
      <c r="L43" s="363"/>
      <c r="M43" s="363"/>
      <c r="N43" s="190"/>
      <c r="O43" s="190"/>
      <c r="P43" s="190"/>
      <c r="Q43" s="190"/>
      <c r="R43" s="190"/>
      <c r="S43" s="190"/>
      <c r="T43" s="190"/>
      <c r="U43" s="190"/>
      <c r="V43" s="190"/>
      <c r="W43" s="190"/>
      <c r="X43" s="190"/>
      <c r="Y43" s="190"/>
      <c r="Z43" s="190"/>
      <c r="AA43" s="190"/>
      <c r="AB43" s="190"/>
      <c r="AC43" s="190"/>
      <c r="AD43" s="190"/>
      <c r="AE43" s="190"/>
      <c r="AF43" s="190"/>
      <c r="AG43" s="190"/>
      <c r="AH43" s="190"/>
      <c r="AI43" s="190"/>
      <c r="AJ43" s="190"/>
      <c r="AK43" s="190"/>
      <c r="AL43" s="275"/>
      <c r="AM43" s="190"/>
      <c r="AN43" s="190"/>
      <c r="AO43" s="190"/>
      <c r="AP43" s="190"/>
      <c r="AQ43" s="190"/>
      <c r="AR43" s="190"/>
      <c r="AS43" s="190"/>
      <c r="AT43" s="190"/>
      <c r="AU43" s="190"/>
      <c r="AV43" s="190"/>
      <c r="AW43" s="190"/>
      <c r="AX43" s="190"/>
      <c r="AY43" s="190"/>
      <c r="AZ43" s="190"/>
      <c r="BA43" s="190"/>
      <c r="BB43" s="190"/>
      <c r="BC43" s="190"/>
      <c r="BD43" s="190"/>
      <c r="BE43" s="190"/>
      <c r="BF43" s="190"/>
    </row>
    <row r="44" spans="1:58" ht="16.5" customHeight="1" x14ac:dyDescent="0.25">
      <c r="A44" s="360">
        <v>4</v>
      </c>
      <c r="B44" s="361">
        <f>AVERAGE(D44)</f>
        <v>42.3</v>
      </c>
      <c r="C44" s="361">
        <f t="shared" si="8"/>
        <v>27.5</v>
      </c>
      <c r="D44" s="362">
        <v>42.3</v>
      </c>
      <c r="E44" s="363">
        <v>52.9</v>
      </c>
      <c r="F44" s="363"/>
      <c r="G44" s="363"/>
      <c r="H44" s="363"/>
      <c r="I44" s="362">
        <v>27.5</v>
      </c>
      <c r="J44" s="363"/>
      <c r="K44" s="363"/>
      <c r="L44" s="363"/>
      <c r="M44" s="363"/>
      <c r="N44" s="190"/>
      <c r="O44" s="190"/>
      <c r="P44" s="190"/>
      <c r="Q44" s="190"/>
      <c r="R44" s="190"/>
      <c r="S44" s="190"/>
      <c r="T44" s="190"/>
      <c r="U44" s="190"/>
      <c r="V44" s="190"/>
      <c r="W44" s="190"/>
      <c r="X44" s="190"/>
      <c r="Y44" s="190"/>
      <c r="Z44" s="190"/>
      <c r="AA44" s="190"/>
      <c r="AB44" s="190"/>
      <c r="AC44" s="190"/>
      <c r="AD44" s="190"/>
      <c r="AE44" s="190"/>
      <c r="AF44" s="190"/>
      <c r="AG44" s="190"/>
      <c r="AH44" s="190"/>
      <c r="AI44" s="190"/>
      <c r="AJ44" s="190"/>
      <c r="AK44" s="190"/>
      <c r="AL44" s="275"/>
      <c r="AM44" s="190"/>
      <c r="AN44" s="190"/>
      <c r="AO44" s="190"/>
      <c r="AP44" s="190"/>
      <c r="AQ44" s="190"/>
      <c r="AR44" s="190"/>
      <c r="AS44" s="190"/>
      <c r="AT44" s="190"/>
      <c r="AU44" s="190"/>
      <c r="AV44" s="190"/>
      <c r="AW44" s="190"/>
      <c r="AX44" s="190"/>
      <c r="AY44" s="190"/>
      <c r="AZ44" s="190"/>
      <c r="BA44" s="190"/>
      <c r="BB44" s="190"/>
      <c r="BC44" s="190"/>
      <c r="BD44" s="190"/>
      <c r="BE44" s="190"/>
      <c r="BF44" s="190"/>
    </row>
    <row r="45" spans="1:58" ht="18.75" customHeight="1" x14ac:dyDescent="0.25">
      <c r="A45" s="360">
        <v>5</v>
      </c>
      <c r="B45" s="361">
        <f>AVERAGE(D45:H45)</f>
        <v>40.6</v>
      </c>
      <c r="C45" s="361">
        <f t="shared" si="8"/>
        <v>34.6</v>
      </c>
      <c r="D45" s="362">
        <v>40.6</v>
      </c>
      <c r="E45" s="363"/>
      <c r="F45" s="363"/>
      <c r="G45" s="363"/>
      <c r="H45" s="363"/>
      <c r="I45" s="362">
        <v>34.6</v>
      </c>
      <c r="J45" s="363"/>
      <c r="K45" s="363"/>
      <c r="L45" s="363"/>
      <c r="M45" s="363"/>
      <c r="N45" s="190"/>
      <c r="O45" s="190"/>
      <c r="P45" s="190"/>
      <c r="Q45" s="190"/>
      <c r="R45" s="190"/>
      <c r="S45" s="190"/>
      <c r="T45" s="190"/>
      <c r="U45" s="190"/>
      <c r="V45" s="190"/>
      <c r="W45" s="190"/>
      <c r="X45" s="190"/>
      <c r="Y45" s="190"/>
      <c r="Z45" s="190"/>
      <c r="AA45" s="190"/>
      <c r="AB45" s="190"/>
      <c r="AC45" s="190"/>
      <c r="AD45" s="190"/>
      <c r="AE45" s="190"/>
      <c r="AF45" s="190"/>
      <c r="AG45" s="190"/>
      <c r="AH45" s="190"/>
      <c r="AI45" s="190"/>
      <c r="AJ45" s="190"/>
      <c r="AK45" s="190"/>
      <c r="AL45" s="275"/>
      <c r="AM45" s="190"/>
      <c r="AN45" s="190"/>
      <c r="AO45" s="190"/>
      <c r="AP45" s="190"/>
      <c r="AQ45" s="190"/>
      <c r="AR45" s="190"/>
      <c r="AS45" s="190"/>
      <c r="AT45" s="190"/>
      <c r="AU45" s="190"/>
      <c r="AV45" s="190"/>
      <c r="AW45" s="190"/>
      <c r="AX45" s="190"/>
      <c r="AY45" s="190"/>
      <c r="AZ45" s="190"/>
      <c r="BA45" s="190"/>
      <c r="BB45" s="190"/>
      <c r="BC45" s="190"/>
      <c r="BD45" s="190"/>
      <c r="BE45" s="190"/>
      <c r="BF45" s="190"/>
    </row>
    <row r="46" spans="1:58" ht="16.350000000000001" customHeight="1" x14ac:dyDescent="0.25">
      <c r="A46" s="360"/>
      <c r="B46" s="361"/>
      <c r="C46" s="361"/>
      <c r="D46" s="363"/>
      <c r="E46" s="363"/>
      <c r="F46" s="363"/>
      <c r="G46" s="363"/>
      <c r="H46" s="363"/>
      <c r="I46" s="363"/>
      <c r="J46" s="363"/>
      <c r="K46" s="363"/>
      <c r="L46" s="363"/>
      <c r="M46" s="363"/>
      <c r="N46" s="190"/>
      <c r="O46" s="190"/>
      <c r="P46" s="190"/>
      <c r="Q46" s="190"/>
      <c r="R46" s="190"/>
      <c r="S46" s="190"/>
      <c r="T46" s="190"/>
      <c r="U46" s="190"/>
      <c r="V46" s="190"/>
      <c r="W46" s="190"/>
      <c r="X46" s="190"/>
      <c r="Y46" s="190"/>
      <c r="Z46" s="190"/>
      <c r="AA46" s="190"/>
      <c r="AB46" s="190"/>
      <c r="AC46" s="190"/>
      <c r="AD46" s="190"/>
      <c r="AE46" s="190"/>
      <c r="AF46" s="190"/>
      <c r="AG46" s="190"/>
      <c r="AH46" s="190"/>
      <c r="AI46" s="190"/>
      <c r="AJ46" s="190"/>
      <c r="AK46" s="190"/>
      <c r="AL46" s="275"/>
      <c r="AM46" s="190"/>
      <c r="AN46" s="190"/>
      <c r="AO46" s="190"/>
      <c r="AP46" s="190"/>
      <c r="AQ46" s="190"/>
      <c r="AR46" s="190"/>
      <c r="AS46" s="190"/>
      <c r="AT46" s="190"/>
      <c r="AU46" s="190"/>
      <c r="AV46" s="190"/>
      <c r="AW46" s="190"/>
      <c r="AX46" s="190"/>
      <c r="AY46" s="190"/>
      <c r="AZ46" s="190"/>
      <c r="BA46" s="190"/>
      <c r="BB46" s="190"/>
      <c r="BC46" s="190"/>
      <c r="BD46" s="190"/>
      <c r="BE46" s="190"/>
      <c r="BF46" s="190"/>
    </row>
    <row r="47" spans="1:58" ht="16.350000000000001" customHeight="1" x14ac:dyDescent="0.25">
      <c r="A47" s="360"/>
      <c r="B47" s="361"/>
      <c r="C47" s="361"/>
      <c r="D47" s="363"/>
      <c r="E47" s="363"/>
      <c r="F47" s="363"/>
      <c r="G47" s="363"/>
      <c r="H47" s="363"/>
      <c r="I47" s="363"/>
      <c r="J47" s="363"/>
      <c r="K47" s="363"/>
      <c r="L47" s="363"/>
      <c r="M47" s="363"/>
      <c r="N47" s="190"/>
      <c r="O47" s="190"/>
      <c r="P47" s="190"/>
      <c r="Q47" s="190"/>
      <c r="R47" s="190"/>
      <c r="S47" s="190"/>
      <c r="T47" s="190"/>
      <c r="U47" s="190"/>
      <c r="V47" s="190"/>
      <c r="W47" s="190"/>
      <c r="X47" s="190"/>
      <c r="Y47" s="190"/>
      <c r="Z47" s="190"/>
      <c r="AA47" s="190"/>
      <c r="AB47" s="190"/>
      <c r="AC47" s="190"/>
      <c r="AD47" s="190"/>
      <c r="AE47" s="190"/>
      <c r="AF47" s="190"/>
      <c r="AG47" s="190"/>
      <c r="AH47" s="190"/>
      <c r="AI47" s="190"/>
      <c r="AJ47" s="190"/>
      <c r="AK47" s="190"/>
      <c r="AL47" s="275"/>
      <c r="AM47" s="190"/>
      <c r="AN47" s="190"/>
      <c r="AO47" s="190"/>
      <c r="AP47" s="190"/>
      <c r="AQ47" s="190"/>
      <c r="AR47" s="190"/>
      <c r="AS47" s="190"/>
      <c r="AT47" s="190"/>
      <c r="AU47" s="190"/>
      <c r="AV47" s="190"/>
      <c r="AW47" s="190"/>
      <c r="AX47" s="190"/>
      <c r="AY47" s="190"/>
      <c r="AZ47" s="190"/>
      <c r="BA47" s="190"/>
      <c r="BB47" s="190"/>
      <c r="BC47" s="190"/>
      <c r="BD47" s="190"/>
      <c r="BE47" s="190"/>
      <c r="BF47" s="190"/>
    </row>
    <row r="48" spans="1:58" ht="15.75" customHeight="1" thickBot="1" x14ac:dyDescent="0.3">
      <c r="A48" s="360"/>
      <c r="B48" s="361"/>
      <c r="C48" s="361"/>
      <c r="D48" s="363"/>
      <c r="E48" s="363"/>
      <c r="F48" s="363"/>
      <c r="G48" s="363"/>
      <c r="H48" s="363"/>
      <c r="I48" s="363"/>
      <c r="J48" s="363"/>
      <c r="K48" s="363"/>
      <c r="L48" s="363"/>
      <c r="M48" s="363"/>
      <c r="N48" s="190"/>
      <c r="O48" s="190"/>
      <c r="P48" s="190"/>
      <c r="Q48" s="190"/>
      <c r="R48" s="190"/>
      <c r="S48" s="190"/>
      <c r="T48" s="190"/>
      <c r="U48" s="190"/>
      <c r="V48" s="190"/>
      <c r="W48" s="190"/>
      <c r="X48" s="190"/>
      <c r="Y48" s="190"/>
      <c r="Z48" s="190"/>
      <c r="AA48" s="190"/>
      <c r="AB48" s="190"/>
      <c r="AC48" s="190"/>
      <c r="AD48" s="190"/>
      <c r="AE48" s="190"/>
      <c r="AF48" s="190"/>
      <c r="AG48" s="190"/>
      <c r="AH48" s="190"/>
      <c r="AI48" s="190"/>
      <c r="AJ48" s="190"/>
      <c r="AK48" s="190"/>
      <c r="AL48" s="275"/>
      <c r="AM48" s="190"/>
      <c r="AN48" s="190"/>
      <c r="AO48" s="190"/>
      <c r="AP48" s="190"/>
      <c r="AQ48" s="190"/>
      <c r="AR48" s="190"/>
      <c r="AS48" s="190"/>
      <c r="AT48" s="190"/>
      <c r="AU48" s="190"/>
      <c r="AV48" s="190"/>
      <c r="AW48" s="190"/>
      <c r="AX48" s="190"/>
      <c r="AY48" s="190"/>
      <c r="AZ48" s="190"/>
      <c r="BA48" s="190"/>
      <c r="BB48" s="190"/>
      <c r="BC48" s="190"/>
      <c r="BD48" s="190"/>
      <c r="BE48" s="190"/>
      <c r="BF48" s="190"/>
    </row>
    <row r="49" spans="1:58" ht="21" customHeight="1" x14ac:dyDescent="0.25">
      <c r="A49" s="364" t="s">
        <v>82</v>
      </c>
      <c r="B49" s="365"/>
      <c r="C49" s="365"/>
      <c r="D49" s="365"/>
      <c r="E49" s="365"/>
      <c r="F49" s="365"/>
      <c r="G49" s="365"/>
      <c r="H49" s="365"/>
      <c r="I49" s="365"/>
      <c r="J49" s="365"/>
      <c r="K49" s="365"/>
      <c r="L49" s="365"/>
      <c r="M49" s="365"/>
      <c r="N49" s="366"/>
      <c r="O49" s="366"/>
      <c r="P49" s="366"/>
      <c r="Q49" s="190"/>
      <c r="R49" s="190"/>
      <c r="S49" s="190"/>
      <c r="T49" s="190"/>
      <c r="U49" s="190"/>
      <c r="V49" s="190"/>
      <c r="W49" s="190"/>
      <c r="X49" s="190"/>
      <c r="Y49" s="190"/>
      <c r="Z49" s="190"/>
      <c r="AA49" s="190"/>
      <c r="AB49" s="190"/>
      <c r="AC49" s="190"/>
      <c r="AD49" s="190"/>
      <c r="AE49" s="190"/>
      <c r="AF49" s="190"/>
      <c r="AG49" s="275"/>
      <c r="AH49" s="190"/>
      <c r="AI49" s="190"/>
      <c r="AJ49" s="190"/>
      <c r="AK49" s="190"/>
      <c r="AL49" s="190"/>
      <c r="AM49" s="190"/>
      <c r="AN49" s="190"/>
      <c r="AO49" s="190"/>
      <c r="AP49" s="190"/>
      <c r="AQ49" s="190"/>
      <c r="AR49" s="190"/>
      <c r="AS49" s="190"/>
      <c r="AT49" s="190"/>
      <c r="AU49" s="190"/>
      <c r="AV49" s="190"/>
      <c r="AW49" s="190"/>
      <c r="AX49" s="190"/>
      <c r="AY49" s="190"/>
      <c r="AZ49" s="190"/>
      <c r="BA49" s="190"/>
      <c r="BB49" s="190"/>
      <c r="BC49" s="190"/>
      <c r="BD49" s="190"/>
      <c r="BE49" s="190"/>
      <c r="BF49" s="190"/>
    </row>
    <row r="50" spans="1:58" ht="22.35" customHeight="1" x14ac:dyDescent="0.25">
      <c r="A50" s="367" t="s">
        <v>84</v>
      </c>
      <c r="B50" s="333" t="s">
        <v>85</v>
      </c>
      <c r="C50" s="333" t="s">
        <v>86</v>
      </c>
      <c r="D50" s="333" t="s">
        <v>87</v>
      </c>
      <c r="E50" s="333" t="s">
        <v>88</v>
      </c>
      <c r="F50" s="333" t="s">
        <v>89</v>
      </c>
      <c r="G50" s="333" t="s">
        <v>90</v>
      </c>
      <c r="H50" s="333" t="s">
        <v>91</v>
      </c>
      <c r="I50" s="333" t="s">
        <v>92</v>
      </c>
      <c r="J50" s="333" t="s">
        <v>93</v>
      </c>
      <c r="K50" s="333" t="s">
        <v>94</v>
      </c>
      <c r="L50" s="333" t="s">
        <v>95</v>
      </c>
      <c r="M50" s="333" t="s">
        <v>96</v>
      </c>
      <c r="N50" s="333" t="s">
        <v>97</v>
      </c>
      <c r="O50" s="333" t="s">
        <v>98</v>
      </c>
      <c r="P50" s="368" t="s">
        <v>99</v>
      </c>
      <c r="Q50" s="190"/>
      <c r="R50" s="190"/>
      <c r="S50" s="190"/>
      <c r="T50" s="190"/>
      <c r="U50" s="190"/>
      <c r="V50" s="190"/>
      <c r="W50" s="190"/>
      <c r="X50" s="190"/>
      <c r="Y50" s="190"/>
      <c r="Z50" s="190"/>
      <c r="AA50" s="190"/>
      <c r="AB50" s="190"/>
      <c r="AC50" s="190"/>
      <c r="AD50" s="190"/>
      <c r="AE50" s="190"/>
      <c r="AF50" s="190"/>
      <c r="AG50" s="275"/>
      <c r="AH50" s="190"/>
      <c r="AI50" s="190"/>
      <c r="AJ50" s="190"/>
      <c r="AK50" s="190"/>
      <c r="AL50" s="190"/>
      <c r="AM50" s="190"/>
      <c r="AN50" s="190"/>
      <c r="AO50" s="190"/>
      <c r="AP50" s="190"/>
      <c r="AQ50" s="190"/>
      <c r="AR50" s="190"/>
      <c r="AS50" s="190"/>
      <c r="AT50" s="190"/>
      <c r="AU50" s="190"/>
      <c r="AV50" s="190"/>
      <c r="AW50" s="190"/>
      <c r="AX50" s="190"/>
      <c r="AY50" s="190"/>
      <c r="AZ50" s="190"/>
      <c r="BA50" s="190"/>
      <c r="BB50" s="190"/>
      <c r="BC50" s="190"/>
      <c r="BD50" s="190"/>
      <c r="BE50" s="190"/>
      <c r="BF50" s="190"/>
    </row>
    <row r="51" spans="1:58" ht="16.5" thickBot="1" x14ac:dyDescent="0.3">
      <c r="A51" s="369">
        <v>1</v>
      </c>
      <c r="B51" s="370">
        <v>1.1248</v>
      </c>
      <c r="C51" s="370">
        <v>1.1104000000000001</v>
      </c>
      <c r="D51" s="371">
        <v>10</v>
      </c>
      <c r="E51" s="371">
        <v>10</v>
      </c>
      <c r="F51" s="372">
        <v>1.1316999999999999</v>
      </c>
      <c r="G51" s="372">
        <v>1.1177999999999999</v>
      </c>
      <c r="H51" s="371">
        <v>1</v>
      </c>
      <c r="I51" s="373">
        <f t="shared" ref="I51:I57" si="9">(F51-B51)*1000*H51/D51</f>
        <v>0.68999999999999062</v>
      </c>
      <c r="J51" s="373">
        <f t="shared" ref="J51:J57" si="10">(G51-C51)*1000*H51/E51</f>
        <v>0.73999999999998511</v>
      </c>
      <c r="K51" s="374">
        <f t="shared" ref="K51:K57" si="11">AVERAGE(I51:J51)</f>
        <v>0.71499999999998787</v>
      </c>
      <c r="L51" s="375"/>
      <c r="M51" s="375"/>
      <c r="N51" s="376">
        <f t="shared" ref="N51:N57" si="12">(F51-L51)/E51*1000000</f>
        <v>113170</v>
      </c>
      <c r="O51" s="377">
        <f t="shared" ref="O51:O57" si="13">(G51-M51)/E51*1000000</f>
        <v>111779.99999999999</v>
      </c>
      <c r="P51" s="378">
        <f>AVERAGE(O51)</f>
        <v>111779.99999999999</v>
      </c>
      <c r="Q51" s="190"/>
      <c r="R51" s="190"/>
      <c r="S51" s="190"/>
      <c r="T51" s="190"/>
      <c r="U51" s="190"/>
      <c r="V51" s="190"/>
      <c r="W51" s="190"/>
      <c r="X51" s="190"/>
      <c r="Y51" s="190"/>
      <c r="Z51" s="190"/>
      <c r="AA51" s="190"/>
      <c r="AB51" s="190"/>
      <c r="AC51" s="190"/>
      <c r="AD51" s="190"/>
      <c r="AE51" s="190"/>
      <c r="AF51" s="190"/>
      <c r="AG51" s="190"/>
      <c r="AH51" s="190"/>
      <c r="AI51" s="190"/>
      <c r="AJ51" s="190"/>
      <c r="AK51" s="190"/>
      <c r="AL51" s="190"/>
      <c r="AM51" s="190"/>
      <c r="AN51" s="190"/>
      <c r="AO51" s="190"/>
      <c r="AP51" s="190"/>
      <c r="AQ51" s="190"/>
      <c r="AR51" s="190"/>
      <c r="AS51" s="190"/>
      <c r="AT51" s="190"/>
      <c r="AU51" s="190"/>
      <c r="AV51" s="190"/>
      <c r="AW51" s="190"/>
      <c r="AX51" s="190"/>
      <c r="AY51" s="190"/>
      <c r="AZ51" s="190"/>
      <c r="BA51" s="190"/>
      <c r="BB51" s="190"/>
      <c r="BC51" s="190"/>
      <c r="BD51" s="190"/>
      <c r="BE51" s="190"/>
      <c r="BF51" s="190"/>
    </row>
    <row r="52" spans="1:58" ht="21" customHeight="1" x14ac:dyDescent="0.25">
      <c r="A52" s="369">
        <v>2</v>
      </c>
      <c r="B52" s="379">
        <v>1.0996999999999999</v>
      </c>
      <c r="C52" s="379">
        <v>1.1113999999999999</v>
      </c>
      <c r="D52" s="371">
        <v>10</v>
      </c>
      <c r="E52" s="371">
        <v>10</v>
      </c>
      <c r="F52" s="372">
        <v>1.1053999999999999</v>
      </c>
      <c r="G52" s="372">
        <v>1.1168</v>
      </c>
      <c r="H52" s="371">
        <v>1</v>
      </c>
      <c r="I52" s="373">
        <f t="shared" si="9"/>
        <v>0.57000000000000384</v>
      </c>
      <c r="J52" s="373">
        <f t="shared" si="10"/>
        <v>0.54000000000000714</v>
      </c>
      <c r="K52" s="374">
        <f t="shared" si="11"/>
        <v>0.55500000000000549</v>
      </c>
      <c r="L52" s="375"/>
      <c r="M52" s="375"/>
      <c r="N52" s="376">
        <f t="shared" si="12"/>
        <v>110540</v>
      </c>
      <c r="O52" s="377">
        <f t="shared" si="13"/>
        <v>111680</v>
      </c>
      <c r="P52" s="378">
        <f>AVERAGE(N52:O52)</f>
        <v>111110</v>
      </c>
      <c r="Q52" s="190"/>
      <c r="R52" s="190"/>
      <c r="S52" s="190"/>
      <c r="T52" s="190"/>
      <c r="U52" s="190"/>
      <c r="V52" s="190"/>
      <c r="W52" s="190"/>
      <c r="X52" s="190"/>
      <c r="Y52" s="190"/>
      <c r="Z52" s="190"/>
      <c r="AA52" s="190"/>
      <c r="AB52" s="190"/>
      <c r="AC52" s="190"/>
      <c r="AD52" s="190"/>
      <c r="AE52" s="190"/>
      <c r="AF52" s="190"/>
      <c r="AG52" s="190"/>
      <c r="AH52" s="190"/>
      <c r="AI52" s="190"/>
      <c r="AJ52" s="190"/>
      <c r="AK52" s="190"/>
      <c r="AL52" s="190"/>
      <c r="AM52" s="190"/>
      <c r="AN52" s="190"/>
      <c r="AO52" s="190"/>
      <c r="AP52" s="190"/>
      <c r="AQ52" s="190"/>
      <c r="AR52" s="190"/>
      <c r="AS52" s="190"/>
      <c r="AT52" s="190"/>
      <c r="AU52" s="190"/>
      <c r="AV52" s="190"/>
      <c r="AW52" s="190"/>
      <c r="AX52" s="190"/>
      <c r="AY52" s="190"/>
      <c r="AZ52" s="190"/>
      <c r="BA52" s="190"/>
      <c r="BB52" s="190"/>
      <c r="BC52" s="190"/>
      <c r="BD52" s="190"/>
      <c r="BE52" s="190"/>
      <c r="BF52" s="190"/>
    </row>
    <row r="53" spans="1:58" x14ac:dyDescent="0.25">
      <c r="A53" s="369">
        <v>3</v>
      </c>
      <c r="B53" s="370">
        <v>1.1148</v>
      </c>
      <c r="C53" s="370">
        <v>1.1156999999999999</v>
      </c>
      <c r="D53" s="371">
        <v>10</v>
      </c>
      <c r="E53" s="371">
        <v>10</v>
      </c>
      <c r="F53" s="372">
        <v>1.1202000000000001</v>
      </c>
      <c r="G53" s="372">
        <v>1.121</v>
      </c>
      <c r="H53" s="371">
        <v>1</v>
      </c>
      <c r="I53" s="373">
        <f t="shared" si="9"/>
        <v>0.54000000000000714</v>
      </c>
      <c r="J53" s="373">
        <f t="shared" si="10"/>
        <v>0.53000000000000824</v>
      </c>
      <c r="K53" s="374">
        <f t="shared" si="11"/>
        <v>0.53500000000000769</v>
      </c>
      <c r="L53" s="375"/>
      <c r="M53" s="375"/>
      <c r="N53" s="376">
        <f t="shared" si="12"/>
        <v>112020.00000000001</v>
      </c>
      <c r="O53" s="377">
        <f t="shared" si="13"/>
        <v>112100</v>
      </c>
      <c r="P53" s="378">
        <f>AVERAGE(N53:O53)</f>
        <v>112060</v>
      </c>
      <c r="Q53" s="190"/>
      <c r="R53" s="190"/>
      <c r="S53" s="190"/>
      <c r="T53" s="190"/>
      <c r="U53" s="190"/>
      <c r="V53" s="190"/>
      <c r="W53" s="190"/>
      <c r="X53" s="190"/>
      <c r="Y53" s="190"/>
      <c r="Z53" s="190"/>
      <c r="AA53" s="190"/>
      <c r="AB53" s="190"/>
      <c r="AC53" s="190"/>
      <c r="AD53" s="190"/>
      <c r="AE53" s="190"/>
      <c r="AF53" s="190"/>
      <c r="AG53" s="190"/>
      <c r="AH53" s="190"/>
      <c r="AI53" s="190"/>
      <c r="AJ53" s="190"/>
      <c r="AK53" s="190"/>
      <c r="AL53" s="190"/>
      <c r="AM53" s="190"/>
      <c r="AN53" s="190"/>
      <c r="AO53" s="190"/>
      <c r="AP53" s="190"/>
      <c r="AQ53" s="190"/>
      <c r="AR53" s="190"/>
      <c r="AS53" s="190"/>
      <c r="AT53" s="190"/>
      <c r="AU53" s="190"/>
      <c r="AV53" s="190"/>
      <c r="AW53" s="190"/>
      <c r="AX53" s="190"/>
      <c r="AY53" s="190"/>
      <c r="AZ53" s="190"/>
      <c r="BA53" s="190"/>
      <c r="BB53" s="190"/>
      <c r="BC53" s="190"/>
      <c r="BD53" s="190"/>
      <c r="BE53" s="190"/>
      <c r="BF53" s="190"/>
    </row>
    <row r="54" spans="1:58" x14ac:dyDescent="0.25">
      <c r="A54" s="369">
        <v>4</v>
      </c>
      <c r="B54" s="380">
        <v>1.1249</v>
      </c>
      <c r="C54" s="380">
        <v>1.1103000000000001</v>
      </c>
      <c r="D54" s="371">
        <v>10</v>
      </c>
      <c r="E54" s="371">
        <v>10</v>
      </c>
      <c r="F54" s="381">
        <v>1.1292</v>
      </c>
      <c r="G54" s="370">
        <v>1.1145</v>
      </c>
      <c r="H54" s="371">
        <v>1</v>
      </c>
      <c r="I54" s="373">
        <f t="shared" si="9"/>
        <v>0.42999999999999705</v>
      </c>
      <c r="J54" s="373">
        <f t="shared" si="10"/>
        <v>0.41999999999999815</v>
      </c>
      <c r="K54" s="374">
        <f t="shared" si="11"/>
        <v>0.4249999999999976</v>
      </c>
      <c r="L54" s="375"/>
      <c r="M54" s="375"/>
      <c r="N54" s="376">
        <f t="shared" si="12"/>
        <v>112919.99999999999</v>
      </c>
      <c r="O54" s="377">
        <f t="shared" si="13"/>
        <v>111450.00000000001</v>
      </c>
      <c r="P54" s="378">
        <f>AVERAGE(O54)</f>
        <v>111450.00000000001</v>
      </c>
      <c r="Q54" s="190"/>
      <c r="R54" s="190"/>
      <c r="S54" s="190"/>
      <c r="T54" s="190"/>
      <c r="U54" s="190"/>
      <c r="V54" s="190"/>
      <c r="W54" s="190"/>
      <c r="X54" s="190"/>
      <c r="Y54" s="190"/>
      <c r="Z54" s="190"/>
      <c r="AA54" s="190"/>
      <c r="AB54" s="190"/>
      <c r="AC54" s="190"/>
      <c r="AD54" s="190"/>
      <c r="AE54" s="190"/>
      <c r="AF54" s="190"/>
      <c r="AG54" s="190"/>
      <c r="AH54" s="190"/>
      <c r="AI54" s="190"/>
      <c r="AJ54" s="190"/>
      <c r="AK54" s="190"/>
      <c r="AL54" s="190"/>
      <c r="AM54" s="190"/>
      <c r="AN54" s="190"/>
      <c r="AO54" s="190"/>
      <c r="AP54" s="190"/>
      <c r="AQ54" s="190"/>
      <c r="AR54" s="190"/>
      <c r="AS54" s="190"/>
      <c r="AT54" s="190"/>
      <c r="AU54" s="190"/>
      <c r="AV54" s="190"/>
      <c r="AW54" s="190"/>
      <c r="AX54" s="190"/>
      <c r="AY54" s="190"/>
      <c r="AZ54" s="190"/>
      <c r="BA54" s="190"/>
      <c r="BB54" s="190"/>
      <c r="BC54" s="190"/>
      <c r="BD54" s="190"/>
      <c r="BE54" s="190"/>
      <c r="BF54" s="190"/>
    </row>
    <row r="55" spans="1:58" x14ac:dyDescent="0.25">
      <c r="A55" s="369">
        <v>5</v>
      </c>
      <c r="B55" s="370">
        <v>1.1157999999999999</v>
      </c>
      <c r="C55" s="370">
        <v>1.1178999999999999</v>
      </c>
      <c r="D55" s="371">
        <v>10</v>
      </c>
      <c r="E55" s="371">
        <v>10</v>
      </c>
      <c r="F55" s="337">
        <v>1.1192</v>
      </c>
      <c r="G55" s="372">
        <v>1.1212</v>
      </c>
      <c r="H55" s="371">
        <v>1</v>
      </c>
      <c r="I55" s="373">
        <f t="shared" si="9"/>
        <v>0.34000000000000696</v>
      </c>
      <c r="J55" s="373">
        <f t="shared" si="10"/>
        <v>0.33000000000000806</v>
      </c>
      <c r="K55" s="374">
        <f t="shared" si="11"/>
        <v>0.33500000000000751</v>
      </c>
      <c r="L55" s="362"/>
      <c r="M55" s="375"/>
      <c r="N55" s="376">
        <f t="shared" si="12"/>
        <v>111919.99999999999</v>
      </c>
      <c r="O55" s="377">
        <f t="shared" si="13"/>
        <v>112120</v>
      </c>
      <c r="P55" s="378">
        <f>AVERAGE(O55)</f>
        <v>112120</v>
      </c>
      <c r="Q55" s="190"/>
      <c r="R55" s="190"/>
      <c r="S55" s="190"/>
      <c r="T55" s="190"/>
      <c r="U55" s="190"/>
      <c r="V55" s="190"/>
      <c r="W55" s="190"/>
      <c r="X55" s="190"/>
      <c r="Y55" s="190"/>
      <c r="Z55" s="190"/>
      <c r="AA55" s="190"/>
      <c r="AB55" s="190"/>
      <c r="AC55" s="190"/>
      <c r="AD55" s="190"/>
      <c r="AE55" s="190"/>
      <c r="AF55" s="190"/>
      <c r="AG55" s="190"/>
      <c r="AH55" s="190"/>
      <c r="AI55" s="190"/>
      <c r="AJ55" s="190"/>
      <c r="AK55" s="190"/>
      <c r="AL55" s="190"/>
      <c r="AM55" s="190"/>
      <c r="AN55" s="190"/>
      <c r="AO55" s="190"/>
      <c r="AP55" s="190"/>
      <c r="AQ55" s="190"/>
      <c r="AR55" s="190"/>
      <c r="AS55" s="190"/>
      <c r="AT55" s="190"/>
      <c r="AU55" s="190"/>
      <c r="AV55" s="190"/>
      <c r="AW55" s="190"/>
      <c r="AX55" s="190"/>
      <c r="AY55" s="190"/>
      <c r="AZ55" s="190"/>
      <c r="BA55" s="190"/>
      <c r="BB55" s="190"/>
      <c r="BC55" s="190"/>
      <c r="BD55" s="190"/>
      <c r="BE55" s="190"/>
      <c r="BF55" s="190"/>
    </row>
    <row r="56" spans="1:58" x14ac:dyDescent="0.25">
      <c r="A56" s="382">
        <v>6</v>
      </c>
      <c r="B56" s="370"/>
      <c r="C56" s="370"/>
      <c r="D56" s="371">
        <v>10</v>
      </c>
      <c r="E56" s="371">
        <v>10</v>
      </c>
      <c r="F56" s="372"/>
      <c r="G56" s="372"/>
      <c r="H56" s="371">
        <v>1</v>
      </c>
      <c r="I56" s="373">
        <f t="shared" si="9"/>
        <v>0</v>
      </c>
      <c r="J56" s="373">
        <f t="shared" si="10"/>
        <v>0</v>
      </c>
      <c r="K56" s="374">
        <f t="shared" si="11"/>
        <v>0</v>
      </c>
      <c r="L56" s="375"/>
      <c r="M56" s="375"/>
      <c r="N56" s="376">
        <f t="shared" si="12"/>
        <v>0</v>
      </c>
      <c r="O56" s="377">
        <f t="shared" si="13"/>
        <v>0</v>
      </c>
      <c r="P56" s="378"/>
      <c r="Q56" s="190"/>
      <c r="R56" s="190"/>
      <c r="S56" s="190"/>
      <c r="T56" s="190"/>
      <c r="U56" s="190"/>
      <c r="V56" s="190"/>
      <c r="W56" s="190"/>
      <c r="X56" s="190"/>
      <c r="Y56" s="190"/>
      <c r="Z56" s="190"/>
      <c r="AA56" s="190"/>
      <c r="AB56" s="190"/>
      <c r="AC56" s="190"/>
      <c r="AD56" s="190"/>
      <c r="AE56" s="190"/>
      <c r="AF56" s="190"/>
      <c r="AG56" s="190"/>
      <c r="AH56" s="190"/>
      <c r="AI56" s="190"/>
      <c r="AJ56" s="190"/>
      <c r="AK56" s="190"/>
      <c r="AL56" s="190"/>
      <c r="AM56" s="190"/>
      <c r="AN56" s="190"/>
      <c r="AO56" s="190"/>
      <c r="AP56" s="190"/>
      <c r="AQ56" s="190"/>
      <c r="AR56" s="190"/>
      <c r="AS56" s="190"/>
      <c r="AT56" s="190"/>
      <c r="AU56" s="190"/>
      <c r="AV56" s="190"/>
      <c r="AW56" s="190"/>
      <c r="AX56" s="190"/>
      <c r="AY56" s="190"/>
      <c r="AZ56" s="190"/>
      <c r="BA56" s="190"/>
      <c r="BB56" s="190"/>
      <c r="BC56" s="190"/>
      <c r="BD56" s="190"/>
      <c r="BE56" s="190"/>
      <c r="BF56" s="190"/>
    </row>
    <row r="57" spans="1:58" ht="40.5" customHeight="1" thickBot="1" x14ac:dyDescent="0.3">
      <c r="A57" s="383" t="s">
        <v>104</v>
      </c>
      <c r="B57" s="370">
        <v>1.1153</v>
      </c>
      <c r="C57" s="370">
        <v>1.109</v>
      </c>
      <c r="D57" s="371">
        <v>10</v>
      </c>
      <c r="E57" s="371">
        <v>10</v>
      </c>
      <c r="F57" s="384">
        <v>1.1192</v>
      </c>
      <c r="G57" s="372">
        <v>1.1125</v>
      </c>
      <c r="H57" s="371">
        <v>1</v>
      </c>
      <c r="I57" s="373">
        <f t="shared" si="9"/>
        <v>0.39000000000000146</v>
      </c>
      <c r="J57" s="373">
        <f t="shared" si="10"/>
        <v>0.35000000000000586</v>
      </c>
      <c r="K57" s="374">
        <f t="shared" si="11"/>
        <v>0.37000000000000366</v>
      </c>
      <c r="L57" s="385"/>
      <c r="M57" s="385"/>
      <c r="N57" s="376">
        <f t="shared" si="12"/>
        <v>111919.99999999999</v>
      </c>
      <c r="O57" s="377">
        <f t="shared" si="13"/>
        <v>111250</v>
      </c>
      <c r="P57" s="378">
        <f>AVERAGE(O57)</f>
        <v>111250</v>
      </c>
      <c r="Q57" s="190"/>
      <c r="R57" s="190"/>
      <c r="S57" s="190"/>
      <c r="T57" s="190"/>
      <c r="U57" s="190"/>
      <c r="V57" s="190"/>
      <c r="W57" s="190"/>
      <c r="X57" s="190"/>
      <c r="Y57" s="190"/>
      <c r="Z57" s="190"/>
      <c r="AA57" s="190"/>
      <c r="AB57" s="190"/>
      <c r="AC57" s="190"/>
      <c r="AD57" s="190"/>
      <c r="AE57" s="190"/>
      <c r="AF57" s="190"/>
      <c r="AG57" s="190"/>
      <c r="AH57" s="190"/>
      <c r="AI57" s="190"/>
      <c r="AJ57" s="190"/>
      <c r="AK57" s="190"/>
      <c r="AL57" s="190"/>
      <c r="AM57" s="190"/>
      <c r="AN57" s="190"/>
      <c r="AO57" s="190"/>
      <c r="AP57" s="190"/>
      <c r="AQ57" s="190"/>
      <c r="AR57" s="190"/>
      <c r="AS57" s="190"/>
      <c r="AT57" s="190"/>
      <c r="AU57" s="190"/>
      <c r="AV57" s="190"/>
      <c r="AW57" s="190"/>
      <c r="AX57" s="190"/>
      <c r="AY57" s="190"/>
      <c r="AZ57" s="190"/>
      <c r="BA57" s="190"/>
      <c r="BB57" s="190"/>
      <c r="BC57" s="190"/>
      <c r="BD57" s="190"/>
      <c r="BE57" s="190"/>
      <c r="BF57" s="190"/>
    </row>
    <row r="58" spans="1:58" ht="34.5" customHeight="1" x14ac:dyDescent="0.25">
      <c r="A58" s="190" t="s">
        <v>105</v>
      </c>
      <c r="B58" s="190"/>
      <c r="C58" s="386" t="s">
        <v>173</v>
      </c>
      <c r="D58" s="386"/>
      <c r="E58" s="190"/>
      <c r="F58" s="190"/>
      <c r="G58" s="190"/>
      <c r="H58" s="190"/>
      <c r="I58" s="190"/>
      <c r="J58" s="190"/>
      <c r="K58" s="190"/>
      <c r="L58" s="190"/>
      <c r="M58" s="190"/>
      <c r="N58" s="190"/>
      <c r="O58" s="190"/>
      <c r="P58" s="190"/>
      <c r="Q58" s="190"/>
      <c r="R58" s="190"/>
      <c r="S58" s="190"/>
      <c r="T58" s="190"/>
      <c r="U58" s="190"/>
      <c r="V58" s="190"/>
      <c r="W58" s="190"/>
      <c r="X58" s="190"/>
      <c r="Y58" s="190"/>
      <c r="Z58" s="190"/>
      <c r="AA58" s="190"/>
      <c r="AB58" s="190"/>
      <c r="AC58" s="190"/>
      <c r="AD58" s="190"/>
      <c r="AE58" s="190"/>
      <c r="AF58" s="190"/>
      <c r="AG58" s="190"/>
      <c r="AH58" s="190"/>
      <c r="AI58" s="190"/>
      <c r="AJ58" s="190"/>
      <c r="AK58" s="190"/>
      <c r="AL58" s="190"/>
      <c r="AM58" s="190"/>
      <c r="AN58" s="190"/>
      <c r="AO58" s="190"/>
      <c r="AP58" s="190"/>
      <c r="AQ58" s="190"/>
      <c r="AR58" s="190"/>
      <c r="AS58" s="190"/>
      <c r="AT58" s="190"/>
      <c r="AU58" s="190"/>
      <c r="AV58" s="190"/>
      <c r="AW58" s="190"/>
      <c r="AX58" s="190"/>
      <c r="AY58" s="190"/>
      <c r="AZ58" s="190"/>
      <c r="BA58" s="190"/>
      <c r="BB58" s="190"/>
      <c r="BC58" s="190"/>
      <c r="BD58" s="190"/>
      <c r="BE58" s="190"/>
      <c r="BF58" s="190"/>
    </row>
    <row r="59" spans="1:58" ht="16.5" thickBot="1" x14ac:dyDescent="0.3">
      <c r="A59" s="190"/>
      <c r="B59" s="190"/>
      <c r="C59" s="190"/>
      <c r="D59" s="190"/>
      <c r="E59" s="190"/>
      <c r="F59" s="190"/>
      <c r="G59" s="190"/>
      <c r="H59" s="190"/>
      <c r="I59" s="190"/>
      <c r="J59" s="190"/>
      <c r="K59" s="190"/>
      <c r="L59" s="190"/>
      <c r="M59" s="190"/>
      <c r="N59" s="190"/>
      <c r="O59" s="190"/>
      <c r="P59" s="190"/>
      <c r="Q59" s="190"/>
      <c r="R59" s="190"/>
      <c r="S59" s="190"/>
      <c r="T59" s="190"/>
      <c r="U59" s="190"/>
      <c r="V59" s="190"/>
      <c r="W59" s="190"/>
      <c r="X59" s="190"/>
      <c r="Y59" s="190"/>
      <c r="Z59" s="190"/>
      <c r="AA59" s="190"/>
      <c r="AB59" s="190"/>
      <c r="AC59" s="190"/>
      <c r="AD59" s="190"/>
      <c r="AE59" s="190"/>
      <c r="AF59" s="190"/>
      <c r="AG59" s="190"/>
      <c r="AH59" s="190"/>
      <c r="AI59" s="190"/>
      <c r="AJ59" s="190"/>
      <c r="AK59" s="190"/>
      <c r="AL59" s="190"/>
      <c r="AM59" s="190"/>
      <c r="AN59" s="190"/>
      <c r="AO59" s="190"/>
      <c r="AP59" s="190"/>
      <c r="AQ59" s="190"/>
      <c r="AR59" s="190"/>
      <c r="AS59" s="190"/>
      <c r="AT59" s="190"/>
      <c r="AU59" s="190"/>
      <c r="AV59" s="190"/>
      <c r="AW59" s="190"/>
      <c r="AX59" s="190"/>
      <c r="AY59" s="190"/>
      <c r="AZ59" s="190"/>
      <c r="BA59" s="190"/>
      <c r="BB59" s="190"/>
      <c r="BC59" s="190"/>
      <c r="BD59" s="190"/>
      <c r="BE59" s="190"/>
      <c r="BF59" s="190"/>
    </row>
    <row r="60" spans="1:58" x14ac:dyDescent="0.25">
      <c r="A60" s="387" t="s">
        <v>107</v>
      </c>
      <c r="B60" s="388"/>
      <c r="C60" s="388"/>
      <c r="D60" s="388"/>
      <c r="E60" s="388"/>
      <c r="F60" s="388"/>
      <c r="G60" s="388"/>
      <c r="H60" s="388"/>
      <c r="I60" s="388"/>
      <c r="J60" s="388"/>
      <c r="K60" s="388"/>
      <c r="L60" s="388"/>
      <c r="M60" s="388"/>
      <c r="N60" s="388"/>
      <c r="O60" s="389"/>
      <c r="P60" s="190"/>
      <c r="Q60" s="190"/>
      <c r="R60" s="190"/>
      <c r="S60" s="190"/>
      <c r="T60" s="190"/>
      <c r="U60" s="190"/>
      <c r="V60" s="190"/>
      <c r="W60" s="190"/>
      <c r="X60" s="190"/>
      <c r="Y60" s="190"/>
      <c r="Z60" s="190"/>
      <c r="AA60" s="190"/>
      <c r="AB60" s="190"/>
      <c r="AC60" s="190"/>
      <c r="AD60" s="190"/>
      <c r="AE60" s="190"/>
      <c r="AF60" s="190"/>
      <c r="AG60" s="190"/>
      <c r="AH60" s="190"/>
      <c r="AI60" s="190"/>
      <c r="AJ60" s="190"/>
      <c r="AK60" s="190"/>
      <c r="AL60" s="190"/>
      <c r="AM60" s="190"/>
      <c r="AN60" s="190"/>
      <c r="AO60" s="190"/>
      <c r="AP60" s="190"/>
      <c r="AQ60" s="190"/>
      <c r="AR60" s="190"/>
      <c r="AS60" s="190"/>
      <c r="AT60" s="190"/>
      <c r="AU60" s="190"/>
      <c r="AV60" s="190"/>
      <c r="AW60" s="190"/>
      <c r="AX60" s="190"/>
      <c r="AY60" s="190"/>
      <c r="AZ60" s="190"/>
      <c r="BA60" s="190"/>
      <c r="BB60" s="190"/>
      <c r="BC60" s="190"/>
      <c r="BD60" s="190"/>
      <c r="BE60" s="190"/>
      <c r="BF60" s="190"/>
    </row>
    <row r="61" spans="1:58" x14ac:dyDescent="0.25">
      <c r="A61" s="367" t="s">
        <v>84</v>
      </c>
      <c r="B61" s="333" t="s">
        <v>108</v>
      </c>
      <c r="C61" s="333" t="s">
        <v>109</v>
      </c>
      <c r="D61" s="333" t="s">
        <v>110</v>
      </c>
      <c r="E61" s="333" t="s">
        <v>111</v>
      </c>
      <c r="F61" s="333" t="s">
        <v>89</v>
      </c>
      <c r="G61" s="333" t="s">
        <v>90</v>
      </c>
      <c r="H61" s="333" t="s">
        <v>112</v>
      </c>
      <c r="I61" s="333" t="s">
        <v>113</v>
      </c>
      <c r="J61" s="333" t="s">
        <v>114</v>
      </c>
      <c r="K61" s="333" t="s">
        <v>95</v>
      </c>
      <c r="L61" s="333" t="s">
        <v>96</v>
      </c>
      <c r="M61" s="333" t="s">
        <v>115</v>
      </c>
      <c r="N61" s="333" t="s">
        <v>116</v>
      </c>
      <c r="O61" s="368" t="s">
        <v>117</v>
      </c>
      <c r="P61" s="190"/>
      <c r="Q61" s="190"/>
      <c r="R61" s="190"/>
      <c r="S61" s="190"/>
      <c r="T61" s="190"/>
      <c r="U61" s="190"/>
      <c r="V61" s="190"/>
      <c r="W61" s="190"/>
      <c r="X61" s="190"/>
      <c r="Y61" s="190"/>
      <c r="Z61" s="190"/>
      <c r="AA61" s="190"/>
      <c r="AB61" s="190"/>
      <c r="AC61" s="190"/>
      <c r="AD61" s="190"/>
      <c r="AE61" s="190"/>
      <c r="AF61" s="190"/>
      <c r="AG61" s="190"/>
      <c r="AH61" s="190"/>
      <c r="AI61" s="190"/>
      <c r="AJ61" s="190"/>
      <c r="AK61" s="190"/>
      <c r="AL61" s="190"/>
      <c r="AM61" s="190"/>
      <c r="AN61" s="190"/>
      <c r="AO61" s="190"/>
      <c r="AP61" s="190"/>
      <c r="AQ61" s="190"/>
      <c r="AR61" s="190"/>
      <c r="AS61" s="190"/>
      <c r="AT61" s="190"/>
      <c r="AU61" s="190"/>
      <c r="AV61" s="190"/>
      <c r="AW61" s="190"/>
      <c r="AX61" s="190"/>
      <c r="AY61" s="190"/>
      <c r="AZ61" s="190"/>
      <c r="BA61" s="190"/>
      <c r="BB61" s="190"/>
      <c r="BC61" s="190"/>
      <c r="BD61" s="190"/>
      <c r="BE61" s="190"/>
      <c r="BF61" s="190"/>
    </row>
    <row r="62" spans="1:58" ht="16.5" thickBot="1" x14ac:dyDescent="0.3">
      <c r="A62" s="369">
        <v>1</v>
      </c>
      <c r="B62" s="370">
        <v>0.98360000000000003</v>
      </c>
      <c r="C62" s="370">
        <v>1.0087999999999999</v>
      </c>
      <c r="D62" s="370">
        <v>6.3319000000000001</v>
      </c>
      <c r="E62" s="370">
        <v>5.0082000000000004</v>
      </c>
      <c r="F62" s="381">
        <v>2.6894</v>
      </c>
      <c r="G62" s="370">
        <v>2.2707000000000002</v>
      </c>
      <c r="H62" s="314">
        <f t="shared" ref="H62:I69" si="14">(F62-B62)*100/(D62-B62)</f>
        <v>31.894246770001679</v>
      </c>
      <c r="I62" s="314">
        <f t="shared" si="14"/>
        <v>31.552232834925242</v>
      </c>
      <c r="J62" s="390">
        <f>AVERAGE(H62:I62)</f>
        <v>31.723239802463461</v>
      </c>
      <c r="K62" s="375"/>
      <c r="L62" s="375"/>
      <c r="M62" s="390">
        <f>((F62-K62)/D62)*100</f>
        <v>42.473823023105226</v>
      </c>
      <c r="N62" s="391">
        <f>((G62-L62)/E62)*100</f>
        <v>45.339642985503772</v>
      </c>
      <c r="O62" s="392">
        <f>AVERAGE(M62:N62)</f>
        <v>43.906733004304499</v>
      </c>
      <c r="P62" s="190"/>
      <c r="Q62" s="190"/>
      <c r="R62" s="190"/>
      <c r="S62" s="190"/>
      <c r="T62" s="190"/>
      <c r="U62" s="190"/>
      <c r="V62" s="190"/>
      <c r="W62" s="190"/>
      <c r="X62" s="190"/>
      <c r="Y62" s="190"/>
      <c r="Z62" s="190"/>
      <c r="AA62" s="190"/>
      <c r="AB62" s="190"/>
      <c r="AC62" s="190"/>
      <c r="AD62" s="190"/>
      <c r="AE62" s="190"/>
      <c r="AF62" s="190"/>
      <c r="AG62" s="190"/>
      <c r="AH62" s="190"/>
      <c r="AI62" s="190"/>
      <c r="AJ62" s="190"/>
      <c r="AK62" s="190"/>
      <c r="AL62" s="190"/>
      <c r="AM62" s="190"/>
      <c r="AN62" s="190"/>
      <c r="AO62" s="190"/>
      <c r="AP62" s="190"/>
      <c r="AQ62" s="190"/>
      <c r="AR62" s="190"/>
      <c r="AS62" s="190"/>
      <c r="AT62" s="190"/>
      <c r="AU62" s="190"/>
      <c r="AV62" s="190"/>
      <c r="AW62" s="190"/>
      <c r="AX62" s="190"/>
      <c r="AY62" s="190"/>
      <c r="AZ62" s="190"/>
      <c r="BA62" s="190"/>
      <c r="BB62" s="190"/>
      <c r="BC62" s="190"/>
      <c r="BD62" s="190"/>
      <c r="BE62" s="190"/>
      <c r="BF62" s="190"/>
    </row>
    <row r="63" spans="1:58" x14ac:dyDescent="0.25">
      <c r="A63" s="369">
        <v>2</v>
      </c>
      <c r="B63" s="379">
        <v>0.98109999999999997</v>
      </c>
      <c r="C63" s="379">
        <v>0.99280000000000002</v>
      </c>
      <c r="D63" s="379">
        <v>6.3936999999999999</v>
      </c>
      <c r="E63" s="380">
        <v>5.766</v>
      </c>
      <c r="F63" s="379">
        <v>2.7258</v>
      </c>
      <c r="G63" s="370">
        <v>2.3895</v>
      </c>
      <c r="H63" s="314">
        <f t="shared" si="14"/>
        <v>32.234046484129621</v>
      </c>
      <c r="I63" s="314">
        <f t="shared" si="14"/>
        <v>29.261292214866341</v>
      </c>
      <c r="J63" s="390">
        <f t="shared" ref="J63:J69" si="15">AVERAGE(H63:I63)</f>
        <v>30.747669349497983</v>
      </c>
      <c r="K63" s="375"/>
      <c r="L63" s="375"/>
      <c r="M63" s="390">
        <f>((F63-K63)/D63)*100</f>
        <v>42.632591457215696</v>
      </c>
      <c r="N63" s="390">
        <f>((G63-L63)/E63)*100</f>
        <v>41.441207075962538</v>
      </c>
      <c r="O63" s="392">
        <f t="shared" ref="O63:O69" si="16">AVERAGE(M63:N63)</f>
        <v>42.036899266589117</v>
      </c>
      <c r="P63" s="190"/>
      <c r="Q63" s="190"/>
      <c r="R63" s="190"/>
      <c r="S63" s="190"/>
      <c r="T63" s="190"/>
      <c r="U63" s="190"/>
      <c r="V63" s="190"/>
      <c r="W63" s="190"/>
      <c r="X63" s="190"/>
      <c r="Y63" s="190"/>
      <c r="Z63" s="190"/>
      <c r="AA63" s="190"/>
      <c r="AB63" s="190"/>
      <c r="AC63" s="190"/>
      <c r="AD63" s="190"/>
      <c r="AE63" s="190"/>
      <c r="AF63" s="190"/>
      <c r="AG63" s="190"/>
      <c r="AH63" s="393"/>
      <c r="AI63" s="190"/>
      <c r="AJ63" s="190"/>
      <c r="AK63" s="190"/>
      <c r="AL63" s="190"/>
      <c r="AM63" s="190"/>
      <c r="AN63" s="190"/>
      <c r="AO63" s="190"/>
      <c r="AP63" s="190"/>
      <c r="AQ63" s="190"/>
      <c r="AR63" s="190"/>
      <c r="AS63" s="190"/>
      <c r="AT63" s="190"/>
      <c r="AU63" s="190"/>
      <c r="AV63" s="190"/>
      <c r="AW63" s="190"/>
      <c r="AX63" s="190"/>
      <c r="AY63" s="190"/>
      <c r="AZ63" s="190"/>
      <c r="BA63" s="190"/>
      <c r="BB63" s="190"/>
      <c r="BC63" s="190"/>
      <c r="BD63" s="190"/>
      <c r="BE63" s="190"/>
      <c r="BF63" s="190"/>
    </row>
    <row r="64" spans="1:58" x14ac:dyDescent="0.25">
      <c r="A64" s="369">
        <v>3</v>
      </c>
      <c r="B64" s="370">
        <v>0.9889</v>
      </c>
      <c r="C64" s="370">
        <v>0.97809999999999997</v>
      </c>
      <c r="D64" s="370">
        <v>6.2950999999999997</v>
      </c>
      <c r="E64" s="370">
        <v>5.343</v>
      </c>
      <c r="F64" s="394">
        <v>2.6526999999999998</v>
      </c>
      <c r="G64" s="380">
        <v>2.3502000000000001</v>
      </c>
      <c r="H64" s="314">
        <f t="shared" si="14"/>
        <v>31.355772492555875</v>
      </c>
      <c r="I64" s="314">
        <f t="shared" si="14"/>
        <v>31.434855323146003</v>
      </c>
      <c r="J64" s="390">
        <f t="shared" si="15"/>
        <v>31.395313907850941</v>
      </c>
      <c r="K64" s="375"/>
      <c r="L64" s="375"/>
      <c r="M64" s="390">
        <f>((F64-K64)/D65)*100</f>
        <v>41.884295954779418</v>
      </c>
      <c r="N64" s="391">
        <f>((G64-L64)/E63)*100</f>
        <v>40.759625390218524</v>
      </c>
      <c r="O64" s="392">
        <f t="shared" si="16"/>
        <v>41.321960672498975</v>
      </c>
      <c r="P64" s="190"/>
      <c r="Q64" s="190"/>
      <c r="R64" s="190"/>
      <c r="S64" s="190"/>
      <c r="T64" s="190"/>
      <c r="U64" s="190"/>
      <c r="V64" s="190"/>
      <c r="W64" s="190"/>
      <c r="X64" s="190"/>
      <c r="Y64" s="190"/>
      <c r="Z64" s="190"/>
      <c r="AA64" s="190"/>
      <c r="AB64" s="190"/>
      <c r="AC64" s="190"/>
      <c r="AD64" s="190"/>
      <c r="AE64" s="190"/>
      <c r="AF64" s="190"/>
      <c r="AG64" s="190"/>
      <c r="AH64" s="190"/>
      <c r="AI64" s="190"/>
      <c r="AJ64" s="190"/>
      <c r="AK64" s="190"/>
      <c r="AL64" s="190"/>
      <c r="AM64" s="190"/>
      <c r="AN64" s="190"/>
      <c r="AO64" s="190"/>
      <c r="AP64" s="190"/>
      <c r="AQ64" s="190"/>
      <c r="AR64" s="190"/>
      <c r="AS64" s="190"/>
      <c r="AT64" s="190"/>
      <c r="AU64" s="190"/>
      <c r="AV64" s="190"/>
      <c r="AW64" s="190"/>
      <c r="AX64" s="190"/>
      <c r="AY64" s="190"/>
      <c r="AZ64" s="190"/>
      <c r="BA64" s="190"/>
      <c r="BB64" s="190"/>
      <c r="BC64" s="190"/>
      <c r="BD64" s="190"/>
      <c r="BE64" s="190"/>
      <c r="BF64" s="190"/>
    </row>
    <row r="65" spans="1:58" x14ac:dyDescent="0.25">
      <c r="A65" s="369">
        <v>4</v>
      </c>
      <c r="B65" s="380">
        <v>0.99609999999999999</v>
      </c>
      <c r="C65" s="380">
        <v>0.99719999999999998</v>
      </c>
      <c r="D65" s="380">
        <v>6.3334000000000001</v>
      </c>
      <c r="E65" s="380">
        <v>6.5387000000000004</v>
      </c>
      <c r="F65" s="394">
        <v>2.6798000000000002</v>
      </c>
      <c r="G65" s="380">
        <v>2.7416</v>
      </c>
      <c r="H65" s="314">
        <f t="shared" si="14"/>
        <v>31.545912727408997</v>
      </c>
      <c r="I65" s="314">
        <f t="shared" si="14"/>
        <v>31.478841468916361</v>
      </c>
      <c r="J65" s="390">
        <f t="shared" si="15"/>
        <v>31.512377098162681</v>
      </c>
      <c r="K65" s="375"/>
      <c r="L65" s="375"/>
      <c r="M65" s="390" t="e">
        <f>((F65-K65)/D88)*100</f>
        <v>#DIV/0!</v>
      </c>
      <c r="N65" s="391">
        <f>((G65-L65)/E64)*100</f>
        <v>51.311997005427671</v>
      </c>
      <c r="O65" s="392" t="e">
        <f t="shared" si="16"/>
        <v>#DIV/0!</v>
      </c>
      <c r="P65" s="190"/>
      <c r="Q65" s="190"/>
      <c r="R65" s="190"/>
      <c r="S65" s="190"/>
      <c r="T65" s="190"/>
      <c r="U65" s="190"/>
      <c r="V65" s="190"/>
      <c r="W65" s="190"/>
      <c r="X65" s="190"/>
      <c r="Y65" s="190"/>
      <c r="Z65" s="190"/>
      <c r="AA65" s="190"/>
      <c r="AB65" s="190"/>
      <c r="AC65" s="190"/>
      <c r="AD65" s="190"/>
      <c r="AE65" s="190"/>
      <c r="AF65" s="190"/>
      <c r="AG65" s="190"/>
      <c r="AH65" s="190"/>
      <c r="AI65" s="190"/>
      <c r="AJ65" s="190"/>
      <c r="AK65" s="190"/>
      <c r="AL65" s="190"/>
      <c r="AM65" s="190"/>
      <c r="AN65" s="190"/>
      <c r="AO65" s="190"/>
      <c r="AP65" s="190"/>
      <c r="AQ65" s="190"/>
      <c r="AR65" s="190"/>
      <c r="AS65" s="190"/>
      <c r="AT65" s="190"/>
      <c r="AU65" s="190"/>
      <c r="AV65" s="190"/>
      <c r="AW65" s="190"/>
      <c r="AX65" s="190"/>
      <c r="AY65" s="190"/>
      <c r="AZ65" s="190"/>
      <c r="BA65" s="190"/>
      <c r="BB65" s="190"/>
      <c r="BC65" s="190"/>
      <c r="BD65" s="190"/>
      <c r="BE65" s="190"/>
      <c r="BF65" s="190"/>
    </row>
    <row r="66" spans="1:58" x14ac:dyDescent="0.25">
      <c r="A66" s="369">
        <v>5</v>
      </c>
      <c r="B66" s="370">
        <v>0.99919999999999998</v>
      </c>
      <c r="C66" s="370">
        <v>0.97699999999999998</v>
      </c>
      <c r="D66" s="370">
        <v>5.0515999999999996</v>
      </c>
      <c r="E66" s="370">
        <v>5.2270000000000003</v>
      </c>
      <c r="F66" s="380">
        <v>2.3043999999999998</v>
      </c>
      <c r="G66" s="370">
        <v>2.4001000000000001</v>
      </c>
      <c r="H66" s="314">
        <f t="shared" si="14"/>
        <v>32.208074227618198</v>
      </c>
      <c r="I66" s="314">
        <f t="shared" si="14"/>
        <v>33.484705882352948</v>
      </c>
      <c r="J66" s="390">
        <f t="shared" si="15"/>
        <v>32.846390054985577</v>
      </c>
      <c r="K66" s="375"/>
      <c r="L66" s="375"/>
      <c r="M66" s="390">
        <f t="shared" ref="M66:N69" si="17">((F66-K66)/D66)*100</f>
        <v>45.617230184496002</v>
      </c>
      <c r="N66" s="391">
        <f t="shared" si="17"/>
        <v>45.917352209680509</v>
      </c>
      <c r="O66" s="392">
        <f t="shared" si="16"/>
        <v>45.767291197088255</v>
      </c>
      <c r="P66" s="190"/>
      <c r="Q66" s="190"/>
      <c r="R66" s="190"/>
      <c r="S66" s="190"/>
      <c r="T66" s="190"/>
      <c r="U66" s="190"/>
      <c r="V66" s="190"/>
      <c r="W66" s="190"/>
      <c r="X66" s="190"/>
      <c r="Y66" s="190"/>
      <c r="Z66" s="190"/>
      <c r="AA66" s="190"/>
      <c r="AB66" s="190"/>
      <c r="AC66" s="190"/>
      <c r="AD66" s="190"/>
      <c r="AE66" s="190"/>
      <c r="AF66" s="190"/>
      <c r="AG66" s="190"/>
      <c r="AH66" s="190"/>
      <c r="AI66" s="190"/>
      <c r="AJ66" s="190"/>
      <c r="AK66" s="190"/>
      <c r="AL66" s="190"/>
      <c r="AM66" s="190"/>
      <c r="AN66" s="190"/>
      <c r="AO66" s="190"/>
      <c r="AP66" s="190"/>
      <c r="AQ66" s="190"/>
      <c r="AR66" s="190"/>
      <c r="AS66" s="190"/>
      <c r="AT66" s="190"/>
      <c r="AU66" s="190"/>
      <c r="AV66" s="190"/>
      <c r="AW66" s="190"/>
      <c r="AX66" s="190"/>
      <c r="AY66" s="190"/>
      <c r="AZ66" s="190"/>
      <c r="BA66" s="190"/>
      <c r="BB66" s="190"/>
      <c r="BC66" s="190"/>
      <c r="BD66" s="190"/>
      <c r="BE66" s="190"/>
      <c r="BF66" s="190"/>
    </row>
    <row r="67" spans="1:58" x14ac:dyDescent="0.25">
      <c r="A67" s="369">
        <v>6</v>
      </c>
      <c r="B67" s="370"/>
      <c r="C67" s="370"/>
      <c r="D67" s="370"/>
      <c r="E67" s="370"/>
      <c r="F67" s="381"/>
      <c r="G67" s="370"/>
      <c r="H67" s="314" t="e">
        <f t="shared" si="14"/>
        <v>#DIV/0!</v>
      </c>
      <c r="I67" s="314" t="e">
        <f t="shared" si="14"/>
        <v>#DIV/0!</v>
      </c>
      <c r="J67" s="390" t="e">
        <f t="shared" si="15"/>
        <v>#DIV/0!</v>
      </c>
      <c r="K67" s="375"/>
      <c r="L67" s="375"/>
      <c r="M67" s="390" t="e">
        <f t="shared" si="17"/>
        <v>#DIV/0!</v>
      </c>
      <c r="N67" s="391" t="e">
        <f t="shared" si="17"/>
        <v>#DIV/0!</v>
      </c>
      <c r="O67" s="392" t="e">
        <f t="shared" si="16"/>
        <v>#DIV/0!</v>
      </c>
      <c r="P67" s="190"/>
      <c r="Q67" s="190"/>
      <c r="R67" s="190"/>
      <c r="S67" s="190"/>
      <c r="T67" s="190"/>
      <c r="U67" s="190"/>
      <c r="V67" s="190"/>
      <c r="W67" s="190"/>
      <c r="X67" s="190"/>
      <c r="Y67" s="190"/>
      <c r="Z67" s="190"/>
      <c r="AA67" s="190"/>
      <c r="AB67" s="190"/>
      <c r="AC67" s="190"/>
      <c r="AD67" s="190"/>
      <c r="AE67" s="190"/>
      <c r="AF67" s="190"/>
      <c r="AG67" s="190"/>
      <c r="AH67" s="190"/>
      <c r="AI67" s="190"/>
      <c r="AJ67" s="190"/>
      <c r="AK67" s="190"/>
      <c r="AL67" s="190"/>
      <c r="AM67" s="190"/>
      <c r="AN67" s="190"/>
      <c r="AO67" s="190"/>
      <c r="AP67" s="190"/>
      <c r="AQ67" s="190"/>
      <c r="AR67" s="190"/>
      <c r="AS67" s="190"/>
      <c r="AT67" s="190"/>
      <c r="AU67" s="190"/>
      <c r="AV67" s="190"/>
      <c r="AW67" s="190"/>
      <c r="AX67" s="190"/>
      <c r="AY67" s="190"/>
      <c r="AZ67" s="190"/>
      <c r="BA67" s="190"/>
      <c r="BB67" s="190"/>
      <c r="BC67" s="190"/>
      <c r="BD67" s="190"/>
      <c r="BE67" s="190"/>
      <c r="BF67" s="190"/>
    </row>
    <row r="68" spans="1:58" x14ac:dyDescent="0.25">
      <c r="A68" s="395" t="s">
        <v>118</v>
      </c>
      <c r="B68" s="370">
        <v>1.0016</v>
      </c>
      <c r="C68" s="370">
        <v>0.99570000000000003</v>
      </c>
      <c r="D68" s="370">
        <v>6.6064999999999996</v>
      </c>
      <c r="E68" s="370">
        <v>5.4766000000000004</v>
      </c>
      <c r="F68" s="381">
        <v>2.7199</v>
      </c>
      <c r="G68" s="370">
        <v>2.3618000000000001</v>
      </c>
      <c r="H68" s="314">
        <f t="shared" si="14"/>
        <v>30.657103605773518</v>
      </c>
      <c r="I68" s="314">
        <f t="shared" si="14"/>
        <v>30.487178914950125</v>
      </c>
      <c r="J68" s="390">
        <f t="shared" si="15"/>
        <v>30.572141260361821</v>
      </c>
      <c r="K68" s="396"/>
      <c r="L68" s="396"/>
      <c r="M68" s="390">
        <f t="shared" si="17"/>
        <v>41.170059789601154</v>
      </c>
      <c r="N68" s="391">
        <f t="shared" si="17"/>
        <v>43.125296716941172</v>
      </c>
      <c r="O68" s="392">
        <f t="shared" si="16"/>
        <v>42.147678253271167</v>
      </c>
      <c r="P68" s="190"/>
      <c r="Q68" s="190"/>
      <c r="R68" s="190"/>
      <c r="S68" s="190"/>
      <c r="T68" s="190"/>
      <c r="U68" s="190"/>
      <c r="V68" s="190"/>
      <c r="W68" s="190"/>
      <c r="X68" s="190"/>
      <c r="Y68" s="190"/>
      <c r="Z68" s="190"/>
      <c r="AA68" s="190"/>
      <c r="AB68" s="190"/>
      <c r="AC68" s="190"/>
      <c r="AD68" s="190"/>
      <c r="AE68" s="190"/>
      <c r="AF68" s="190"/>
      <c r="AG68" s="190"/>
      <c r="AH68" s="190"/>
      <c r="AI68" s="190"/>
      <c r="AJ68" s="190"/>
      <c r="AK68" s="190"/>
      <c r="AL68" s="190"/>
      <c r="AM68" s="190"/>
      <c r="AN68" s="190"/>
      <c r="AO68" s="190"/>
      <c r="AP68" s="190"/>
      <c r="AQ68" s="190"/>
      <c r="AR68" s="190"/>
      <c r="AS68" s="190"/>
      <c r="AT68" s="190"/>
      <c r="AU68" s="190"/>
      <c r="AV68" s="190"/>
      <c r="AW68" s="190"/>
      <c r="AX68" s="190"/>
      <c r="AY68" s="190"/>
      <c r="AZ68" s="190"/>
      <c r="BA68" s="190"/>
      <c r="BB68" s="190"/>
      <c r="BC68" s="190"/>
      <c r="BD68" s="190"/>
      <c r="BE68" s="190"/>
      <c r="BF68" s="190"/>
    </row>
    <row r="69" spans="1:58" ht="16.5" thickBot="1" x14ac:dyDescent="0.3">
      <c r="A69" s="383" t="s">
        <v>119</v>
      </c>
      <c r="B69" s="397">
        <v>1.0042</v>
      </c>
      <c r="C69" s="397">
        <v>0.99329999999999996</v>
      </c>
      <c r="D69" s="397">
        <v>9.9281000000000006</v>
      </c>
      <c r="E69" s="397">
        <v>9.9210999999999991</v>
      </c>
      <c r="F69" s="397">
        <v>1.3044</v>
      </c>
      <c r="G69" s="397">
        <v>1.2965</v>
      </c>
      <c r="H69" s="314">
        <f t="shared" si="14"/>
        <v>3.3640000448234519</v>
      </c>
      <c r="I69" s="314">
        <f t="shared" si="14"/>
        <v>3.3961334259280007</v>
      </c>
      <c r="J69" s="390">
        <f t="shared" si="15"/>
        <v>3.3800667353757263</v>
      </c>
      <c r="K69" s="375"/>
      <c r="L69" s="398"/>
      <c r="M69" s="399">
        <f t="shared" si="17"/>
        <v>13.138465567429819</v>
      </c>
      <c r="N69" s="400">
        <f t="shared" si="17"/>
        <v>13.068107367126631</v>
      </c>
      <c r="O69" s="401">
        <f t="shared" si="16"/>
        <v>13.103286467278224</v>
      </c>
      <c r="P69" s="190"/>
      <c r="Q69" s="190"/>
      <c r="R69" s="190"/>
      <c r="S69" s="190"/>
      <c r="T69" s="190"/>
      <c r="U69" s="190"/>
      <c r="V69" s="190"/>
      <c r="W69" s="190"/>
      <c r="X69" s="190"/>
      <c r="Y69" s="190"/>
      <c r="Z69" s="190"/>
      <c r="AA69" s="190"/>
      <c r="AB69" s="190"/>
      <c r="AC69" s="190"/>
      <c r="AD69" s="190"/>
      <c r="AE69" s="190"/>
      <c r="AF69" s="190"/>
      <c r="AG69" s="190"/>
      <c r="AH69" s="190"/>
      <c r="AI69" s="190"/>
      <c r="AJ69" s="190"/>
      <c r="AK69" s="190"/>
      <c r="AL69" s="190"/>
      <c r="AM69" s="190"/>
      <c r="AN69" s="190"/>
      <c r="AO69" s="190"/>
      <c r="AP69" s="190"/>
      <c r="AQ69" s="190"/>
      <c r="AR69" s="190"/>
      <c r="AS69" s="190"/>
      <c r="AT69" s="190"/>
      <c r="AU69" s="190"/>
      <c r="AV69" s="190"/>
      <c r="AW69" s="190"/>
      <c r="AX69" s="190"/>
      <c r="AY69" s="190"/>
      <c r="AZ69" s="190"/>
      <c r="BA69" s="190"/>
      <c r="BB69" s="190"/>
      <c r="BC69" s="190"/>
      <c r="BD69" s="190"/>
      <c r="BE69" s="190"/>
      <c r="BF69" s="190"/>
    </row>
    <row r="70" spans="1:58" x14ac:dyDescent="0.25">
      <c r="A70" s="369"/>
      <c r="B70" s="370"/>
      <c r="C70" s="370"/>
      <c r="D70" s="370"/>
      <c r="E70" s="370"/>
      <c r="F70" s="381"/>
      <c r="G70" s="370"/>
      <c r="H70" s="390"/>
      <c r="I70" s="390"/>
      <c r="J70" s="390"/>
      <c r="K70" s="375"/>
      <c r="L70" s="375"/>
      <c r="M70" s="390"/>
      <c r="N70" s="391"/>
      <c r="O70" s="392"/>
      <c r="P70" s="190"/>
      <c r="Q70" s="190"/>
      <c r="R70" s="190"/>
      <c r="S70" s="190"/>
      <c r="T70" s="190"/>
      <c r="U70" s="190"/>
      <c r="V70" s="190"/>
      <c r="W70" s="190"/>
      <c r="X70" s="190"/>
      <c r="Y70" s="190"/>
      <c r="Z70" s="190"/>
      <c r="AA70" s="190"/>
      <c r="AB70" s="190"/>
      <c r="AC70" s="190"/>
      <c r="AD70" s="190"/>
      <c r="AE70" s="190"/>
      <c r="AF70" s="190"/>
      <c r="AG70" s="190"/>
      <c r="AH70" s="190"/>
      <c r="AI70" s="190"/>
      <c r="AJ70" s="190"/>
      <c r="AK70" s="190"/>
      <c r="AL70" s="190"/>
      <c r="AM70" s="190"/>
      <c r="AN70" s="190"/>
      <c r="AO70" s="190"/>
      <c r="AP70" s="190"/>
      <c r="AQ70" s="190"/>
      <c r="AR70" s="190"/>
      <c r="AS70" s="190"/>
      <c r="AT70" s="190"/>
      <c r="AU70" s="190"/>
      <c r="AV70" s="190"/>
      <c r="AW70" s="190"/>
      <c r="AX70" s="190"/>
      <c r="AY70" s="190"/>
      <c r="AZ70" s="190"/>
      <c r="BA70" s="190"/>
      <c r="BB70" s="190"/>
      <c r="BC70" s="190"/>
      <c r="BD70" s="190"/>
      <c r="BE70" s="190"/>
      <c r="BF70" s="190"/>
    </row>
    <row r="71" spans="1:58" x14ac:dyDescent="0.25">
      <c r="A71" s="190"/>
      <c r="B71" s="190"/>
      <c r="C71" s="190"/>
      <c r="D71" s="190"/>
      <c r="E71" s="190"/>
      <c r="F71" s="190"/>
      <c r="G71" s="190"/>
      <c r="H71" s="190"/>
      <c r="I71" s="190"/>
      <c r="J71" s="190"/>
      <c r="K71" s="190"/>
      <c r="L71" s="190"/>
      <c r="M71" s="190"/>
      <c r="N71" s="190"/>
      <c r="O71" s="190"/>
      <c r="P71" s="190"/>
      <c r="Q71" s="190"/>
      <c r="R71" s="190"/>
      <c r="S71" s="190"/>
      <c r="T71" s="190"/>
      <c r="U71" s="190"/>
      <c r="V71" s="190"/>
      <c r="W71" s="190"/>
      <c r="X71" s="190"/>
      <c r="Y71" s="190"/>
      <c r="Z71" s="190"/>
      <c r="AA71" s="190"/>
      <c r="AB71" s="190"/>
      <c r="AC71" s="190"/>
      <c r="AD71" s="190"/>
      <c r="AE71" s="190"/>
      <c r="AF71" s="190"/>
      <c r="AG71" s="190"/>
      <c r="AH71" s="190"/>
      <c r="AI71" s="190"/>
      <c r="AJ71" s="190"/>
      <c r="AK71" s="190"/>
      <c r="AL71" s="190"/>
      <c r="AM71" s="190"/>
      <c r="AN71" s="190"/>
      <c r="AO71" s="190"/>
      <c r="AP71" s="190"/>
      <c r="AQ71" s="190"/>
      <c r="AR71" s="190"/>
      <c r="AS71" s="190"/>
      <c r="AT71" s="190"/>
      <c r="AU71" s="190"/>
      <c r="AV71" s="190"/>
      <c r="AW71" s="190"/>
      <c r="AX71" s="190"/>
      <c r="AY71" s="190"/>
      <c r="AZ71" s="190"/>
      <c r="BA71" s="190"/>
      <c r="BB71" s="190"/>
      <c r="BC71" s="190"/>
      <c r="BD71" s="190"/>
      <c r="BE71" s="190"/>
      <c r="BF71" s="190"/>
    </row>
    <row r="72" spans="1:58" x14ac:dyDescent="0.25">
      <c r="A72" s="402" t="s">
        <v>174</v>
      </c>
      <c r="B72" s="403"/>
      <c r="C72" s="403"/>
      <c r="D72" s="403"/>
      <c r="E72" s="403"/>
      <c r="F72" s="403"/>
      <c r="G72" s="403"/>
      <c r="H72" s="403"/>
      <c r="I72" s="403"/>
      <c r="J72" s="403"/>
      <c r="K72" s="403"/>
      <c r="L72" s="403"/>
      <c r="M72" s="403"/>
      <c r="N72" s="403"/>
      <c r="O72" s="403"/>
      <c r="P72" s="403"/>
      <c r="Q72" s="190"/>
      <c r="R72" s="190"/>
      <c r="S72" s="190"/>
      <c r="T72" s="190"/>
      <c r="U72" s="190"/>
      <c r="V72" s="190"/>
      <c r="W72" s="190"/>
      <c r="X72" s="190"/>
      <c r="Y72" s="190"/>
      <c r="Z72" s="190"/>
      <c r="AA72" s="190"/>
      <c r="AB72" s="190"/>
      <c r="AC72" s="190"/>
      <c r="AD72" s="190"/>
      <c r="AE72" s="190"/>
      <c r="AF72" s="190"/>
      <c r="AG72" s="190"/>
      <c r="AH72" s="190"/>
      <c r="AI72" s="190"/>
      <c r="AJ72" s="190"/>
      <c r="AK72" s="190"/>
      <c r="AL72" s="190"/>
      <c r="AM72" s="190"/>
      <c r="AN72" s="190"/>
      <c r="AO72" s="190"/>
      <c r="AP72" s="190"/>
      <c r="AQ72" s="190"/>
      <c r="AR72" s="190"/>
      <c r="AS72" s="190"/>
      <c r="AT72" s="190"/>
      <c r="AU72" s="190"/>
      <c r="AV72" s="190"/>
      <c r="AW72" s="190"/>
      <c r="AX72" s="190"/>
      <c r="AY72" s="190"/>
      <c r="AZ72" s="190"/>
      <c r="BA72" s="190"/>
      <c r="BB72" s="190"/>
      <c r="BC72" s="190"/>
      <c r="BD72" s="190"/>
      <c r="BE72" s="190"/>
      <c r="BF72" s="190"/>
    </row>
    <row r="73" spans="1:58" ht="16.5" thickBot="1" x14ac:dyDescent="0.3">
      <c r="A73" s="403"/>
      <c r="B73" s="403"/>
      <c r="C73" s="403"/>
      <c r="D73" s="403"/>
      <c r="E73" s="403"/>
      <c r="F73" s="403"/>
      <c r="G73" s="403"/>
      <c r="H73" s="403"/>
      <c r="I73" s="403"/>
      <c r="J73" s="403"/>
      <c r="K73" s="403"/>
      <c r="L73" s="403"/>
      <c r="M73" s="403"/>
      <c r="N73" s="403"/>
      <c r="O73" s="403"/>
      <c r="P73" s="403"/>
      <c r="Q73" s="190"/>
      <c r="R73" s="190"/>
      <c r="S73" s="190"/>
      <c r="T73" s="190"/>
      <c r="U73" s="190"/>
      <c r="V73" s="190"/>
      <c r="W73" s="190"/>
      <c r="X73" s="190"/>
      <c r="Y73" s="190"/>
      <c r="Z73" s="190"/>
      <c r="AA73" s="190"/>
      <c r="AB73" s="190"/>
      <c r="AC73" s="190"/>
      <c r="AD73" s="190"/>
      <c r="AE73" s="190"/>
      <c r="AF73" s="190"/>
      <c r="AG73" s="190"/>
      <c r="AH73" s="190"/>
      <c r="AI73" s="190"/>
      <c r="AJ73" s="190"/>
      <c r="AK73" s="190"/>
      <c r="AL73" s="190"/>
      <c r="AM73" s="190"/>
      <c r="AN73" s="190"/>
      <c r="AO73" s="190"/>
      <c r="AP73" s="190"/>
      <c r="AQ73" s="190"/>
      <c r="AR73" s="190"/>
      <c r="AS73" s="190"/>
      <c r="AT73" s="190"/>
      <c r="AU73" s="190"/>
      <c r="AV73" s="190"/>
      <c r="AW73" s="190"/>
      <c r="AX73" s="190"/>
      <c r="AY73" s="190"/>
      <c r="AZ73" s="190"/>
      <c r="BA73" s="190"/>
      <c r="BB73" s="190"/>
      <c r="BC73" s="190"/>
      <c r="BD73" s="190"/>
      <c r="BE73" s="190"/>
      <c r="BF73" s="190"/>
    </row>
    <row r="74" spans="1:58" x14ac:dyDescent="0.25">
      <c r="A74" s="404" t="s">
        <v>82</v>
      </c>
      <c r="B74" s="366"/>
      <c r="C74" s="366"/>
      <c r="D74" s="366"/>
      <c r="E74" s="366"/>
      <c r="F74" s="366"/>
      <c r="G74" s="366"/>
      <c r="H74" s="366"/>
      <c r="I74" s="366"/>
      <c r="J74" s="366"/>
      <c r="K74" s="366"/>
      <c r="L74" s="366"/>
      <c r="M74" s="366"/>
      <c r="N74" s="366"/>
      <c r="O74" s="366"/>
      <c r="P74" s="366"/>
      <c r="Q74" s="190"/>
      <c r="R74" s="190"/>
      <c r="S74" s="190"/>
      <c r="T74" s="190"/>
      <c r="U74" s="190"/>
      <c r="V74" s="190"/>
      <c r="W74" s="190"/>
      <c r="X74" s="190"/>
      <c r="Y74" s="190"/>
      <c r="Z74" s="190"/>
      <c r="AA74" s="190"/>
      <c r="AB74" s="190"/>
      <c r="AC74" s="190"/>
      <c r="AD74" s="190"/>
      <c r="AE74" s="190"/>
      <c r="AF74" s="190"/>
      <c r="AG74" s="190"/>
      <c r="AH74" s="190"/>
      <c r="AI74" s="190"/>
      <c r="AJ74" s="190"/>
      <c r="AK74" s="190"/>
      <c r="AL74" s="190"/>
      <c r="AM74" s="190"/>
      <c r="AN74" s="190"/>
      <c r="AO74" s="190"/>
      <c r="AP74" s="190"/>
      <c r="AQ74" s="190"/>
      <c r="AR74" s="190"/>
      <c r="AS74" s="190"/>
      <c r="AT74" s="190"/>
      <c r="AU74" s="190"/>
      <c r="AV74" s="190"/>
      <c r="AW74" s="190"/>
      <c r="AX74" s="190"/>
      <c r="AY74" s="190"/>
      <c r="AZ74" s="190"/>
      <c r="BA74" s="190"/>
      <c r="BB74" s="190"/>
      <c r="BC74" s="190"/>
      <c r="BD74" s="190"/>
      <c r="BE74" s="190"/>
      <c r="BF74" s="190"/>
    </row>
    <row r="75" spans="1:58" ht="32.25" customHeight="1" x14ac:dyDescent="0.25">
      <c r="A75" s="331" t="s">
        <v>84</v>
      </c>
      <c r="B75" s="332" t="s">
        <v>175</v>
      </c>
      <c r="C75" s="332" t="s">
        <v>86</v>
      </c>
      <c r="D75" s="332" t="s">
        <v>87</v>
      </c>
      <c r="E75" s="332" t="s">
        <v>88</v>
      </c>
      <c r="F75" s="332" t="s">
        <v>89</v>
      </c>
      <c r="G75" s="332" t="s">
        <v>90</v>
      </c>
      <c r="H75" s="332" t="s">
        <v>91</v>
      </c>
      <c r="I75" s="332" t="s">
        <v>92</v>
      </c>
      <c r="J75" s="332" t="s">
        <v>93</v>
      </c>
      <c r="K75" s="332" t="s">
        <v>94</v>
      </c>
      <c r="L75" s="332" t="s">
        <v>95</v>
      </c>
      <c r="M75" s="332" t="s">
        <v>96</v>
      </c>
      <c r="N75" s="332" t="s">
        <v>97</v>
      </c>
      <c r="O75" s="332" t="s">
        <v>98</v>
      </c>
      <c r="P75" s="405" t="s">
        <v>99</v>
      </c>
      <c r="Q75" s="190"/>
      <c r="R75" s="190"/>
      <c r="S75" s="190"/>
      <c r="T75" s="190"/>
      <c r="U75" s="190"/>
      <c r="V75" s="190"/>
      <c r="W75" s="190"/>
      <c r="X75" s="190"/>
      <c r="Y75" s="190"/>
      <c r="Z75" s="190"/>
      <c r="AA75" s="190"/>
      <c r="AB75" s="190"/>
      <c r="AC75" s="190"/>
      <c r="AD75" s="190"/>
      <c r="AE75" s="190"/>
      <c r="AF75" s="190"/>
      <c r="AG75" s="275"/>
      <c r="AH75" s="190"/>
      <c r="AI75" s="190"/>
      <c r="AJ75" s="190"/>
      <c r="AK75" s="190"/>
      <c r="AL75" s="190"/>
      <c r="AM75" s="190"/>
      <c r="AN75" s="190"/>
      <c r="AO75" s="190"/>
      <c r="AP75" s="190"/>
      <c r="AQ75" s="190"/>
      <c r="AR75" s="190"/>
      <c r="AS75" s="190"/>
      <c r="AT75" s="190"/>
      <c r="AU75" s="190"/>
      <c r="AV75" s="190"/>
      <c r="AW75" s="190"/>
      <c r="AX75" s="190"/>
      <c r="AY75" s="190"/>
      <c r="AZ75" s="190"/>
      <c r="BA75" s="190"/>
      <c r="BB75" s="190"/>
      <c r="BC75" s="190"/>
      <c r="BD75" s="190"/>
      <c r="BE75" s="190"/>
      <c r="BF75" s="190"/>
    </row>
    <row r="76" spans="1:58" x14ac:dyDescent="0.25">
      <c r="A76" s="369">
        <v>1</v>
      </c>
      <c r="B76" s="406"/>
      <c r="C76" s="407"/>
      <c r="D76" s="371">
        <v>10</v>
      </c>
      <c r="E76" s="371">
        <v>10</v>
      </c>
      <c r="F76" s="337"/>
      <c r="G76" s="372"/>
      <c r="H76" s="371">
        <v>1</v>
      </c>
      <c r="I76" s="373">
        <f t="shared" ref="I76:I82" si="18">(F76-B76)*1000*H76/D76</f>
        <v>0</v>
      </c>
      <c r="J76" s="373">
        <f t="shared" ref="J76:J82" si="19">(G76-C76)*1000*H76/E76</f>
        <v>0</v>
      </c>
      <c r="K76" s="374">
        <f t="shared" ref="K76:K82" si="20">AVERAGE(I76:J76)</f>
        <v>0</v>
      </c>
      <c r="L76" s="407"/>
      <c r="M76" s="375"/>
      <c r="N76" s="376">
        <f t="shared" ref="N76:N82" si="21">(F76-L76)/E76*1000000</f>
        <v>0</v>
      </c>
      <c r="O76" s="377">
        <f>(G76-M76)/E76*1000000</f>
        <v>0</v>
      </c>
      <c r="P76" s="378">
        <f>AVERAGE(O76)</f>
        <v>0</v>
      </c>
      <c r="Q76" s="190"/>
      <c r="R76" s="190"/>
      <c r="S76" s="190"/>
      <c r="T76" s="190"/>
      <c r="U76" s="190"/>
      <c r="V76" s="190"/>
      <c r="W76" s="190"/>
      <c r="X76" s="190"/>
      <c r="Y76" s="190"/>
      <c r="Z76" s="190"/>
      <c r="AA76" s="190"/>
      <c r="AB76" s="190"/>
      <c r="AC76" s="190"/>
      <c r="AD76" s="190"/>
      <c r="AE76" s="190"/>
      <c r="AF76" s="190"/>
      <c r="AG76" s="190"/>
      <c r="AH76" s="190"/>
      <c r="AI76" s="190"/>
      <c r="AJ76" s="190"/>
      <c r="AK76" s="190"/>
      <c r="AL76" s="190"/>
      <c r="AM76" s="190"/>
      <c r="AN76" s="190"/>
      <c r="AO76" s="190"/>
      <c r="AP76" s="190"/>
      <c r="AQ76" s="190"/>
      <c r="AR76" s="190"/>
      <c r="AS76" s="190"/>
      <c r="AT76" s="190"/>
      <c r="AU76" s="190"/>
      <c r="AV76" s="190"/>
      <c r="AW76" s="190"/>
      <c r="AX76" s="190"/>
      <c r="AY76" s="190"/>
      <c r="AZ76" s="190"/>
      <c r="BA76" s="190"/>
      <c r="BB76" s="190"/>
      <c r="BC76" s="190"/>
      <c r="BD76" s="190"/>
      <c r="BE76" s="190"/>
      <c r="BF76" s="190"/>
    </row>
    <row r="77" spans="1:58" ht="15.75" customHeight="1" x14ac:dyDescent="0.25">
      <c r="A77" s="369">
        <v>2</v>
      </c>
      <c r="B77" s="408"/>
      <c r="C77" s="408"/>
      <c r="D77" s="371">
        <v>10</v>
      </c>
      <c r="E77" s="371">
        <v>10</v>
      </c>
      <c r="F77" s="372"/>
      <c r="G77" s="372"/>
      <c r="H77" s="371">
        <v>1</v>
      </c>
      <c r="I77" s="373">
        <f t="shared" si="18"/>
        <v>0</v>
      </c>
      <c r="J77" s="373">
        <f t="shared" si="19"/>
        <v>0</v>
      </c>
      <c r="K77" s="374">
        <f t="shared" si="20"/>
        <v>0</v>
      </c>
      <c r="L77" s="408"/>
      <c r="M77" s="375"/>
      <c r="N77" s="376">
        <f t="shared" si="21"/>
        <v>0</v>
      </c>
      <c r="O77" s="377">
        <f>(G77-M77)/E77*1000000</f>
        <v>0</v>
      </c>
      <c r="P77" s="378">
        <f>AVERAGE(N77:O77)</f>
        <v>0</v>
      </c>
      <c r="Q77" s="190"/>
      <c r="R77" s="190"/>
      <c r="S77" s="190"/>
      <c r="T77" s="190"/>
      <c r="U77" s="190"/>
      <c r="V77" s="190"/>
      <c r="W77" s="190"/>
      <c r="X77" s="190"/>
      <c r="Y77" s="190"/>
      <c r="Z77" s="190"/>
      <c r="AA77" s="190"/>
      <c r="AB77" s="190"/>
      <c r="AC77" s="190"/>
      <c r="AD77" s="190"/>
      <c r="AE77" s="190"/>
      <c r="AF77" s="190"/>
      <c r="AG77" s="190"/>
      <c r="AH77" s="190"/>
      <c r="AI77" s="190"/>
      <c r="AJ77" s="190"/>
      <c r="AK77" s="190"/>
      <c r="AL77" s="190"/>
      <c r="AM77" s="190"/>
      <c r="AN77" s="190"/>
      <c r="AO77" s="190"/>
      <c r="AP77" s="190"/>
      <c r="AQ77" s="190"/>
      <c r="AR77" s="190"/>
      <c r="AS77" s="190"/>
      <c r="AT77" s="190"/>
      <c r="AU77" s="190"/>
      <c r="AV77" s="190"/>
      <c r="AW77" s="190"/>
      <c r="AX77" s="190"/>
      <c r="AY77" s="190"/>
      <c r="AZ77" s="190"/>
      <c r="BA77" s="190"/>
      <c r="BB77" s="190"/>
      <c r="BC77" s="190"/>
      <c r="BD77" s="190"/>
      <c r="BE77" s="190"/>
      <c r="BF77" s="190"/>
    </row>
    <row r="78" spans="1:58" x14ac:dyDescent="0.25">
      <c r="A78" s="369">
        <v>3</v>
      </c>
      <c r="B78" s="409"/>
      <c r="C78" s="410"/>
      <c r="D78" s="371">
        <v>10</v>
      </c>
      <c r="E78" s="371">
        <v>10</v>
      </c>
      <c r="F78" s="372"/>
      <c r="G78" s="372"/>
      <c r="H78" s="371">
        <v>1</v>
      </c>
      <c r="I78" s="373">
        <f t="shared" si="18"/>
        <v>0</v>
      </c>
      <c r="J78" s="373">
        <f t="shared" si="19"/>
        <v>0</v>
      </c>
      <c r="K78" s="374">
        <f t="shared" si="20"/>
        <v>0</v>
      </c>
      <c r="L78" s="375"/>
      <c r="M78" s="375"/>
      <c r="N78" s="376">
        <f t="shared" si="21"/>
        <v>0</v>
      </c>
      <c r="O78" s="377">
        <f>(G78-M78)/E78*1000000</f>
        <v>0</v>
      </c>
      <c r="P78" s="378">
        <f>AVERAGE(N78:O78)</f>
        <v>0</v>
      </c>
      <c r="Q78" s="190"/>
      <c r="R78" s="190"/>
      <c r="S78" s="190"/>
      <c r="T78" s="190"/>
      <c r="U78" s="190"/>
      <c r="V78" s="190"/>
      <c r="W78" s="190"/>
      <c r="X78" s="190"/>
      <c r="Y78" s="190"/>
      <c r="Z78" s="190"/>
      <c r="AA78" s="190"/>
      <c r="AB78" s="190"/>
      <c r="AC78" s="190"/>
      <c r="AD78" s="190"/>
      <c r="AE78" s="190"/>
      <c r="AF78" s="190"/>
      <c r="AG78" s="190"/>
      <c r="AH78" s="190"/>
      <c r="AI78" s="190"/>
      <c r="AJ78" s="190"/>
      <c r="AK78" s="190"/>
      <c r="AL78" s="190"/>
      <c r="AM78" s="190"/>
      <c r="AN78" s="190"/>
      <c r="AO78" s="190"/>
      <c r="AP78" s="190"/>
      <c r="AQ78" s="190"/>
      <c r="AR78" s="190"/>
      <c r="AS78" s="190"/>
      <c r="AT78" s="190"/>
      <c r="AU78" s="190"/>
      <c r="AV78" s="190"/>
      <c r="AW78" s="190"/>
      <c r="AX78" s="190"/>
      <c r="AY78" s="190"/>
      <c r="AZ78" s="190"/>
      <c r="BA78" s="190"/>
      <c r="BB78" s="190"/>
      <c r="BC78" s="190"/>
      <c r="BD78" s="190"/>
      <c r="BE78" s="190"/>
      <c r="BF78" s="190"/>
    </row>
    <row r="79" spans="1:58" x14ac:dyDescent="0.25">
      <c r="A79" s="369">
        <v>4</v>
      </c>
      <c r="B79" s="337"/>
      <c r="C79" s="411"/>
      <c r="D79" s="371">
        <v>10</v>
      </c>
      <c r="E79" s="371">
        <v>10</v>
      </c>
      <c r="F79" s="337"/>
      <c r="G79" s="372"/>
      <c r="H79" s="371">
        <v>1</v>
      </c>
      <c r="I79" s="373">
        <f t="shared" si="18"/>
        <v>0</v>
      </c>
      <c r="J79" s="373">
        <f t="shared" si="19"/>
        <v>0</v>
      </c>
      <c r="K79" s="374">
        <f t="shared" si="20"/>
        <v>0</v>
      </c>
      <c r="L79" s="362"/>
      <c r="M79" s="375"/>
      <c r="N79" s="376">
        <f t="shared" si="21"/>
        <v>0</v>
      </c>
      <c r="O79" s="377">
        <f>(G79-M79)/E79*1000000</f>
        <v>0</v>
      </c>
      <c r="P79" s="378">
        <f>AVERAGE(O79)</f>
        <v>0</v>
      </c>
      <c r="Q79" s="190"/>
      <c r="R79" s="190"/>
      <c r="S79" s="190"/>
      <c r="T79" s="190"/>
      <c r="U79" s="190"/>
      <c r="V79" s="190"/>
      <c r="W79" s="190"/>
      <c r="X79" s="190"/>
      <c r="Y79" s="190"/>
      <c r="Z79" s="190"/>
      <c r="AA79" s="190"/>
      <c r="AB79" s="190"/>
      <c r="AC79" s="190"/>
      <c r="AD79" s="190"/>
      <c r="AE79" s="190"/>
      <c r="AF79" s="190"/>
      <c r="AG79" s="190"/>
      <c r="AH79" s="190"/>
      <c r="AI79" s="190"/>
      <c r="AJ79" s="190"/>
      <c r="AK79" s="190"/>
      <c r="AL79" s="190"/>
      <c r="AM79" s="190"/>
      <c r="AN79" s="190"/>
      <c r="AO79" s="190"/>
      <c r="AP79" s="190"/>
      <c r="AQ79" s="190"/>
      <c r="AR79" s="190"/>
      <c r="AS79" s="190"/>
      <c r="AT79" s="190"/>
      <c r="AU79" s="190"/>
      <c r="AV79" s="190"/>
      <c r="AW79" s="190"/>
      <c r="AX79" s="190"/>
      <c r="AY79" s="190"/>
      <c r="AZ79" s="190"/>
      <c r="BA79" s="190"/>
      <c r="BB79" s="190"/>
      <c r="BC79" s="190"/>
      <c r="BD79" s="190"/>
      <c r="BE79" s="190"/>
      <c r="BF79" s="190"/>
    </row>
    <row r="80" spans="1:58" x14ac:dyDescent="0.25">
      <c r="A80" s="369">
        <v>5</v>
      </c>
      <c r="B80" s="406"/>
      <c r="C80" s="407"/>
      <c r="D80" s="371">
        <v>10</v>
      </c>
      <c r="E80" s="371">
        <v>10</v>
      </c>
      <c r="F80" s="337"/>
      <c r="G80" s="372"/>
      <c r="H80" s="371">
        <v>1</v>
      </c>
      <c r="I80" s="373">
        <f t="shared" si="18"/>
        <v>0</v>
      </c>
      <c r="J80" s="373">
        <f t="shared" si="19"/>
        <v>0</v>
      </c>
      <c r="K80" s="374">
        <f t="shared" si="20"/>
        <v>0</v>
      </c>
      <c r="L80" s="362"/>
      <c r="M80" s="375"/>
      <c r="N80" s="376">
        <f t="shared" si="21"/>
        <v>0</v>
      </c>
      <c r="O80" s="377">
        <f>(G80-M80)/E80*1000000</f>
        <v>0</v>
      </c>
      <c r="P80" s="378">
        <f>AVERAGE(O80)</f>
        <v>0</v>
      </c>
      <c r="Q80" s="190"/>
      <c r="R80" s="190"/>
      <c r="S80" s="190"/>
      <c r="T80" s="190"/>
      <c r="U80" s="190"/>
      <c r="V80" s="190"/>
      <c r="W80" s="190"/>
      <c r="X80" s="190"/>
      <c r="Y80" s="190"/>
      <c r="Z80" s="190"/>
      <c r="AA80" s="190"/>
      <c r="AB80" s="190"/>
      <c r="AC80" s="190"/>
      <c r="AD80" s="190"/>
      <c r="AE80" s="190"/>
      <c r="AF80" s="190"/>
      <c r="AG80" s="190"/>
      <c r="AH80" s="190"/>
      <c r="AI80" s="190"/>
      <c r="AJ80" s="190"/>
      <c r="AK80" s="190"/>
      <c r="AL80" s="190"/>
      <c r="AM80" s="190"/>
      <c r="AN80" s="190"/>
      <c r="AO80" s="190"/>
      <c r="AP80" s="190"/>
      <c r="AQ80" s="190"/>
      <c r="AR80" s="190"/>
      <c r="AS80" s="190"/>
      <c r="AT80" s="190"/>
      <c r="AU80" s="190"/>
      <c r="AV80" s="190"/>
      <c r="AW80" s="190"/>
      <c r="AX80" s="190"/>
      <c r="AY80" s="190"/>
      <c r="AZ80" s="190"/>
      <c r="BA80" s="190"/>
      <c r="BB80" s="190"/>
      <c r="BC80" s="190"/>
      <c r="BD80" s="190"/>
      <c r="BE80" s="190"/>
      <c r="BF80" s="190"/>
    </row>
    <row r="81" spans="1:58" x14ac:dyDescent="0.25">
      <c r="A81" s="382">
        <v>6</v>
      </c>
      <c r="B81" s="410"/>
      <c r="C81" s="407"/>
      <c r="D81" s="371">
        <v>10</v>
      </c>
      <c r="E81" s="371">
        <v>10</v>
      </c>
      <c r="F81" s="372"/>
      <c r="G81" s="372"/>
      <c r="H81" s="371">
        <v>1</v>
      </c>
      <c r="I81" s="373">
        <f t="shared" si="18"/>
        <v>0</v>
      </c>
      <c r="J81" s="373">
        <f t="shared" si="19"/>
        <v>0</v>
      </c>
      <c r="K81" s="374">
        <f t="shared" si="20"/>
        <v>0</v>
      </c>
      <c r="L81" s="375"/>
      <c r="M81" s="375"/>
      <c r="N81" s="376">
        <f t="shared" si="21"/>
        <v>0</v>
      </c>
      <c r="O81" s="377"/>
      <c r="P81" s="378"/>
      <c r="Q81" s="190"/>
      <c r="R81" s="190"/>
      <c r="S81" s="190"/>
      <c r="T81" s="190"/>
      <c r="U81" s="190"/>
      <c r="V81" s="190"/>
      <c r="W81" s="190"/>
      <c r="X81" s="190"/>
      <c r="Y81" s="190"/>
      <c r="Z81" s="190"/>
      <c r="AA81" s="190"/>
      <c r="AB81" s="190"/>
      <c r="AC81" s="190"/>
      <c r="AD81" s="190"/>
      <c r="AE81" s="190"/>
      <c r="AF81" s="190"/>
      <c r="AG81" s="190"/>
      <c r="AH81" s="190"/>
      <c r="AI81" s="190"/>
      <c r="AJ81" s="190"/>
      <c r="AK81" s="190"/>
      <c r="AL81" s="190"/>
      <c r="AM81" s="190"/>
      <c r="AN81" s="190"/>
      <c r="AO81" s="190"/>
      <c r="AP81" s="190"/>
      <c r="AQ81" s="190"/>
      <c r="AR81" s="190"/>
      <c r="AS81" s="190"/>
      <c r="AT81" s="190"/>
      <c r="AU81" s="190"/>
      <c r="AV81" s="190"/>
      <c r="AW81" s="190"/>
      <c r="AX81" s="190"/>
      <c r="AY81" s="190"/>
      <c r="AZ81" s="190"/>
      <c r="BA81" s="190"/>
      <c r="BB81" s="190"/>
      <c r="BC81" s="190"/>
      <c r="BD81" s="190"/>
      <c r="BE81" s="190"/>
      <c r="BF81" s="190"/>
    </row>
    <row r="82" spans="1:58" ht="15.75" customHeight="1" thickBot="1" x14ac:dyDescent="0.3">
      <c r="A82" s="383" t="s">
        <v>104</v>
      </c>
      <c r="B82" s="410"/>
      <c r="C82" s="410"/>
      <c r="D82" s="371">
        <v>10</v>
      </c>
      <c r="E82" s="371">
        <v>10</v>
      </c>
      <c r="F82" s="372"/>
      <c r="G82" s="384"/>
      <c r="H82" s="371">
        <v>1</v>
      </c>
      <c r="I82" s="373">
        <f t="shared" si="18"/>
        <v>0</v>
      </c>
      <c r="J82" s="373">
        <f t="shared" si="19"/>
        <v>0</v>
      </c>
      <c r="K82" s="374">
        <f t="shared" si="20"/>
        <v>0</v>
      </c>
      <c r="L82" s="375"/>
      <c r="M82" s="385"/>
      <c r="N82" s="376">
        <f t="shared" si="21"/>
        <v>0</v>
      </c>
      <c r="O82" s="377">
        <f>(G82-M82)/E82*1000000</f>
        <v>0</v>
      </c>
      <c r="P82" s="378">
        <f>AVERAGE(O82)</f>
        <v>0</v>
      </c>
      <c r="Q82" s="190"/>
      <c r="R82" s="190"/>
      <c r="S82" s="190"/>
      <c r="T82" s="190"/>
      <c r="U82" s="190"/>
      <c r="V82" s="190"/>
      <c r="W82" s="190"/>
      <c r="X82" s="190"/>
      <c r="Y82" s="190"/>
      <c r="Z82" s="190"/>
      <c r="AA82" s="190"/>
      <c r="AB82" s="190"/>
      <c r="AC82" s="190"/>
      <c r="AD82" s="190"/>
      <c r="AE82" s="190"/>
      <c r="AF82" s="190"/>
      <c r="AG82" s="190"/>
      <c r="AH82" s="190"/>
      <c r="AI82" s="190"/>
      <c r="AJ82" s="190"/>
      <c r="AK82" s="190"/>
      <c r="AL82" s="190"/>
      <c r="AM82" s="190"/>
      <c r="AN82" s="190"/>
      <c r="AO82" s="190"/>
      <c r="AP82" s="190"/>
      <c r="AQ82" s="190"/>
      <c r="AR82" s="190"/>
      <c r="AS82" s="190"/>
      <c r="AT82" s="190"/>
      <c r="AU82" s="190"/>
      <c r="AV82" s="190"/>
      <c r="AW82" s="190"/>
      <c r="AX82" s="190"/>
      <c r="AY82" s="190"/>
      <c r="AZ82" s="190"/>
      <c r="BA82" s="190"/>
      <c r="BB82" s="190"/>
      <c r="BC82" s="190"/>
      <c r="BD82" s="190"/>
      <c r="BE82" s="190"/>
      <c r="BF82" s="190"/>
    </row>
    <row r="83" spans="1:58" x14ac:dyDescent="0.25">
      <c r="A83" s="412" t="s">
        <v>107</v>
      </c>
      <c r="B83" s="413"/>
      <c r="C83" s="413"/>
      <c r="D83" s="413"/>
      <c r="E83" s="413"/>
      <c r="F83" s="413"/>
      <c r="G83" s="413"/>
      <c r="H83" s="413"/>
      <c r="I83" s="413"/>
      <c r="J83" s="413"/>
      <c r="K83" s="413"/>
      <c r="L83" s="413"/>
      <c r="M83" s="413"/>
      <c r="N83" s="413"/>
      <c r="O83" s="414"/>
      <c r="P83" s="190"/>
      <c r="Q83" s="190"/>
      <c r="R83" s="190"/>
      <c r="S83" s="190"/>
      <c r="T83" s="190"/>
      <c r="U83" s="190"/>
      <c r="V83" s="190"/>
      <c r="W83" s="190"/>
      <c r="X83" s="190"/>
      <c r="Y83" s="190"/>
      <c r="Z83" s="190"/>
      <c r="AA83" s="190"/>
      <c r="AB83" s="190"/>
      <c r="AC83" s="190"/>
      <c r="AD83" s="190"/>
      <c r="AE83" s="190"/>
      <c r="AF83" s="190"/>
      <c r="AG83" s="190"/>
      <c r="AH83" s="190"/>
      <c r="AI83" s="190"/>
      <c r="AJ83" s="190"/>
      <c r="AK83" s="190"/>
      <c r="AL83" s="190"/>
      <c r="AM83" s="190"/>
      <c r="AN83" s="190"/>
      <c r="AO83" s="190"/>
      <c r="AP83" s="190"/>
      <c r="AQ83" s="190"/>
      <c r="AR83" s="190"/>
      <c r="AS83" s="190"/>
      <c r="AT83" s="190"/>
      <c r="AU83" s="190"/>
      <c r="AV83" s="190"/>
      <c r="AW83" s="190"/>
      <c r="AX83" s="190"/>
      <c r="AY83" s="190"/>
      <c r="AZ83" s="190"/>
      <c r="BA83" s="190"/>
      <c r="BB83" s="190"/>
      <c r="BC83" s="190"/>
      <c r="BD83" s="190"/>
      <c r="BE83" s="190"/>
      <c r="BF83" s="190"/>
    </row>
    <row r="84" spans="1:58" x14ac:dyDescent="0.25">
      <c r="A84" s="331" t="s">
        <v>84</v>
      </c>
      <c r="B84" s="332" t="s">
        <v>176</v>
      </c>
      <c r="C84" s="332" t="s">
        <v>109</v>
      </c>
      <c r="D84" s="332" t="s">
        <v>177</v>
      </c>
      <c r="E84" s="332" t="s">
        <v>111</v>
      </c>
      <c r="F84" s="332" t="s">
        <v>178</v>
      </c>
      <c r="G84" s="332" t="s">
        <v>90</v>
      </c>
      <c r="H84" s="332" t="s">
        <v>112</v>
      </c>
      <c r="I84" s="332" t="s">
        <v>113</v>
      </c>
      <c r="J84" s="332" t="s">
        <v>114</v>
      </c>
      <c r="K84" s="332" t="s">
        <v>95</v>
      </c>
      <c r="L84" s="332"/>
      <c r="M84" s="332" t="s">
        <v>115</v>
      </c>
      <c r="N84" s="332" t="s">
        <v>116</v>
      </c>
      <c r="O84" s="405" t="s">
        <v>117</v>
      </c>
      <c r="P84" s="190"/>
      <c r="Q84" s="190"/>
      <c r="R84" s="190"/>
      <c r="S84" s="190"/>
      <c r="T84" s="190"/>
      <c r="U84" s="190"/>
      <c r="V84" s="190"/>
      <c r="W84" s="190"/>
      <c r="X84" s="190"/>
      <c r="Y84" s="190"/>
      <c r="Z84" s="190"/>
      <c r="AA84" s="190"/>
      <c r="AB84" s="190"/>
      <c r="AC84" s="190"/>
      <c r="AD84" s="190"/>
      <c r="AE84" s="190"/>
      <c r="AF84" s="190"/>
      <c r="AG84" s="190"/>
      <c r="AH84" s="190"/>
      <c r="AI84" s="190"/>
      <c r="AJ84" s="190"/>
      <c r="AK84" s="190"/>
      <c r="AL84" s="190"/>
      <c r="AM84" s="190"/>
      <c r="AN84" s="190"/>
      <c r="AO84" s="190"/>
      <c r="AP84" s="190"/>
      <c r="AQ84" s="190"/>
      <c r="AR84" s="190"/>
      <c r="AS84" s="190"/>
      <c r="AT84" s="190"/>
      <c r="AU84" s="190"/>
      <c r="AV84" s="190"/>
      <c r="AW84" s="190"/>
      <c r="AX84" s="190"/>
      <c r="AY84" s="190"/>
      <c r="AZ84" s="190"/>
      <c r="BA84" s="190"/>
      <c r="BB84" s="190"/>
      <c r="BC84" s="190"/>
      <c r="BD84" s="190"/>
      <c r="BE84" s="190"/>
      <c r="BF84" s="190"/>
    </row>
    <row r="85" spans="1:58" x14ac:dyDescent="0.25">
      <c r="A85" s="369">
        <v>1</v>
      </c>
      <c r="B85" s="415"/>
      <c r="C85" s="415"/>
      <c r="D85" s="415"/>
      <c r="E85" s="381"/>
      <c r="F85" s="370"/>
      <c r="G85" s="370"/>
      <c r="H85" s="314" t="e">
        <f t="shared" ref="H85:I92" si="22">(F85-B85)*100/(D85-B85)</f>
        <v>#DIV/0!</v>
      </c>
      <c r="I85" s="314" t="e">
        <f t="shared" si="22"/>
        <v>#DIV/0!</v>
      </c>
      <c r="J85" s="390" t="e">
        <f>AVERAGE(H85:I85)</f>
        <v>#DIV/0!</v>
      </c>
      <c r="K85" s="375"/>
      <c r="L85" s="375"/>
      <c r="M85" s="390" t="e">
        <f>((F85-K85)/D85)*100</f>
        <v>#DIV/0!</v>
      </c>
      <c r="N85" s="391" t="e">
        <f>((G85-L85)/E85)*100</f>
        <v>#DIV/0!</v>
      </c>
      <c r="O85" s="392" t="e">
        <f t="shared" ref="O85:O92" si="23">AVERAGE(M85:N85)</f>
        <v>#DIV/0!</v>
      </c>
      <c r="P85" s="190"/>
      <c r="Q85" s="190"/>
      <c r="R85" s="190"/>
      <c r="S85" s="190"/>
      <c r="T85" s="190"/>
      <c r="U85" s="190"/>
      <c r="V85" s="190"/>
      <c r="W85" s="190"/>
      <c r="X85" s="190"/>
      <c r="Y85" s="190"/>
      <c r="Z85" s="190"/>
      <c r="AA85" s="190"/>
      <c r="AB85" s="190"/>
      <c r="AC85" s="190"/>
      <c r="AD85" s="190"/>
      <c r="AE85" s="190"/>
      <c r="AF85" s="190"/>
      <c r="AG85" s="190"/>
      <c r="AH85" s="190"/>
      <c r="AI85" s="190"/>
      <c r="AJ85" s="190"/>
      <c r="AK85" s="190"/>
      <c r="AL85" s="190"/>
      <c r="AM85" s="190"/>
      <c r="AN85" s="190"/>
      <c r="AO85" s="190"/>
      <c r="AP85" s="190"/>
      <c r="AQ85" s="190"/>
      <c r="AR85" s="190"/>
      <c r="AS85" s="190"/>
      <c r="AT85" s="190"/>
      <c r="AU85" s="190"/>
      <c r="AV85" s="190"/>
      <c r="AW85" s="190"/>
      <c r="AX85" s="190"/>
      <c r="AY85" s="190"/>
      <c r="AZ85" s="190"/>
      <c r="BA85" s="190"/>
      <c r="BB85" s="190"/>
      <c r="BC85" s="190"/>
      <c r="BD85" s="190"/>
      <c r="BE85" s="190"/>
      <c r="BF85" s="190"/>
    </row>
    <row r="86" spans="1:58" x14ac:dyDescent="0.25">
      <c r="A86" s="369">
        <v>2</v>
      </c>
      <c r="B86" s="415"/>
      <c r="C86" s="415"/>
      <c r="D86" s="415"/>
      <c r="E86" s="394"/>
      <c r="F86" s="370"/>
      <c r="G86" s="380"/>
      <c r="H86" s="314" t="e">
        <f t="shared" si="22"/>
        <v>#DIV/0!</v>
      </c>
      <c r="I86" s="314" t="e">
        <f t="shared" si="22"/>
        <v>#DIV/0!</v>
      </c>
      <c r="J86" s="390" t="e">
        <f>AVERAGE(I86)</f>
        <v>#DIV/0!</v>
      </c>
      <c r="K86" s="375"/>
      <c r="L86" s="375"/>
      <c r="M86" s="390" t="e">
        <f>((F86-K86)/D86)*100</f>
        <v>#DIV/0!</v>
      </c>
      <c r="N86" s="390" t="e">
        <f>((G86-L86)/E86)*100</f>
        <v>#DIV/0!</v>
      </c>
      <c r="O86" s="392" t="e">
        <f t="shared" si="23"/>
        <v>#DIV/0!</v>
      </c>
      <c r="P86" s="190"/>
      <c r="Q86" s="190"/>
      <c r="R86" s="190"/>
      <c r="S86" s="190"/>
      <c r="T86" s="190"/>
      <c r="U86" s="190"/>
      <c r="V86" s="190"/>
      <c r="W86" s="190"/>
      <c r="X86" s="190"/>
      <c r="Y86" s="190"/>
      <c r="Z86" s="190"/>
      <c r="AA86" s="190"/>
      <c r="AB86" s="190"/>
      <c r="AC86" s="190"/>
      <c r="AD86" s="190"/>
      <c r="AE86" s="190"/>
      <c r="AF86" s="190"/>
      <c r="AG86" s="190"/>
      <c r="AH86" s="393"/>
      <c r="AI86" s="190"/>
      <c r="AJ86" s="190"/>
      <c r="AK86" s="190"/>
      <c r="AL86" s="190"/>
      <c r="AM86" s="190"/>
      <c r="AN86" s="190"/>
      <c r="AO86" s="190"/>
      <c r="AP86" s="190"/>
      <c r="AQ86" s="190"/>
      <c r="AR86" s="190"/>
      <c r="AS86" s="190"/>
      <c r="AT86" s="190"/>
      <c r="AU86" s="190"/>
      <c r="AV86" s="190"/>
      <c r="AW86" s="190"/>
      <c r="AX86" s="190"/>
      <c r="AY86" s="190"/>
      <c r="AZ86" s="190"/>
      <c r="BA86" s="190"/>
      <c r="BB86" s="190"/>
      <c r="BC86" s="190"/>
      <c r="BD86" s="190"/>
      <c r="BE86" s="190"/>
      <c r="BF86" s="190"/>
    </row>
    <row r="87" spans="1:58" x14ac:dyDescent="0.25">
      <c r="A87" s="369">
        <v>3</v>
      </c>
      <c r="B87" s="415"/>
      <c r="C87" s="415"/>
      <c r="D87" s="415"/>
      <c r="E87" s="394"/>
      <c r="F87" s="370"/>
      <c r="G87" s="380"/>
      <c r="H87" s="314" t="e">
        <f t="shared" si="22"/>
        <v>#DIV/0!</v>
      </c>
      <c r="I87" s="314" t="e">
        <f>(G87-C88)*100/(E87-C88)</f>
        <v>#DIV/0!</v>
      </c>
      <c r="J87" s="390" t="e">
        <f t="shared" ref="J87:J92" si="24">AVERAGE(H87:I87)</f>
        <v>#DIV/0!</v>
      </c>
      <c r="K87" s="375"/>
      <c r="L87" s="375"/>
      <c r="M87" s="390" t="e">
        <f>((F87-K87)/#REF!)*100</f>
        <v>#REF!</v>
      </c>
      <c r="N87" s="391" t="e">
        <f>((G87-L87)/E86)*100</f>
        <v>#DIV/0!</v>
      </c>
      <c r="O87" s="392" t="e">
        <f t="shared" si="23"/>
        <v>#REF!</v>
      </c>
      <c r="P87" s="190"/>
      <c r="Q87" s="190"/>
      <c r="R87" s="190"/>
      <c r="S87" s="190"/>
      <c r="T87" s="190"/>
      <c r="U87" s="190"/>
      <c r="V87" s="190"/>
      <c r="W87" s="190"/>
      <c r="X87" s="190"/>
      <c r="Y87" s="190"/>
      <c r="Z87" s="190"/>
      <c r="AA87" s="190"/>
      <c r="AB87" s="190"/>
      <c r="AC87" s="190"/>
      <c r="AD87" s="190"/>
      <c r="AE87" s="190"/>
      <c r="AF87" s="190"/>
      <c r="AG87" s="190"/>
      <c r="AH87" s="190"/>
      <c r="AI87" s="190"/>
      <c r="AJ87" s="190"/>
      <c r="AK87" s="190"/>
      <c r="AL87" s="190"/>
      <c r="AM87" s="190"/>
      <c r="AN87" s="190"/>
      <c r="AO87" s="190"/>
      <c r="AP87" s="190"/>
      <c r="AQ87" s="190"/>
      <c r="AR87" s="190"/>
      <c r="AS87" s="190"/>
      <c r="AT87" s="190"/>
      <c r="AU87" s="190"/>
      <c r="AV87" s="190"/>
      <c r="AW87" s="190"/>
      <c r="AX87" s="190"/>
      <c r="AY87" s="190"/>
      <c r="AZ87" s="190"/>
      <c r="BA87" s="190"/>
      <c r="BB87" s="190"/>
      <c r="BC87" s="190"/>
      <c r="BD87" s="190"/>
      <c r="BE87" s="190"/>
      <c r="BF87" s="190"/>
    </row>
    <row r="88" spans="1:58" x14ac:dyDescent="0.25">
      <c r="A88" s="369">
        <v>4</v>
      </c>
      <c r="B88" s="415"/>
      <c r="C88" s="415"/>
      <c r="D88" s="415"/>
      <c r="E88" s="394"/>
      <c r="F88" s="370"/>
      <c r="G88" s="380"/>
      <c r="H88" s="314" t="e">
        <f t="shared" si="22"/>
        <v>#DIV/0!</v>
      </c>
      <c r="I88" s="314" t="e">
        <f>(G88-#REF!)*100/(E88-#REF!)</f>
        <v>#REF!</v>
      </c>
      <c r="J88" s="390" t="e">
        <f t="shared" si="24"/>
        <v>#DIV/0!</v>
      </c>
      <c r="K88" s="375"/>
      <c r="L88" s="375"/>
      <c r="M88" s="390" t="e">
        <f>((F88-K88)/#REF!)*100</f>
        <v>#REF!</v>
      </c>
      <c r="N88" s="391" t="e">
        <f>((G88-L88)/E88)*100</f>
        <v>#DIV/0!</v>
      </c>
      <c r="O88" s="392" t="e">
        <f t="shared" si="23"/>
        <v>#REF!</v>
      </c>
      <c r="P88" s="190"/>
      <c r="Q88" s="190"/>
      <c r="R88" s="190"/>
      <c r="S88" s="190"/>
      <c r="T88" s="190"/>
      <c r="U88" s="190"/>
      <c r="V88" s="190"/>
      <c r="W88" s="190"/>
      <c r="X88" s="190"/>
      <c r="Y88" s="190"/>
      <c r="Z88" s="190"/>
      <c r="AA88" s="190"/>
      <c r="AB88" s="190"/>
      <c r="AC88" s="190"/>
      <c r="AD88" s="190"/>
      <c r="AE88" s="190"/>
      <c r="AF88" s="190"/>
      <c r="AG88" s="190"/>
      <c r="AH88" s="190"/>
      <c r="AI88" s="190"/>
      <c r="AJ88" s="190"/>
      <c r="AK88" s="190"/>
      <c r="AL88" s="190"/>
      <c r="AM88" s="190"/>
      <c r="AN88" s="190"/>
      <c r="AO88" s="190"/>
      <c r="AP88" s="190"/>
      <c r="AQ88" s="190"/>
      <c r="AR88" s="190"/>
      <c r="AS88" s="190"/>
      <c r="AT88" s="190"/>
      <c r="AU88" s="190"/>
      <c r="AV88" s="190"/>
      <c r="AW88" s="190"/>
      <c r="AX88" s="190"/>
      <c r="AY88" s="190"/>
      <c r="AZ88" s="190"/>
      <c r="BA88" s="190"/>
      <c r="BB88" s="190"/>
      <c r="BC88" s="190"/>
      <c r="BD88" s="190"/>
      <c r="BE88" s="190"/>
      <c r="BF88" s="190"/>
    </row>
    <row r="89" spans="1:58" x14ac:dyDescent="0.25">
      <c r="A89" s="369">
        <v>5</v>
      </c>
      <c r="B89" s="415"/>
      <c r="C89" s="415"/>
      <c r="D89" s="415"/>
      <c r="E89" s="381"/>
      <c r="F89" s="370"/>
      <c r="G89" s="370"/>
      <c r="H89" s="314" t="e">
        <f t="shared" si="22"/>
        <v>#DIV/0!</v>
      </c>
      <c r="I89" s="314" t="e">
        <f t="shared" si="22"/>
        <v>#DIV/0!</v>
      </c>
      <c r="J89" s="390" t="e">
        <f t="shared" si="24"/>
        <v>#DIV/0!</v>
      </c>
      <c r="K89" s="375"/>
      <c r="L89" s="375"/>
      <c r="M89" s="390" t="e">
        <f>((F89-K89)/D89)*100</f>
        <v>#DIV/0!</v>
      </c>
      <c r="N89" s="391" t="e">
        <f>((G89-L89)/E89)*100</f>
        <v>#DIV/0!</v>
      </c>
      <c r="O89" s="392" t="e">
        <f t="shared" si="23"/>
        <v>#DIV/0!</v>
      </c>
      <c r="P89" s="190"/>
      <c r="Q89" s="190"/>
      <c r="R89" s="190"/>
      <c r="S89" s="190"/>
      <c r="T89" s="190"/>
      <c r="U89" s="190"/>
      <c r="V89" s="190"/>
      <c r="W89" s="190"/>
      <c r="X89" s="190"/>
      <c r="Y89" s="190"/>
      <c r="Z89" s="190"/>
      <c r="AA89" s="190"/>
      <c r="AB89" s="190"/>
      <c r="AC89" s="190"/>
      <c r="AD89" s="190"/>
      <c r="AE89" s="190"/>
      <c r="AF89" s="190"/>
      <c r="AG89" s="190"/>
      <c r="AH89" s="190"/>
      <c r="AI89" s="190"/>
      <c r="AJ89" s="190"/>
      <c r="AK89" s="190"/>
      <c r="AL89" s="190"/>
      <c r="AM89" s="190"/>
      <c r="AN89" s="190"/>
      <c r="AO89" s="190"/>
      <c r="AP89" s="190"/>
      <c r="AQ89" s="190"/>
      <c r="AR89" s="190"/>
      <c r="AS89" s="190"/>
      <c r="AT89" s="190"/>
      <c r="AU89" s="190"/>
      <c r="AV89" s="190"/>
      <c r="AW89" s="190"/>
      <c r="AX89" s="190"/>
      <c r="AY89" s="190"/>
      <c r="AZ89" s="190"/>
      <c r="BA89" s="190"/>
      <c r="BB89" s="190"/>
      <c r="BC89" s="190"/>
      <c r="BD89" s="190"/>
      <c r="BE89" s="190"/>
      <c r="BF89" s="190"/>
    </row>
    <row r="90" spans="1:58" x14ac:dyDescent="0.25">
      <c r="A90" s="369">
        <v>6</v>
      </c>
      <c r="B90" s="415"/>
      <c r="C90" s="415"/>
      <c r="D90" s="415"/>
      <c r="E90" s="381"/>
      <c r="F90" s="370"/>
      <c r="G90" s="370"/>
      <c r="H90" s="314" t="e">
        <f t="shared" si="22"/>
        <v>#DIV/0!</v>
      </c>
      <c r="I90" s="314" t="e">
        <f t="shared" si="22"/>
        <v>#DIV/0!</v>
      </c>
      <c r="J90" s="390" t="e">
        <f t="shared" si="24"/>
        <v>#DIV/0!</v>
      </c>
      <c r="K90" s="375"/>
      <c r="L90" s="375"/>
      <c r="M90" s="390" t="e">
        <f>((F90-K90)/D90)*100</f>
        <v>#DIV/0!</v>
      </c>
      <c r="N90" s="391" t="e">
        <f>((G90-L90)/E90)*100</f>
        <v>#DIV/0!</v>
      </c>
      <c r="O90" s="392" t="e">
        <f t="shared" si="23"/>
        <v>#DIV/0!</v>
      </c>
      <c r="P90" s="190"/>
      <c r="Q90" s="190"/>
      <c r="R90" s="190"/>
      <c r="S90" s="190"/>
      <c r="T90" s="190"/>
      <c r="U90" s="190"/>
      <c r="V90" s="190"/>
      <c r="W90" s="190"/>
      <c r="X90" s="190"/>
      <c r="Y90" s="190"/>
      <c r="Z90" s="190"/>
      <c r="AA90" s="190"/>
      <c r="AB90" s="190"/>
      <c r="AC90" s="190"/>
      <c r="AD90" s="190"/>
      <c r="AE90" s="190"/>
      <c r="AF90" s="190"/>
      <c r="AG90" s="190"/>
      <c r="AH90" s="190"/>
      <c r="AI90" s="190"/>
      <c r="AJ90" s="190"/>
      <c r="AK90" s="190"/>
      <c r="AL90" s="190"/>
      <c r="AM90" s="190"/>
      <c r="AN90" s="190"/>
      <c r="AO90" s="190"/>
      <c r="AP90" s="190"/>
      <c r="AQ90" s="190"/>
      <c r="AR90" s="190"/>
      <c r="AS90" s="190"/>
      <c r="AT90" s="190"/>
      <c r="AU90" s="190"/>
      <c r="AV90" s="190"/>
      <c r="AW90" s="190"/>
      <c r="AX90" s="190"/>
      <c r="AY90" s="190"/>
      <c r="AZ90" s="190"/>
      <c r="BA90" s="190"/>
      <c r="BB90" s="190"/>
      <c r="BC90" s="190"/>
      <c r="BD90" s="190"/>
      <c r="BE90" s="190"/>
      <c r="BF90" s="190"/>
    </row>
    <row r="91" spans="1:58" x14ac:dyDescent="0.25">
      <c r="A91" s="395" t="s">
        <v>118</v>
      </c>
      <c r="B91" s="416"/>
      <c r="C91" s="416"/>
      <c r="D91" s="416"/>
      <c r="E91" s="370"/>
      <c r="F91" s="370"/>
      <c r="G91" s="370"/>
      <c r="H91" s="314" t="e">
        <f t="shared" si="22"/>
        <v>#DIV/0!</v>
      </c>
      <c r="I91" s="314" t="e">
        <f t="shared" si="22"/>
        <v>#DIV/0!</v>
      </c>
      <c r="J91" s="390" t="e">
        <f t="shared" si="24"/>
        <v>#DIV/0!</v>
      </c>
      <c r="K91" s="375"/>
      <c r="L91" s="396"/>
      <c r="M91" s="390" t="e">
        <f>((F91-K91)/D91)*100</f>
        <v>#DIV/0!</v>
      </c>
      <c r="N91" s="391" t="e">
        <f>((G91-L91)/E91)*100</f>
        <v>#DIV/0!</v>
      </c>
      <c r="O91" s="392" t="e">
        <f t="shared" si="23"/>
        <v>#DIV/0!</v>
      </c>
      <c r="P91" s="190"/>
      <c r="Q91" s="190"/>
      <c r="R91" s="190"/>
      <c r="S91" s="190"/>
      <c r="T91" s="190"/>
      <c r="U91" s="190"/>
      <c r="V91" s="190"/>
      <c r="W91" s="190"/>
      <c r="X91" s="190"/>
      <c r="Y91" s="190"/>
      <c r="Z91" s="190"/>
      <c r="AA91" s="190"/>
      <c r="AB91" s="190"/>
      <c r="AC91" s="190"/>
      <c r="AD91" s="190"/>
      <c r="AE91" s="190"/>
      <c r="AF91" s="190"/>
      <c r="AG91" s="190"/>
      <c r="AH91" s="190"/>
      <c r="AI91" s="190"/>
      <c r="AJ91" s="190"/>
      <c r="AK91" s="190"/>
      <c r="AL91" s="190"/>
      <c r="AM91" s="190"/>
      <c r="AN91" s="190"/>
      <c r="AO91" s="190"/>
      <c r="AP91" s="190"/>
      <c r="AQ91" s="190"/>
      <c r="AR91" s="190"/>
      <c r="AS91" s="190"/>
      <c r="AT91" s="190"/>
      <c r="AU91" s="190"/>
      <c r="AV91" s="190"/>
      <c r="AW91" s="190"/>
      <c r="AX91" s="190"/>
      <c r="AY91" s="190"/>
      <c r="AZ91" s="190"/>
      <c r="BA91" s="190"/>
      <c r="BB91" s="190"/>
      <c r="BC91" s="190"/>
      <c r="BD91" s="190"/>
      <c r="BE91" s="190"/>
      <c r="BF91" s="190"/>
    </row>
    <row r="92" spans="1:58" x14ac:dyDescent="0.25">
      <c r="A92" s="417" t="s">
        <v>119</v>
      </c>
      <c r="B92" s="370"/>
      <c r="C92" s="370"/>
      <c r="D92" s="370"/>
      <c r="E92" s="370"/>
      <c r="F92" s="370"/>
      <c r="G92" s="370"/>
      <c r="H92" s="418" t="e">
        <f t="shared" si="22"/>
        <v>#DIV/0!</v>
      </c>
      <c r="I92" s="418" t="e">
        <f t="shared" si="22"/>
        <v>#DIV/0!</v>
      </c>
      <c r="J92" s="419" t="e">
        <f t="shared" si="24"/>
        <v>#DIV/0!</v>
      </c>
      <c r="K92" s="420"/>
      <c r="L92" s="420"/>
      <c r="M92" s="419" t="e">
        <f>((F92-K92)/D92)*100</f>
        <v>#DIV/0!</v>
      </c>
      <c r="N92" s="421" t="e">
        <f>((G92-L92)/E92)*100</f>
        <v>#DIV/0!</v>
      </c>
      <c r="O92" s="422" t="e">
        <f t="shared" si="23"/>
        <v>#DIV/0!</v>
      </c>
      <c r="P92" s="190"/>
      <c r="Q92" s="190"/>
      <c r="R92" s="190"/>
      <c r="S92" s="190"/>
      <c r="T92" s="190"/>
      <c r="U92" s="190"/>
      <c r="V92" s="190"/>
      <c r="W92" s="190"/>
      <c r="X92" s="190"/>
      <c r="Y92" s="190"/>
      <c r="Z92" s="190"/>
      <c r="AA92" s="190"/>
      <c r="AB92" s="190"/>
      <c r="AC92" s="190"/>
      <c r="AD92" s="190"/>
      <c r="AE92" s="190"/>
      <c r="AF92" s="190"/>
      <c r="AG92" s="190"/>
      <c r="AH92" s="190"/>
      <c r="AI92" s="190"/>
      <c r="AJ92" s="190"/>
      <c r="AK92" s="190"/>
      <c r="AL92" s="190"/>
      <c r="AM92" s="190"/>
      <c r="AN92" s="190"/>
      <c r="AO92" s="190"/>
      <c r="AP92" s="190"/>
      <c r="AQ92" s="190"/>
      <c r="AR92" s="190"/>
      <c r="AS92" s="190"/>
      <c r="AT92" s="190"/>
      <c r="AU92" s="190"/>
      <c r="AV92" s="190"/>
      <c r="AW92" s="190"/>
      <c r="AX92" s="190"/>
      <c r="AY92" s="190"/>
      <c r="AZ92" s="190"/>
      <c r="BA92" s="190"/>
      <c r="BB92" s="190"/>
      <c r="BC92" s="190"/>
      <c r="BD92" s="190"/>
      <c r="BE92" s="190"/>
      <c r="BF92" s="190"/>
    </row>
    <row r="93" spans="1:58" x14ac:dyDescent="0.25">
      <c r="A93" s="423"/>
      <c r="B93" s="424"/>
      <c r="C93" s="425"/>
      <c r="D93" s="426"/>
      <c r="E93" s="348"/>
      <c r="F93" s="425"/>
      <c r="G93" s="425"/>
      <c r="H93" s="427"/>
      <c r="I93" s="428"/>
      <c r="J93" s="429"/>
      <c r="K93" s="429"/>
      <c r="L93" s="429"/>
      <c r="M93" s="429"/>
      <c r="N93" s="348"/>
      <c r="O93" s="430"/>
      <c r="P93" s="348"/>
      <c r="Q93" s="348"/>
      <c r="R93" s="348"/>
      <c r="S93" s="348"/>
      <c r="T93" s="348"/>
      <c r="U93" s="190"/>
      <c r="V93" s="190"/>
      <c r="W93" s="190"/>
      <c r="X93" s="190"/>
      <c r="Y93" s="190"/>
      <c r="Z93" s="190"/>
      <c r="AA93" s="190"/>
      <c r="AB93" s="190"/>
      <c r="AC93" s="190"/>
      <c r="AD93" s="190"/>
      <c r="AE93" s="190"/>
      <c r="AF93" s="190"/>
      <c r="AG93" s="190"/>
      <c r="AH93" s="190"/>
      <c r="AI93" s="190"/>
      <c r="AJ93" s="190"/>
      <c r="AK93" s="190"/>
      <c r="AL93" s="190"/>
      <c r="AM93" s="190"/>
      <c r="AN93" s="190"/>
      <c r="AO93" s="190"/>
      <c r="AP93" s="190"/>
      <c r="AQ93" s="190"/>
      <c r="AR93" s="190"/>
      <c r="AS93" s="190"/>
      <c r="AT93" s="190"/>
      <c r="AU93" s="190"/>
      <c r="AV93" s="190"/>
      <c r="AW93" s="190"/>
      <c r="AX93" s="190"/>
      <c r="AY93" s="190"/>
      <c r="AZ93" s="190"/>
      <c r="BA93" s="190"/>
      <c r="BB93" s="190"/>
      <c r="BC93" s="190"/>
      <c r="BD93" s="190"/>
      <c r="BE93" s="190"/>
      <c r="BF93" s="190"/>
    </row>
    <row r="94" spans="1:58" x14ac:dyDescent="0.25">
      <c r="A94" s="190"/>
      <c r="B94" s="190"/>
      <c r="C94" s="431" t="s">
        <v>179</v>
      </c>
      <c r="D94" s="431"/>
      <c r="E94" s="431"/>
      <c r="F94" s="431"/>
      <c r="G94" s="431"/>
      <c r="H94" s="431"/>
      <c r="I94" s="431"/>
      <c r="J94" s="431"/>
      <c r="K94" s="431"/>
      <c r="L94" s="190"/>
      <c r="M94" s="190"/>
      <c r="N94" s="190"/>
      <c r="O94" s="190"/>
      <c r="P94" s="190"/>
      <c r="Q94" s="190"/>
      <c r="R94" s="190"/>
      <c r="S94" s="190"/>
      <c r="T94" s="190"/>
      <c r="U94" s="190"/>
      <c r="V94" s="190"/>
      <c r="W94" s="190"/>
      <c r="X94" s="190"/>
      <c r="Y94" s="190"/>
      <c r="Z94" s="190"/>
      <c r="AA94" s="190"/>
      <c r="AB94" s="190"/>
      <c r="AC94" s="190"/>
      <c r="AD94" s="190"/>
      <c r="AE94" s="190"/>
      <c r="AF94" s="190"/>
      <c r="AG94" s="190"/>
      <c r="AH94" s="190"/>
      <c r="AI94" s="190"/>
      <c r="AJ94" s="190"/>
      <c r="AK94" s="190"/>
      <c r="AL94" s="190"/>
      <c r="AM94" s="190"/>
      <c r="AN94" s="190"/>
      <c r="AO94" s="190"/>
      <c r="AP94" s="190"/>
      <c r="AQ94" s="190"/>
      <c r="AR94" s="190"/>
      <c r="AS94" s="190"/>
      <c r="AT94" s="190"/>
      <c r="AU94" s="190"/>
      <c r="AV94" s="190"/>
      <c r="AW94" s="190"/>
      <c r="AX94" s="190"/>
      <c r="AY94" s="190"/>
      <c r="AZ94" s="190"/>
      <c r="BA94" s="190"/>
      <c r="BB94" s="190"/>
      <c r="BC94" s="190"/>
      <c r="BD94" s="190"/>
      <c r="BE94" s="190"/>
      <c r="BF94" s="190"/>
    </row>
    <row r="95" spans="1:58" ht="16.5" thickBot="1" x14ac:dyDescent="0.3">
      <c r="A95" s="190"/>
      <c r="B95" s="190"/>
      <c r="C95" s="431"/>
      <c r="D95" s="431"/>
      <c r="E95" s="431"/>
      <c r="F95" s="431"/>
      <c r="G95" s="431"/>
      <c r="H95" s="431"/>
      <c r="I95" s="431"/>
      <c r="J95" s="431"/>
      <c r="K95" s="431"/>
      <c r="L95" s="190" t="s">
        <v>173</v>
      </c>
      <c r="M95" s="190"/>
      <c r="N95" s="190"/>
      <c r="O95" s="190"/>
      <c r="P95" s="190"/>
      <c r="Q95" s="190"/>
      <c r="R95" s="190"/>
      <c r="S95" s="190"/>
      <c r="T95" s="190"/>
      <c r="U95" s="190"/>
      <c r="V95" s="190"/>
      <c r="W95" s="190"/>
      <c r="X95" s="190"/>
      <c r="Y95" s="190"/>
      <c r="Z95" s="190"/>
      <c r="AA95" s="190"/>
      <c r="AB95" s="190"/>
      <c r="AC95" s="190"/>
      <c r="AD95" s="190"/>
      <c r="AE95" s="190"/>
      <c r="AF95" s="190"/>
      <c r="AG95" s="190"/>
      <c r="AH95" s="190"/>
      <c r="AI95" s="190"/>
      <c r="AJ95" s="190"/>
      <c r="AK95" s="190"/>
      <c r="AL95" s="190"/>
      <c r="AM95" s="190"/>
      <c r="AN95" s="190"/>
      <c r="AO95" s="190"/>
      <c r="AP95" s="190"/>
      <c r="AQ95" s="190"/>
      <c r="AR95" s="190"/>
      <c r="AS95" s="190"/>
      <c r="AT95" s="190"/>
      <c r="AU95" s="190"/>
      <c r="AV95" s="190"/>
      <c r="AW95" s="190"/>
      <c r="AX95" s="190"/>
      <c r="AY95" s="190"/>
      <c r="AZ95" s="190"/>
      <c r="BA95" s="190"/>
      <c r="BB95" s="190"/>
      <c r="BC95" s="190"/>
      <c r="BD95" s="190"/>
      <c r="BE95" s="190"/>
      <c r="BF95" s="190"/>
    </row>
    <row r="96" spans="1:58" s="450" customFormat="1" ht="99" customHeight="1" thickBot="1" x14ac:dyDescent="0.3">
      <c r="A96" s="432" t="s">
        <v>64</v>
      </c>
      <c r="B96" s="433" t="s">
        <v>120</v>
      </c>
      <c r="C96" s="433" t="s">
        <v>121</v>
      </c>
      <c r="D96" s="434" t="s">
        <v>122</v>
      </c>
      <c r="E96" s="435" t="s">
        <v>123</v>
      </c>
      <c r="F96" s="436" t="s">
        <v>124</v>
      </c>
      <c r="G96" s="437" t="s">
        <v>125</v>
      </c>
      <c r="H96" s="434" t="s">
        <v>126</v>
      </c>
      <c r="I96" s="438" t="s">
        <v>127</v>
      </c>
      <c r="J96" s="439" t="s">
        <v>128</v>
      </c>
      <c r="K96" s="439" t="s">
        <v>129</v>
      </c>
      <c r="L96" s="439" t="s">
        <v>130</v>
      </c>
      <c r="M96" s="440" t="s">
        <v>128</v>
      </c>
      <c r="N96" s="440" t="s">
        <v>129</v>
      </c>
      <c r="O96" s="440" t="s">
        <v>130</v>
      </c>
      <c r="P96" s="440" t="s">
        <v>131</v>
      </c>
      <c r="Q96" s="441" t="s">
        <v>132</v>
      </c>
      <c r="R96" s="442" t="s">
        <v>124</v>
      </c>
      <c r="S96" s="443" t="s">
        <v>125</v>
      </c>
      <c r="T96" s="443" t="s">
        <v>126</v>
      </c>
      <c r="U96" s="443" t="s">
        <v>127</v>
      </c>
      <c r="V96" s="443" t="s">
        <v>128</v>
      </c>
      <c r="W96" s="443" t="s">
        <v>129</v>
      </c>
      <c r="X96" s="443" t="s">
        <v>130</v>
      </c>
      <c r="Y96" s="444" t="s">
        <v>128</v>
      </c>
      <c r="Z96" s="444" t="s">
        <v>129</v>
      </c>
      <c r="AA96" s="444" t="s">
        <v>130</v>
      </c>
      <c r="AB96" s="445" t="s">
        <v>131</v>
      </c>
      <c r="AC96" s="436" t="s">
        <v>124</v>
      </c>
      <c r="AD96" s="437" t="s">
        <v>125</v>
      </c>
      <c r="AE96" s="434" t="s">
        <v>126</v>
      </c>
      <c r="AF96" s="437" t="s">
        <v>127</v>
      </c>
      <c r="AG96" s="434" t="s">
        <v>134</v>
      </c>
      <c r="AH96" s="434" t="s">
        <v>135</v>
      </c>
      <c r="AI96" s="434" t="s">
        <v>136</v>
      </c>
      <c r="AJ96" s="434" t="s">
        <v>137</v>
      </c>
      <c r="AK96" s="434" t="s">
        <v>138</v>
      </c>
      <c r="AL96" s="434" t="s">
        <v>139</v>
      </c>
      <c r="AM96" s="434" t="s">
        <v>140</v>
      </c>
      <c r="AN96" s="446" t="s">
        <v>180</v>
      </c>
      <c r="AO96" s="446" t="s">
        <v>181</v>
      </c>
      <c r="AP96" s="447" t="s">
        <v>182</v>
      </c>
      <c r="AQ96" s="446" t="s">
        <v>141</v>
      </c>
      <c r="AR96" s="448" t="s">
        <v>142</v>
      </c>
      <c r="AS96" s="436" t="s">
        <v>143</v>
      </c>
      <c r="AT96" s="434" t="s">
        <v>144</v>
      </c>
      <c r="AU96" s="434" t="s">
        <v>145</v>
      </c>
      <c r="AV96" s="434" t="s">
        <v>146</v>
      </c>
      <c r="AW96" s="448"/>
      <c r="AX96" s="449" t="s">
        <v>183</v>
      </c>
      <c r="AY96" s="449" t="s">
        <v>184</v>
      </c>
    </row>
    <row r="97" spans="1:51" s="474" customFormat="1" x14ac:dyDescent="0.25">
      <c r="A97" s="451">
        <f>I33</f>
        <v>16.558496225443253</v>
      </c>
      <c r="B97" s="452">
        <f>C41</f>
        <v>55.4</v>
      </c>
      <c r="C97" s="452">
        <f>B41</f>
        <v>128.6</v>
      </c>
      <c r="D97" s="452">
        <f>J62</f>
        <v>31.723239802463461</v>
      </c>
      <c r="E97" s="453">
        <f>K51*1000</f>
        <v>714.99999999998784</v>
      </c>
      <c r="F97" s="454">
        <f>AVERAGE(B97)</f>
        <v>55.4</v>
      </c>
      <c r="G97" s="452">
        <f>(F97-B97)*100/F97</f>
        <v>0</v>
      </c>
      <c r="H97" s="452">
        <v>10</v>
      </c>
      <c r="I97" s="455"/>
      <c r="J97" s="438">
        <f>INDEX(A97:A101,MATCH(1,I97:I101,0))</f>
        <v>21.463569251046401</v>
      </c>
      <c r="K97" s="438">
        <f>INDEX(D97:D102,MATCH(1,I98:I102,0))</f>
        <v>30.747669349497983</v>
      </c>
      <c r="L97" s="438">
        <f>INDEX(E97:E102,MATCH(1,I98:I102,0))</f>
        <v>555.00000000000546</v>
      </c>
      <c r="M97" s="438">
        <f>J97</f>
        <v>21.463569251046401</v>
      </c>
      <c r="N97" s="438">
        <f>K97</f>
        <v>30.747669349497983</v>
      </c>
      <c r="O97" s="438">
        <f>L97</f>
        <v>555.00000000000546</v>
      </c>
      <c r="P97" s="456">
        <v>0</v>
      </c>
      <c r="Q97" s="457"/>
      <c r="R97" s="458">
        <f>AVERAGE(C97)</f>
        <v>128.6</v>
      </c>
      <c r="S97" s="459"/>
      <c r="T97" s="460"/>
      <c r="U97" s="461"/>
      <c r="V97" s="460">
        <f>INDEX(A97:A101,MATCH(1,U97:U101,0))</f>
        <v>21.463569251046401</v>
      </c>
      <c r="W97" s="460">
        <f>INDEX(D97:D101,MATCH(1,U97:U101,0))</f>
        <v>31.395313907850941</v>
      </c>
      <c r="X97" s="460">
        <f>INDEX(E97:E101,MATCH(1,U98:U101,0))</f>
        <v>555.00000000000546</v>
      </c>
      <c r="Y97" s="459">
        <f>IF(AB97=1,INDEX(A97:A101,MATCH(1,AX97:AX101,0)),V97)</f>
        <v>21.463569251046401</v>
      </c>
      <c r="Z97" s="459">
        <f>IF(AB97=1,INDEX(D97:D101,MATCH(1,AX97:AX101,0)),W97)</f>
        <v>31.395313907850941</v>
      </c>
      <c r="AA97" s="459">
        <f>IF(AB97=1,INDEX(E97:E101,MATCH(1,AX97:AX101,0)),X97)</f>
        <v>555.00000000000546</v>
      </c>
      <c r="AB97" s="462">
        <v>0</v>
      </c>
      <c r="AC97" s="463">
        <f>AVERAGE(D97)</f>
        <v>31.723239802463461</v>
      </c>
      <c r="AD97" s="464">
        <f>(AC97-D97)*100/AC97</f>
        <v>0</v>
      </c>
      <c r="AE97" s="464">
        <v>0</v>
      </c>
      <c r="AF97" s="464"/>
      <c r="AG97" s="464" t="e">
        <f>INDEX(A97:A101,MATCH(1,AF97:AF101,0))</f>
        <v>#N/A</v>
      </c>
      <c r="AH97" s="464" t="e">
        <f>INDEX(D97:D101,MATCH(1,AF97:AF101,0))</f>
        <v>#N/A</v>
      </c>
      <c r="AI97" s="464" t="e">
        <f>INDEX(E97:E101,MATCH(1,AF97:AF101,0))</f>
        <v>#N/A</v>
      </c>
      <c r="AJ97" s="465">
        <v>812</v>
      </c>
      <c r="AK97" s="466" t="e">
        <f>IF(AND(ISNUMBER(AG97), AG97&lt;AJ97), AI97,"")</f>
        <v>#N/A</v>
      </c>
      <c r="AL97" s="464"/>
      <c r="AM97" s="466" t="e">
        <f>IF((AJ97&gt;AK97),1,2)</f>
        <v>#N/A</v>
      </c>
      <c r="AN97" s="467">
        <f>IF(AQ97=1,INDEX(A97:A101,MATCH(1,AY97:AY101,0)),AG97)</f>
        <v>16.558496225443253</v>
      </c>
      <c r="AO97" s="464">
        <f>IF(AQ97=1,INDEX(D97:D101,MATCH(1,AY97:AY101,0)),AH97)</f>
        <v>31.723239802463461</v>
      </c>
      <c r="AP97" s="464">
        <f>IF(AQ97=1,INDEX(E97:E101,MATCH(1,AY97:AY101,0)),AI97)</f>
        <v>714.99999999998784</v>
      </c>
      <c r="AQ97" s="468">
        <v>1</v>
      </c>
      <c r="AR97" s="469"/>
      <c r="AS97" s="470">
        <f>D15</f>
        <v>23.372319597476352</v>
      </c>
      <c r="AT97" s="464">
        <f>J68</f>
        <v>30.572141260361821</v>
      </c>
      <c r="AU97" s="464">
        <f>K57*1000</f>
        <v>370.00000000000364</v>
      </c>
      <c r="AV97" s="464">
        <f>J69</f>
        <v>3.3800667353757263</v>
      </c>
      <c r="AW97" s="471"/>
      <c r="AX97" s="472"/>
      <c r="AY97" s="473">
        <v>1</v>
      </c>
    </row>
    <row r="98" spans="1:51" s="474" customFormat="1" x14ac:dyDescent="0.25">
      <c r="A98" s="451">
        <f>I34</f>
        <v>18.730587535581719</v>
      </c>
      <c r="B98" s="452">
        <f>C42</f>
        <v>38.700000000000003</v>
      </c>
      <c r="C98" s="452">
        <f>B42</f>
        <v>50.2</v>
      </c>
      <c r="D98" s="452">
        <f>J63</f>
        <v>30.747669349497983</v>
      </c>
      <c r="E98" s="453">
        <f>K52*1000</f>
        <v>555.00000000000546</v>
      </c>
      <c r="F98" s="454">
        <f>AVERAGE(B97:B98)</f>
        <v>47.05</v>
      </c>
      <c r="G98" s="452">
        <f>(F98-B98)*100/F98</f>
        <v>17.747077577045687</v>
      </c>
      <c r="H98" s="452">
        <v>10</v>
      </c>
      <c r="I98" s="438">
        <f>IF(AND(G97&gt;H97,G98&gt;H98),1,2)</f>
        <v>2</v>
      </c>
      <c r="J98" s="438"/>
      <c r="K98" s="438"/>
      <c r="L98" s="438"/>
      <c r="M98" s="455"/>
      <c r="N98" s="438"/>
      <c r="O98" s="438"/>
      <c r="P98" s="438"/>
      <c r="Q98" s="457"/>
      <c r="R98" s="458">
        <f>AVERAGE(C97:C98)</f>
        <v>89.4</v>
      </c>
      <c r="S98" s="459">
        <f>(R98-C98)*100/R98</f>
        <v>43.847874720357943</v>
      </c>
      <c r="T98" s="460">
        <v>10</v>
      </c>
      <c r="U98" s="475">
        <f>IF(AND(S97&gt;T97,S98&gt;T98),1,2)</f>
        <v>2</v>
      </c>
      <c r="V98" s="460"/>
      <c r="W98" s="460"/>
      <c r="X98" s="460"/>
      <c r="Y98" s="459"/>
      <c r="Z98" s="459"/>
      <c r="AA98" s="459"/>
      <c r="AB98" s="476"/>
      <c r="AC98" s="463">
        <f>AVERAGE(D97:D98)</f>
        <v>31.235454575980722</v>
      </c>
      <c r="AD98" s="464">
        <f>(AC98-D98)*100/AC98</f>
        <v>1.5616395954673683</v>
      </c>
      <c r="AE98" s="464">
        <v>1</v>
      </c>
      <c r="AF98" s="452">
        <f>IF(AND(AD97&gt;AE97,AD98&gt;AE98),1,2)</f>
        <v>2</v>
      </c>
      <c r="AG98" s="464"/>
      <c r="AH98" s="464"/>
      <c r="AI98" s="464"/>
      <c r="AJ98" s="464"/>
      <c r="AK98" s="464"/>
      <c r="AL98" s="464"/>
      <c r="AM98" s="464"/>
      <c r="AN98" s="464"/>
      <c r="AO98" s="464"/>
      <c r="AP98" s="464"/>
      <c r="AQ98" s="464"/>
      <c r="AR98" s="469"/>
      <c r="AS98" s="470"/>
      <c r="AT98" s="464"/>
      <c r="AU98" s="464"/>
      <c r="AV98" s="464"/>
      <c r="AW98" s="471"/>
      <c r="AX98" s="477"/>
      <c r="AY98" s="478"/>
    </row>
    <row r="99" spans="1:51" s="474" customFormat="1" x14ac:dyDescent="0.25">
      <c r="A99" s="451">
        <f>I35</f>
        <v>21.463569251046401</v>
      </c>
      <c r="B99" s="452">
        <f>C43</f>
        <v>25.9</v>
      </c>
      <c r="C99" s="452">
        <f>B43</f>
        <v>40.200000000000003</v>
      </c>
      <c r="D99" s="452">
        <f>J64</f>
        <v>31.395313907850941</v>
      </c>
      <c r="E99" s="453">
        <f>K53*1000</f>
        <v>535.00000000000773</v>
      </c>
      <c r="F99" s="454">
        <f>AVERAGE(B98:B99)</f>
        <v>32.299999999999997</v>
      </c>
      <c r="G99" s="452">
        <f>(F99-B99)*100/F99</f>
        <v>19.814241486068109</v>
      </c>
      <c r="H99" s="452">
        <v>10</v>
      </c>
      <c r="I99" s="438">
        <f>IF(AND(G98&gt;H98,G99&gt;H99,G100&lt;H100),1,2)</f>
        <v>1</v>
      </c>
      <c r="J99" s="438"/>
      <c r="K99" s="438"/>
      <c r="L99" s="438"/>
      <c r="M99" s="438"/>
      <c r="N99" s="438"/>
      <c r="O99" s="438"/>
      <c r="P99" s="438"/>
      <c r="Q99" s="457"/>
      <c r="R99" s="458">
        <f>AVERAGE(C98:C99)</f>
        <v>45.2</v>
      </c>
      <c r="S99" s="459">
        <f>(R99-C99)*100/R99</f>
        <v>11.061946902654867</v>
      </c>
      <c r="T99" s="460">
        <v>10</v>
      </c>
      <c r="U99" s="475">
        <f>IF(AND(S98&gt;T98,S99&gt;T99,S100&lt;T100),1,2)</f>
        <v>1</v>
      </c>
      <c r="V99" s="460"/>
      <c r="W99" s="460"/>
      <c r="X99" s="460"/>
      <c r="Y99" s="459"/>
      <c r="Z99" s="459"/>
      <c r="AA99" s="459"/>
      <c r="AB99" s="476"/>
      <c r="AC99" s="463">
        <f>AVERAGE(D98:D99)</f>
        <v>31.071491628674462</v>
      </c>
      <c r="AD99" s="464">
        <f>(AC99-D99)*100/AC99</f>
        <v>-1.0421845305863535</v>
      </c>
      <c r="AE99" s="464">
        <v>1</v>
      </c>
      <c r="AF99" s="452">
        <f>IF(AND(AD98&gt;AE98,AD99&gt;AE99,AD100&lt;AE100),1,2)</f>
        <v>2</v>
      </c>
      <c r="AG99" s="464"/>
      <c r="AH99" s="464"/>
      <c r="AI99" s="464"/>
      <c r="AJ99" s="464"/>
      <c r="AK99" s="464"/>
      <c r="AL99" s="464"/>
      <c r="AM99" s="464"/>
      <c r="AN99" s="464"/>
      <c r="AO99" s="464"/>
      <c r="AP99" s="464"/>
      <c r="AQ99" s="464"/>
      <c r="AR99" s="469"/>
      <c r="AS99" s="470"/>
      <c r="AT99" s="464"/>
      <c r="AU99" s="464"/>
      <c r="AV99" s="464"/>
      <c r="AW99" s="471"/>
      <c r="AX99" s="477"/>
      <c r="AY99" s="478"/>
    </row>
    <row r="100" spans="1:51" s="474" customFormat="1" x14ac:dyDescent="0.25">
      <c r="A100" s="451">
        <f>I36</f>
        <v>23.43541938373367</v>
      </c>
      <c r="B100" s="452">
        <f>C44</f>
        <v>27.5</v>
      </c>
      <c r="C100" s="452">
        <f>B44</f>
        <v>42.3</v>
      </c>
      <c r="D100" s="452">
        <f>J65</f>
        <v>31.512377098162681</v>
      </c>
      <c r="E100" s="453">
        <f>K54*1000</f>
        <v>424.99999999999761</v>
      </c>
      <c r="F100" s="454">
        <f>AVERAGE(B99:B100)</f>
        <v>26.7</v>
      </c>
      <c r="G100" s="452">
        <f>(F100-B100)*100/F100</f>
        <v>-2.996254681647943</v>
      </c>
      <c r="H100" s="452">
        <v>10</v>
      </c>
      <c r="I100" s="438">
        <f>IF(AND(G99&gt;H99,G100&gt;H100,G101&lt;H101),1,2)</f>
        <v>2</v>
      </c>
      <c r="J100" s="438"/>
      <c r="K100" s="438"/>
      <c r="L100" s="438"/>
      <c r="M100" s="438"/>
      <c r="N100" s="438"/>
      <c r="O100" s="438"/>
      <c r="P100" s="438"/>
      <c r="Q100" s="457"/>
      <c r="R100" s="458">
        <f>AVERAGE(C99:C100)</f>
        <v>41.25</v>
      </c>
      <c r="S100" s="459">
        <f>(R100-C100)*100/R100</f>
        <v>-2.5454545454545388</v>
      </c>
      <c r="T100" s="460">
        <v>10</v>
      </c>
      <c r="U100" s="475">
        <f>IF(AND(S99&gt;T99,S100&gt;T100,S101&lt;T101),1,2)</f>
        <v>2</v>
      </c>
      <c r="V100" s="460"/>
      <c r="W100" s="460"/>
      <c r="X100" s="460"/>
      <c r="Y100" s="459"/>
      <c r="Z100" s="459"/>
      <c r="AA100" s="459"/>
      <c r="AB100" s="476"/>
      <c r="AC100" s="463">
        <f>AVERAGE(D99:D100)</f>
        <v>31.453845503006811</v>
      </c>
      <c r="AD100" s="464">
        <f>(AC100-D100)*100/AC100</f>
        <v>-0.18608724694814985</v>
      </c>
      <c r="AE100" s="464">
        <v>1</v>
      </c>
      <c r="AF100" s="452">
        <f>IF(AND(AD99&gt;AE99,AD100&gt;AE100,AD101&lt;AE101),1,2)</f>
        <v>2</v>
      </c>
      <c r="AG100" s="464"/>
      <c r="AH100" s="464"/>
      <c r="AI100" s="464"/>
      <c r="AJ100" s="464"/>
      <c r="AK100" s="464"/>
      <c r="AL100" s="464"/>
      <c r="AM100" s="464"/>
      <c r="AN100" s="464"/>
      <c r="AO100" s="464"/>
      <c r="AP100" s="464"/>
      <c r="AQ100" s="464"/>
      <c r="AR100" s="469"/>
      <c r="AS100" s="470"/>
      <c r="AT100" s="464"/>
      <c r="AU100" s="464"/>
      <c r="AV100" s="464"/>
      <c r="AW100" s="471"/>
      <c r="AX100" s="477"/>
      <c r="AY100" s="478"/>
    </row>
    <row r="101" spans="1:51" s="474" customFormat="1" x14ac:dyDescent="0.25">
      <c r="A101" s="451">
        <f>I37</f>
        <v>26.175132559369569</v>
      </c>
      <c r="B101" s="452">
        <f>C45</f>
        <v>34.6</v>
      </c>
      <c r="C101" s="452">
        <f>B45</f>
        <v>40.6</v>
      </c>
      <c r="D101" s="452">
        <f>J66</f>
        <v>32.846390054985577</v>
      </c>
      <c r="E101" s="453">
        <f>K55*1000</f>
        <v>335.0000000000075</v>
      </c>
      <c r="F101" s="454">
        <f>AVERAGE(B100:B101)</f>
        <v>31.05</v>
      </c>
      <c r="G101" s="452">
        <f>(F101-B101)*100/F101</f>
        <v>-11.433172302737521</v>
      </c>
      <c r="H101" s="452">
        <v>10</v>
      </c>
      <c r="I101" s="438">
        <f>IF(AND(G100&gt;H100,G101&gt;H101),1,2)</f>
        <v>2</v>
      </c>
      <c r="J101" s="438"/>
      <c r="K101" s="438"/>
      <c r="L101" s="438"/>
      <c r="M101" s="438"/>
      <c r="N101" s="438"/>
      <c r="O101" s="438"/>
      <c r="P101" s="438"/>
      <c r="Q101" s="457"/>
      <c r="R101" s="458">
        <f>AVERAGE(C100:C101)</f>
        <v>41.45</v>
      </c>
      <c r="S101" s="459">
        <f>(R101-C101)*100/R101</f>
        <v>2.0506634499396896</v>
      </c>
      <c r="T101" s="460">
        <v>10</v>
      </c>
      <c r="U101" s="475">
        <f>IF(AND(S100&gt;T100,S101&gt;T101),1,2)</f>
        <v>2</v>
      </c>
      <c r="V101" s="460"/>
      <c r="W101" s="460"/>
      <c r="X101" s="460"/>
      <c r="Y101" s="459"/>
      <c r="Z101" s="459"/>
      <c r="AA101" s="459"/>
      <c r="AB101" s="476"/>
      <c r="AC101" s="463">
        <f>AVERAGE(D100:D101)</f>
        <v>32.179383576574125</v>
      </c>
      <c r="AD101" s="464">
        <f>(AC101-D101)*100/AC101</f>
        <v>-2.0727758094689466</v>
      </c>
      <c r="AE101" s="464">
        <v>1</v>
      </c>
      <c r="AF101" s="452">
        <f>IF(AND(AD100&gt;AE100,AD101&gt;AE101),1,2)</f>
        <v>2</v>
      </c>
      <c r="AG101" s="464"/>
      <c r="AH101" s="464"/>
      <c r="AI101" s="464"/>
      <c r="AJ101" s="464"/>
      <c r="AK101" s="464"/>
      <c r="AL101" s="464"/>
      <c r="AM101" s="464"/>
      <c r="AN101" s="464"/>
      <c r="AO101" s="464"/>
      <c r="AP101" s="464"/>
      <c r="AQ101" s="464"/>
      <c r="AR101" s="469"/>
      <c r="AS101" s="470"/>
      <c r="AT101" s="464"/>
      <c r="AU101" s="464"/>
      <c r="AV101" s="464"/>
      <c r="AW101" s="471"/>
      <c r="AX101" s="477"/>
      <c r="AY101" s="478"/>
    </row>
    <row r="102" spans="1:51" s="474" customFormat="1" ht="17.45" customHeight="1" x14ac:dyDescent="0.25">
      <c r="A102" s="451"/>
      <c r="B102" s="452"/>
      <c r="C102" s="452"/>
      <c r="D102" s="452"/>
      <c r="E102" s="453"/>
      <c r="F102" s="454"/>
      <c r="G102" s="452"/>
      <c r="H102" s="452"/>
      <c r="I102" s="438"/>
      <c r="J102" s="438"/>
      <c r="K102" s="438"/>
      <c r="L102" s="438"/>
      <c r="M102" s="438"/>
      <c r="N102" s="438"/>
      <c r="O102" s="438"/>
      <c r="P102" s="438"/>
      <c r="Q102" s="457"/>
      <c r="R102" s="458"/>
      <c r="S102" s="459"/>
      <c r="T102" s="460"/>
      <c r="U102" s="460"/>
      <c r="V102" s="460"/>
      <c r="W102" s="460"/>
      <c r="X102" s="460"/>
      <c r="Y102" s="459"/>
      <c r="Z102" s="459"/>
      <c r="AA102" s="459"/>
      <c r="AB102" s="476"/>
      <c r="AC102" s="463"/>
      <c r="AD102" s="464"/>
      <c r="AE102" s="464"/>
      <c r="AF102" s="464"/>
      <c r="AG102" s="464"/>
      <c r="AH102" s="464"/>
      <c r="AI102" s="464"/>
      <c r="AJ102" s="464"/>
      <c r="AK102" s="464"/>
      <c r="AL102" s="464"/>
      <c r="AM102" s="464"/>
      <c r="AN102" s="464"/>
      <c r="AO102" s="464"/>
      <c r="AP102" s="464"/>
      <c r="AQ102" s="464"/>
      <c r="AR102" s="469"/>
      <c r="AS102" s="470"/>
      <c r="AT102" s="464"/>
      <c r="AU102" s="464"/>
      <c r="AV102" s="464"/>
      <c r="AW102" s="471"/>
      <c r="AX102" s="477"/>
      <c r="AY102" s="478"/>
    </row>
    <row r="103" spans="1:51" s="474" customFormat="1" ht="17.45" customHeight="1" x14ac:dyDescent="0.25">
      <c r="A103" s="451"/>
      <c r="B103" s="452"/>
      <c r="C103" s="452"/>
      <c r="D103" s="452"/>
      <c r="E103" s="453"/>
      <c r="F103" s="454"/>
      <c r="G103" s="452"/>
      <c r="H103" s="452"/>
      <c r="I103" s="438"/>
      <c r="J103" s="438"/>
      <c r="K103" s="438"/>
      <c r="L103" s="438"/>
      <c r="M103" s="438"/>
      <c r="N103" s="438"/>
      <c r="O103" s="438"/>
      <c r="P103" s="438"/>
      <c r="Q103" s="457"/>
      <c r="R103" s="458"/>
      <c r="S103" s="459"/>
      <c r="T103" s="460"/>
      <c r="U103" s="460"/>
      <c r="V103" s="460"/>
      <c r="W103" s="460"/>
      <c r="X103" s="460"/>
      <c r="Y103" s="459"/>
      <c r="Z103" s="459"/>
      <c r="AA103" s="459"/>
      <c r="AB103" s="476"/>
      <c r="AC103" s="463"/>
      <c r="AD103" s="464"/>
      <c r="AE103" s="464"/>
      <c r="AF103" s="464"/>
      <c r="AG103" s="464"/>
      <c r="AH103" s="464"/>
      <c r="AI103" s="464"/>
      <c r="AJ103" s="464"/>
      <c r="AK103" s="464"/>
      <c r="AL103" s="464"/>
      <c r="AM103" s="464"/>
      <c r="AN103" s="464"/>
      <c r="AO103" s="464"/>
      <c r="AP103" s="464"/>
      <c r="AQ103" s="464"/>
      <c r="AR103" s="469"/>
      <c r="AS103" s="470"/>
      <c r="AT103" s="464"/>
      <c r="AU103" s="464"/>
      <c r="AV103" s="464"/>
      <c r="AW103" s="471"/>
      <c r="AX103" s="477"/>
      <c r="AY103" s="478"/>
    </row>
    <row r="108" spans="1:51" x14ac:dyDescent="0.25">
      <c r="I108" s="192" t="s">
        <v>185</v>
      </c>
    </row>
  </sheetData>
  <mergeCells count="22">
    <mergeCell ref="A49:P49"/>
    <mergeCell ref="A60:O60"/>
    <mergeCell ref="A74:P74"/>
    <mergeCell ref="AF24:AG24"/>
    <mergeCell ref="AF25:AG25"/>
    <mergeCell ref="A26:C26"/>
    <mergeCell ref="A31:R31"/>
    <mergeCell ref="D40:H40"/>
    <mergeCell ref="I40:M40"/>
    <mergeCell ref="AF16:AK17"/>
    <mergeCell ref="A17:C17"/>
    <mergeCell ref="AF18:AG20"/>
    <mergeCell ref="AF21:AG21"/>
    <mergeCell ref="AF22:AG22"/>
    <mergeCell ref="A23:C23"/>
    <mergeCell ref="AF23:AG23"/>
    <mergeCell ref="U5:AL7"/>
    <mergeCell ref="A6:D6"/>
    <mergeCell ref="V10:X11"/>
    <mergeCell ref="AI10:AK11"/>
    <mergeCell ref="V13:W13"/>
    <mergeCell ref="V14:W14"/>
  </mergeCells>
  <conditionalFormatting sqref="AI21">
    <cfRule type="cellIs" dxfId="37" priority="1" operator="lessThan">
      <formula>3</formula>
    </cfRule>
    <cfRule type="cellIs" dxfId="36" priority="2" operator="greaterThan">
      <formula>3.9</formula>
    </cfRule>
    <cfRule type="cellIs" dxfId="35" priority="3" operator="between">
      <formula>3</formula>
      <formula>3.9</formula>
    </cfRule>
    <cfRule type="cellIs" dxfId="34" priority="4" operator="between">
      <formula>3</formula>
      <formula>3.9</formula>
    </cfRule>
    <cfRule type="cellIs" dxfId="33" priority="8" operator="between">
      <formula>3.15</formula>
      <formula>3.85</formula>
    </cfRule>
  </conditionalFormatting>
  <conditionalFormatting sqref="AI25">
    <cfRule type="cellIs" dxfId="32" priority="7" operator="lessThan">
      <formula>812</formula>
    </cfRule>
  </conditionalFormatting>
  <conditionalFormatting sqref="AJ25:AK25">
    <cfRule type="cellIs" dxfId="31" priority="6" operator="lessThan">
      <formula>1000</formula>
    </cfRule>
  </conditionalFormatting>
  <conditionalFormatting sqref="AI25:AK25">
    <cfRule type="cellIs" dxfId="30" priority="5" operator="greaterThan">
      <formula>1000</formula>
    </cfRule>
  </conditionalFormatting>
  <printOptions horizontalCentered="1"/>
  <pageMargins left="0.25" right="0.25" top="0" bottom="0" header="0.3" footer="0.3"/>
  <pageSetup paperSize="9" scale="40" orientation="portrait"/>
  <rowBreaks count="4" manualBreakCount="4">
    <brk id="15" max="16383" man="1"/>
    <brk id="18" max="16383" man="1"/>
    <brk id="22" max="16383" man="1"/>
    <brk id="31" max="16383" man="1"/>
  </rowBreaks>
  <colBreaks count="3" manualBreakCount="3">
    <brk id="40" max="1048575" man="1"/>
    <brk id="44" max="1048575" man="1"/>
    <brk id="54" max="1048575" man="1"/>
  </colBreak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CA6C8-09FB-4BAA-A245-5416BD4861AB}">
  <sheetPr>
    <pageSetUpPr fitToPage="1"/>
  </sheetPr>
  <dimension ref="A1:BF108"/>
  <sheetViews>
    <sheetView view="pageBreakPreview" topLeftCell="A29" zoomScale="60" zoomScaleNormal="70" workbookViewId="0">
      <selection activeCell="A60" sqref="A60:O60"/>
    </sheetView>
  </sheetViews>
  <sheetFormatPr defaultColWidth="8.7109375" defaultRowHeight="15.75" customHeight="1" outlineLevelRow="2" x14ac:dyDescent="0.25"/>
  <cols>
    <col min="1" max="1" width="39.42578125" style="192" customWidth="1"/>
    <col min="2" max="2" width="27.140625" style="192" customWidth="1"/>
    <col min="3" max="3" width="32.28515625" style="192" customWidth="1"/>
    <col min="4" max="4" width="22.28515625" style="192" bestFit="1" customWidth="1"/>
    <col min="5" max="5" width="23.28515625" style="192" bestFit="1" customWidth="1"/>
    <col min="6" max="6" width="25.85546875" style="192" bestFit="1" customWidth="1"/>
    <col min="7" max="8" width="16.85546875" style="192" bestFit="1" customWidth="1"/>
    <col min="9" max="9" width="18.42578125" style="192" customWidth="1"/>
    <col min="10" max="10" width="15.85546875" style="192" bestFit="1" customWidth="1"/>
    <col min="11" max="11" width="16.42578125" style="192" bestFit="1" customWidth="1"/>
    <col min="12" max="12" width="18.7109375" style="192" customWidth="1"/>
    <col min="13" max="13" width="17.28515625" style="192" bestFit="1" customWidth="1"/>
    <col min="14" max="14" width="36.5703125" style="192" bestFit="1" customWidth="1"/>
    <col min="15" max="15" width="11.140625" style="192" bestFit="1" customWidth="1"/>
    <col min="16" max="16" width="18.85546875" style="192" bestFit="1" customWidth="1"/>
    <col min="17" max="17" width="11.140625" style="192" bestFit="1" customWidth="1"/>
    <col min="18" max="18" width="11.85546875" style="192" bestFit="1" customWidth="1"/>
    <col min="19" max="21" width="11.7109375" style="192" customWidth="1"/>
    <col min="22" max="22" width="27.28515625" style="192" bestFit="1" customWidth="1"/>
    <col min="23" max="25" width="11.7109375" style="192" customWidth="1"/>
    <col min="26" max="26" width="21.28515625" style="192" customWidth="1"/>
    <col min="27" max="33" width="11.7109375" style="192" customWidth="1"/>
    <col min="34" max="34" width="17.7109375" style="192" bestFit="1" customWidth="1"/>
    <col min="35" max="35" width="11.7109375" style="192" customWidth="1"/>
    <col min="36" max="36" width="34.140625" style="192" bestFit="1" customWidth="1"/>
    <col min="37" max="37" width="14.7109375" style="192" bestFit="1" customWidth="1"/>
    <col min="38" max="38" width="11.7109375" style="192" customWidth="1"/>
    <col min="39" max="39" width="9.42578125" style="192" customWidth="1"/>
    <col min="40" max="40" width="8.28515625" style="192" bestFit="1" customWidth="1"/>
    <col min="41" max="41" width="7.42578125" style="192" bestFit="1" customWidth="1"/>
    <col min="42" max="43" width="9.28515625" style="192" bestFit="1" customWidth="1"/>
    <col min="44" max="44" width="8.42578125" style="192" bestFit="1" customWidth="1"/>
    <col min="45" max="64" width="9.28515625" style="192" bestFit="1" customWidth="1"/>
    <col min="65" max="65" width="8.7109375" style="192" customWidth="1"/>
    <col min="66" max="16383" width="8.7109375" style="192"/>
    <col min="16384" max="16384" width="8.7109375" style="192" bestFit="1" customWidth="1"/>
  </cols>
  <sheetData>
    <row r="1" spans="1:58" x14ac:dyDescent="0.25">
      <c r="A1" s="189"/>
      <c r="B1" s="190" t="s">
        <v>0</v>
      </c>
      <c r="C1" s="191"/>
      <c r="D1" s="191"/>
      <c r="E1" s="191"/>
      <c r="F1" s="191"/>
      <c r="G1" s="191"/>
      <c r="H1" s="191"/>
      <c r="I1" s="191"/>
      <c r="J1" s="191"/>
      <c r="K1" s="191"/>
      <c r="L1" s="190"/>
      <c r="M1" s="190"/>
      <c r="N1" s="190"/>
      <c r="O1" s="190"/>
      <c r="P1" s="190"/>
      <c r="Q1" s="190"/>
      <c r="R1" s="190"/>
      <c r="S1" s="190"/>
      <c r="T1" s="190"/>
      <c r="U1" s="190"/>
      <c r="V1" s="190"/>
      <c r="W1" s="190"/>
      <c r="X1" s="190"/>
      <c r="Y1" s="190"/>
      <c r="Z1" s="190"/>
      <c r="AA1" s="190"/>
      <c r="AB1" s="190"/>
      <c r="AC1" s="190"/>
      <c r="AD1" s="190"/>
      <c r="AE1" s="190"/>
      <c r="AF1" s="190"/>
      <c r="AG1" s="190"/>
      <c r="AH1" s="190"/>
      <c r="AI1" s="190"/>
      <c r="AJ1" s="190"/>
      <c r="AK1" s="190"/>
      <c r="AL1" s="190"/>
      <c r="AM1" s="190"/>
      <c r="AN1" s="190"/>
      <c r="AO1" s="190"/>
      <c r="AP1" s="190"/>
      <c r="AQ1" s="190"/>
      <c r="AR1" s="190"/>
      <c r="AS1" s="190"/>
      <c r="AT1" s="190"/>
      <c r="AU1" s="190"/>
      <c r="AV1" s="190"/>
      <c r="AW1" s="190"/>
      <c r="AX1" s="190"/>
      <c r="AY1" s="190"/>
      <c r="AZ1" s="190"/>
      <c r="BA1" s="190"/>
      <c r="BB1" s="190"/>
      <c r="BC1" s="190"/>
      <c r="BD1" s="190"/>
      <c r="BE1" s="190"/>
      <c r="BF1" s="190"/>
    </row>
    <row r="2" spans="1:58" x14ac:dyDescent="0.25">
      <c r="A2" s="193"/>
      <c r="B2" s="194" t="s">
        <v>1</v>
      </c>
      <c r="C2" s="190"/>
      <c r="D2" s="190"/>
      <c r="E2" s="190"/>
      <c r="F2" s="190"/>
      <c r="G2" s="190"/>
      <c r="H2" s="190"/>
      <c r="I2" s="190"/>
      <c r="J2" s="190"/>
      <c r="K2" s="190"/>
      <c r="L2" s="190"/>
      <c r="M2" s="190"/>
      <c r="N2" s="190"/>
      <c r="O2" s="190"/>
      <c r="P2" s="190"/>
      <c r="Q2" s="190"/>
      <c r="R2" s="190"/>
      <c r="S2" s="190"/>
      <c r="T2" s="190"/>
      <c r="U2" s="190"/>
      <c r="V2" s="190"/>
      <c r="W2" s="190"/>
      <c r="X2" s="190"/>
      <c r="Y2" s="190"/>
      <c r="Z2" s="190"/>
      <c r="AA2" s="190"/>
      <c r="AB2" s="190"/>
      <c r="AC2" s="190"/>
      <c r="AD2" s="190"/>
      <c r="AE2" s="190"/>
      <c r="AF2" s="190"/>
      <c r="AG2" s="190"/>
      <c r="AH2" s="190"/>
      <c r="AI2" s="190"/>
      <c r="AJ2" s="190"/>
      <c r="AK2" s="190"/>
      <c r="AL2" s="190"/>
      <c r="AM2" s="190"/>
      <c r="AN2" s="190"/>
      <c r="AO2" s="190"/>
      <c r="AP2" s="190"/>
      <c r="AQ2" s="190"/>
      <c r="AR2" s="190"/>
      <c r="AS2" s="190"/>
      <c r="AT2" s="190"/>
      <c r="AU2" s="190"/>
      <c r="AV2" s="190"/>
      <c r="AW2" s="190"/>
      <c r="AX2" s="190"/>
      <c r="AY2" s="190"/>
      <c r="AZ2" s="190"/>
      <c r="BA2" s="190"/>
      <c r="BB2" s="190"/>
      <c r="BC2" s="190"/>
      <c r="BD2" s="190"/>
      <c r="BE2" s="190"/>
      <c r="BF2" s="190"/>
    </row>
    <row r="3" spans="1:58" x14ac:dyDescent="0.25">
      <c r="A3" s="193"/>
      <c r="B3" s="194" t="s">
        <v>2</v>
      </c>
      <c r="C3" s="190"/>
      <c r="D3" s="190"/>
      <c r="E3" s="190"/>
      <c r="F3" s="190"/>
      <c r="G3" s="190"/>
      <c r="H3" s="190"/>
      <c r="I3" s="190"/>
      <c r="J3" s="190"/>
      <c r="K3" s="190"/>
      <c r="L3" s="190"/>
      <c r="M3" s="190"/>
      <c r="N3" s="190"/>
      <c r="O3" s="190"/>
      <c r="P3" s="190"/>
      <c r="Q3" s="190"/>
      <c r="R3" s="190"/>
      <c r="S3" s="190"/>
      <c r="T3" s="190"/>
      <c r="U3" s="190"/>
      <c r="V3" s="190"/>
      <c r="W3" s="190"/>
      <c r="X3" s="190"/>
      <c r="Y3" s="190"/>
      <c r="Z3" s="190"/>
      <c r="AA3" s="190"/>
      <c r="AB3" s="190"/>
      <c r="AC3" s="190"/>
      <c r="AD3" s="190"/>
      <c r="AE3" s="190"/>
      <c r="AF3" s="190"/>
      <c r="AG3" s="190"/>
      <c r="AH3" s="190"/>
      <c r="AI3" s="190"/>
      <c r="AJ3" s="190"/>
      <c r="AK3" s="190"/>
      <c r="AL3" s="190"/>
      <c r="AM3" s="190"/>
      <c r="AN3" s="190"/>
      <c r="AO3" s="190"/>
      <c r="AP3" s="190"/>
      <c r="AQ3" s="190"/>
      <c r="AR3" s="190"/>
      <c r="AS3" s="190"/>
      <c r="AT3" s="190"/>
      <c r="AU3" s="190"/>
      <c r="AV3" s="190"/>
      <c r="AW3" s="190"/>
      <c r="AX3" s="190"/>
      <c r="AY3" s="190"/>
      <c r="AZ3" s="190"/>
      <c r="BA3" s="190"/>
      <c r="BB3" s="190"/>
      <c r="BC3" s="190"/>
      <c r="BD3" s="190"/>
      <c r="BE3" s="190"/>
      <c r="BF3" s="190"/>
    </row>
    <row r="4" spans="1:58" x14ac:dyDescent="0.25">
      <c r="A4" s="193"/>
      <c r="B4" s="190"/>
      <c r="C4" s="190"/>
      <c r="D4" s="190"/>
      <c r="E4" s="190"/>
      <c r="F4" s="190"/>
      <c r="G4" s="190"/>
      <c r="H4" s="190"/>
      <c r="I4" s="190"/>
      <c r="J4" s="190"/>
      <c r="K4" s="190"/>
      <c r="L4" s="190"/>
      <c r="M4" s="190"/>
      <c r="N4" s="190"/>
      <c r="O4" s="190"/>
      <c r="P4" s="190"/>
      <c r="Q4" s="190"/>
      <c r="R4" s="190"/>
      <c r="S4" s="190"/>
      <c r="T4" s="190"/>
      <c r="U4" s="190"/>
      <c r="V4" s="190"/>
      <c r="W4" s="190"/>
      <c r="X4" s="190"/>
      <c r="Y4" s="190"/>
      <c r="Z4" s="190"/>
      <c r="AA4" s="190"/>
      <c r="AB4" s="190"/>
      <c r="AC4" s="190"/>
      <c r="AD4" s="190"/>
      <c r="AE4" s="190"/>
      <c r="AF4" s="190"/>
      <c r="AG4" s="190"/>
      <c r="AH4" s="190"/>
      <c r="AI4" s="190"/>
      <c r="AJ4" s="190"/>
      <c r="AK4" s="190"/>
      <c r="AL4" s="190"/>
      <c r="AM4" s="190"/>
      <c r="AN4" s="190"/>
      <c r="AO4" s="190"/>
      <c r="AP4" s="190"/>
      <c r="AQ4" s="190"/>
      <c r="AR4" s="190"/>
      <c r="AS4" s="190"/>
      <c r="AT4" s="190"/>
      <c r="AU4" s="190"/>
      <c r="AV4" s="190"/>
      <c r="AW4" s="190"/>
      <c r="AX4" s="190"/>
      <c r="AY4" s="190"/>
      <c r="AZ4" s="190"/>
      <c r="BA4" s="190"/>
      <c r="BB4" s="190"/>
      <c r="BC4" s="190"/>
      <c r="BD4" s="190"/>
      <c r="BE4" s="190"/>
      <c r="BF4" s="190"/>
    </row>
    <row r="5" spans="1:58" ht="34.5" customHeight="1" thickBot="1" x14ac:dyDescent="0.3">
      <c r="A5" s="193"/>
      <c r="B5" s="190"/>
      <c r="C5" s="190"/>
      <c r="D5" s="190"/>
      <c r="E5" s="190"/>
      <c r="F5" s="190"/>
      <c r="G5" s="190"/>
      <c r="H5" s="190"/>
      <c r="I5" s="190"/>
      <c r="J5" s="190"/>
      <c r="K5" s="190"/>
      <c r="L5" s="190"/>
      <c r="M5" s="190"/>
      <c r="N5" s="190"/>
      <c r="O5" s="190"/>
      <c r="P5" s="190"/>
      <c r="Q5" s="190"/>
      <c r="R5" s="190"/>
      <c r="S5" s="190"/>
      <c r="T5" s="190"/>
      <c r="U5" s="195" t="s">
        <v>186</v>
      </c>
      <c r="V5" s="195"/>
      <c r="W5" s="195"/>
      <c r="X5" s="195"/>
      <c r="Y5" s="195"/>
      <c r="Z5" s="195"/>
      <c r="AA5" s="195"/>
      <c r="AB5" s="195"/>
      <c r="AC5" s="195"/>
      <c r="AD5" s="195"/>
      <c r="AE5" s="195"/>
      <c r="AF5" s="195"/>
      <c r="AG5" s="195"/>
      <c r="AH5" s="195"/>
      <c r="AI5" s="195"/>
      <c r="AJ5" s="195"/>
      <c r="AK5" s="195"/>
      <c r="AL5" s="195"/>
      <c r="AM5" s="190"/>
      <c r="AN5" s="190"/>
      <c r="AO5" s="190"/>
      <c r="AP5" s="190"/>
      <c r="AQ5" s="190"/>
      <c r="AR5" s="190"/>
      <c r="AS5" s="190"/>
      <c r="AT5" s="190"/>
      <c r="AU5" s="190"/>
      <c r="AV5" s="190"/>
      <c r="AW5" s="190"/>
      <c r="AX5" s="190"/>
      <c r="AY5" s="190"/>
      <c r="AZ5" s="190"/>
      <c r="BA5" s="190"/>
      <c r="BB5" s="190"/>
      <c r="BC5" s="190"/>
      <c r="BD5" s="190"/>
      <c r="BE5" s="190"/>
      <c r="BF5" s="190"/>
    </row>
    <row r="6" spans="1:58" ht="20.100000000000001" customHeight="1" thickBot="1" x14ac:dyDescent="0.3">
      <c r="A6" s="198" t="s">
        <v>4</v>
      </c>
      <c r="B6" s="198"/>
      <c r="C6" s="198"/>
      <c r="D6" s="198"/>
      <c r="E6" s="190"/>
      <c r="F6" s="201" t="s">
        <v>5</v>
      </c>
      <c r="G6" s="202"/>
      <c r="H6" s="202"/>
      <c r="I6" s="202"/>
      <c r="J6" s="202"/>
      <c r="K6" s="203"/>
      <c r="L6" s="203"/>
      <c r="M6" s="203"/>
      <c r="N6" s="190"/>
      <c r="O6" s="190"/>
      <c r="P6" s="190"/>
      <c r="Q6" s="190"/>
      <c r="R6" s="190"/>
      <c r="S6" s="190"/>
      <c r="T6" s="190"/>
      <c r="U6" s="195"/>
      <c r="V6" s="195"/>
      <c r="W6" s="195"/>
      <c r="X6" s="195"/>
      <c r="Y6" s="195"/>
      <c r="Z6" s="195"/>
      <c r="AA6" s="195"/>
      <c r="AB6" s="195"/>
      <c r="AC6" s="195"/>
      <c r="AD6" s="195"/>
      <c r="AE6" s="195"/>
      <c r="AF6" s="195"/>
      <c r="AG6" s="195"/>
      <c r="AH6" s="195"/>
      <c r="AI6" s="195"/>
      <c r="AJ6" s="195"/>
      <c r="AK6" s="195"/>
      <c r="AL6" s="195"/>
      <c r="AM6" s="190"/>
      <c r="AN6" s="190"/>
      <c r="AO6" s="190"/>
      <c r="AP6" s="190"/>
      <c r="AQ6" s="190"/>
      <c r="AR6" s="190"/>
      <c r="AS6" s="190"/>
      <c r="AT6" s="190"/>
      <c r="AU6" s="190"/>
      <c r="AV6" s="190"/>
      <c r="AW6" s="190"/>
      <c r="AX6" s="190"/>
      <c r="AY6" s="190"/>
      <c r="AZ6" s="190"/>
      <c r="BA6" s="190"/>
      <c r="BB6" s="190"/>
      <c r="BC6" s="190"/>
      <c r="BD6" s="190"/>
      <c r="BE6" s="190"/>
      <c r="BF6" s="190"/>
    </row>
    <row r="7" spans="1:58" ht="20.100000000000001" customHeight="1" thickBot="1" x14ac:dyDescent="0.3">
      <c r="A7" s="207" t="s">
        <v>151</v>
      </c>
      <c r="B7" s="208">
        <v>0.33333333333333331</v>
      </c>
      <c r="C7" s="209"/>
      <c r="D7" s="210"/>
      <c r="E7" s="190"/>
      <c r="F7" s="211"/>
      <c r="G7" s="212"/>
      <c r="H7" s="212"/>
      <c r="I7" s="213"/>
      <c r="J7" s="214"/>
      <c r="K7" s="215" t="s">
        <v>152</v>
      </c>
      <c r="L7" s="215" t="s">
        <v>153</v>
      </c>
      <c r="M7" s="215" t="s">
        <v>154</v>
      </c>
      <c r="N7" s="190" t="s">
        <v>155</v>
      </c>
      <c r="O7" s="190"/>
      <c r="P7" s="190"/>
      <c r="Q7" s="190"/>
      <c r="R7" s="190"/>
      <c r="S7" s="190"/>
      <c r="T7" s="190"/>
      <c r="U7" s="195"/>
      <c r="V7" s="195"/>
      <c r="W7" s="195"/>
      <c r="X7" s="195"/>
      <c r="Y7" s="195"/>
      <c r="Z7" s="195"/>
      <c r="AA7" s="195"/>
      <c r="AB7" s="195"/>
      <c r="AC7" s="195"/>
      <c r="AD7" s="195"/>
      <c r="AE7" s="195"/>
      <c r="AF7" s="195"/>
      <c r="AG7" s="195"/>
      <c r="AH7" s="195"/>
      <c r="AI7" s="195"/>
      <c r="AJ7" s="195"/>
      <c r="AK7" s="195"/>
      <c r="AL7" s="195"/>
      <c r="AM7" s="190"/>
      <c r="AN7" s="190"/>
      <c r="AO7" s="190"/>
      <c r="AP7" s="190"/>
      <c r="AQ7" s="190"/>
      <c r="AR7" s="190"/>
      <c r="AS7" s="190"/>
      <c r="AT7" s="190"/>
      <c r="AU7" s="190"/>
      <c r="AV7" s="190"/>
      <c r="AW7" s="190"/>
      <c r="AX7" s="190"/>
      <c r="AY7" s="190"/>
      <c r="AZ7" s="190"/>
      <c r="BA7" s="190"/>
      <c r="BB7" s="190"/>
      <c r="BC7" s="190"/>
      <c r="BD7" s="190"/>
      <c r="BE7" s="190"/>
      <c r="BF7" s="190"/>
    </row>
    <row r="8" spans="1:58" ht="20.100000000000001" customHeight="1" thickBot="1" x14ac:dyDescent="0.3">
      <c r="A8" s="216" t="s">
        <v>6</v>
      </c>
      <c r="B8" s="217" t="s">
        <v>187</v>
      </c>
      <c r="C8" s="209" t="s">
        <v>8</v>
      </c>
      <c r="D8" s="210">
        <f>D10*B11*8.34*10000</f>
        <v>489.09096</v>
      </c>
      <c r="E8" s="190"/>
      <c r="F8" s="218" t="s">
        <v>151</v>
      </c>
      <c r="G8" s="219">
        <f>B7</f>
        <v>0.33333333333333331</v>
      </c>
      <c r="H8" s="218"/>
      <c r="I8" s="218"/>
      <c r="J8" s="220"/>
      <c r="K8" s="221" t="s">
        <v>157</v>
      </c>
      <c r="L8" s="221">
        <v>1</v>
      </c>
      <c r="M8" s="221"/>
      <c r="N8" s="190" t="s">
        <v>158</v>
      </c>
      <c r="O8" s="190"/>
      <c r="P8" s="190"/>
      <c r="Q8" s="190"/>
      <c r="R8" s="190"/>
      <c r="S8" s="190"/>
      <c r="T8" s="190"/>
      <c r="U8" s="222"/>
      <c r="V8" s="222"/>
      <c r="W8" s="222"/>
      <c r="X8" s="222"/>
      <c r="Y8" s="222"/>
      <c r="Z8" s="222"/>
      <c r="AA8" s="222"/>
      <c r="AB8" s="222"/>
      <c r="AC8" s="222"/>
      <c r="AD8" s="222"/>
      <c r="AE8" s="222"/>
      <c r="AF8" s="222"/>
      <c r="AG8" s="222"/>
      <c r="AH8" s="222"/>
      <c r="AI8" s="222"/>
      <c r="AJ8" s="222"/>
      <c r="AK8" s="222"/>
      <c r="AL8" s="222"/>
      <c r="AM8" s="190"/>
      <c r="AN8" s="190"/>
      <c r="AO8" s="190"/>
      <c r="AP8" s="190"/>
      <c r="AQ8" s="190"/>
      <c r="AR8" s="190"/>
      <c r="AS8" s="190"/>
      <c r="AT8" s="190"/>
      <c r="AU8" s="190"/>
      <c r="AV8" s="190"/>
      <c r="AW8" s="190"/>
      <c r="AX8" s="190"/>
      <c r="AY8" s="190"/>
      <c r="AZ8" s="190"/>
      <c r="BA8" s="190"/>
      <c r="BB8" s="190"/>
      <c r="BC8" s="190"/>
      <c r="BD8" s="190"/>
      <c r="BE8" s="190"/>
      <c r="BF8" s="190"/>
    </row>
    <row r="9" spans="1:58" ht="20.100000000000001" customHeight="1" thickBot="1" x14ac:dyDescent="0.3">
      <c r="A9" s="207" t="s">
        <v>10</v>
      </c>
      <c r="B9" s="217">
        <v>0.18</v>
      </c>
      <c r="C9" s="223" t="s">
        <v>11</v>
      </c>
      <c r="D9" s="224">
        <f>B9*B10</f>
        <v>16.29</v>
      </c>
      <c r="E9" s="190"/>
      <c r="F9" s="218"/>
      <c r="G9" s="225" t="s">
        <v>12</v>
      </c>
      <c r="H9" s="225" t="s">
        <v>13</v>
      </c>
      <c r="I9" s="225" t="s">
        <v>14</v>
      </c>
      <c r="J9" s="226" t="s">
        <v>15</v>
      </c>
      <c r="K9" s="221" t="s">
        <v>159</v>
      </c>
      <c r="L9" s="221">
        <v>0</v>
      </c>
      <c r="M9" s="221"/>
      <c r="N9" s="190"/>
      <c r="O9" s="190"/>
      <c r="P9" s="190"/>
      <c r="Q9" s="190"/>
      <c r="R9" s="190"/>
      <c r="S9" s="190"/>
      <c r="T9" s="190"/>
      <c r="U9" s="222"/>
      <c r="V9" s="222"/>
      <c r="W9" s="222"/>
      <c r="X9" s="222"/>
      <c r="Y9" s="222"/>
      <c r="Z9" s="222"/>
      <c r="AA9" s="222"/>
      <c r="AB9" s="222"/>
      <c r="AC9" s="222"/>
      <c r="AD9" s="222"/>
      <c r="AE9" s="222"/>
      <c r="AF9" s="222"/>
      <c r="AG9" s="222"/>
      <c r="AH9" s="222"/>
      <c r="AI9" s="222"/>
      <c r="AJ9" s="222"/>
      <c r="AK9" s="222"/>
      <c r="AL9" s="222"/>
      <c r="AM9" s="190"/>
      <c r="AN9" s="190"/>
      <c r="AO9" s="190"/>
      <c r="AP9" s="190"/>
      <c r="AQ9" s="190"/>
      <c r="AR9" s="190"/>
      <c r="AS9" s="190"/>
      <c r="AT9" s="190"/>
      <c r="AU9" s="190"/>
      <c r="AV9" s="190"/>
      <c r="AW9" s="190"/>
      <c r="AX9" s="190"/>
      <c r="AY9" s="190"/>
      <c r="AZ9" s="190"/>
      <c r="BA9" s="190"/>
      <c r="BB9" s="190"/>
      <c r="BC9" s="190"/>
      <c r="BD9" s="190"/>
      <c r="BE9" s="190"/>
      <c r="BF9" s="190"/>
    </row>
    <row r="10" spans="1:58" ht="20.100000000000001" customHeight="1" thickBot="1" x14ac:dyDescent="0.3">
      <c r="A10" s="207" t="s">
        <v>16</v>
      </c>
      <c r="B10" s="227">
        <v>90.5</v>
      </c>
      <c r="C10" s="223" t="s">
        <v>17</v>
      </c>
      <c r="D10" s="224">
        <f>D9*1440/1000000</f>
        <v>2.3457599999999999E-2</v>
      </c>
      <c r="E10" s="190"/>
      <c r="F10" s="218" t="s">
        <v>18</v>
      </c>
      <c r="G10" s="228" t="s">
        <v>19</v>
      </c>
      <c r="H10" s="229">
        <f>B13</f>
        <v>4.04</v>
      </c>
      <c r="I10" s="229"/>
      <c r="J10" s="230"/>
      <c r="K10" s="221" t="s">
        <v>160</v>
      </c>
      <c r="L10" s="221">
        <v>1</v>
      </c>
      <c r="M10" s="221"/>
      <c r="N10" s="190"/>
      <c r="O10" s="190"/>
      <c r="P10" s="190"/>
      <c r="Q10" s="190"/>
      <c r="R10" s="190"/>
      <c r="S10" s="190"/>
      <c r="T10" s="190"/>
      <c r="U10" s="222"/>
      <c r="V10" s="231" t="s">
        <v>161</v>
      </c>
      <c r="W10" s="231"/>
      <c r="X10" s="231"/>
      <c r="Y10" s="222"/>
      <c r="Z10" s="222"/>
      <c r="AA10" s="222"/>
      <c r="AB10" s="222"/>
      <c r="AC10" s="222"/>
      <c r="AD10" s="222"/>
      <c r="AE10" s="222"/>
      <c r="AF10" s="222"/>
      <c r="AG10" s="222"/>
      <c r="AH10" s="222"/>
      <c r="AI10" s="231" t="s">
        <v>81</v>
      </c>
      <c r="AJ10" s="231"/>
      <c r="AK10" s="231"/>
      <c r="AL10" s="222"/>
      <c r="AM10" s="190"/>
      <c r="AN10" s="190"/>
      <c r="AO10" s="190"/>
      <c r="AP10" s="190"/>
      <c r="AQ10" s="190"/>
      <c r="AR10" s="190"/>
      <c r="AS10" s="190"/>
      <c r="AT10" s="190"/>
      <c r="AU10" s="190"/>
      <c r="AV10" s="190"/>
      <c r="AW10" s="190"/>
      <c r="AX10" s="190"/>
      <c r="AY10" s="190"/>
      <c r="AZ10" s="190"/>
      <c r="BA10" s="190"/>
      <c r="BB10" s="190"/>
      <c r="BC10" s="190"/>
      <c r="BD10" s="190"/>
      <c r="BE10" s="190"/>
      <c r="BF10" s="190"/>
    </row>
    <row r="11" spans="1:58" ht="20.100000000000001" customHeight="1" thickBot="1" x14ac:dyDescent="0.3">
      <c r="A11" s="207" t="s">
        <v>20</v>
      </c>
      <c r="B11" s="237">
        <v>0.25</v>
      </c>
      <c r="C11" s="223" t="s">
        <v>21</v>
      </c>
      <c r="D11" s="224">
        <f>B10*1440/1000000</f>
        <v>0.13031999999999999</v>
      </c>
      <c r="E11" s="190"/>
      <c r="F11" s="218" t="s">
        <v>22</v>
      </c>
      <c r="G11" s="228" t="s">
        <v>23</v>
      </c>
      <c r="H11" s="238">
        <f>B9</f>
        <v>0.18</v>
      </c>
      <c r="I11" s="238">
        <f>B9</f>
        <v>0.18</v>
      </c>
      <c r="J11" s="239">
        <f>B9</f>
        <v>0.18</v>
      </c>
      <c r="K11" s="221" t="s">
        <v>162</v>
      </c>
      <c r="L11" s="221">
        <v>0</v>
      </c>
      <c r="M11" s="221"/>
      <c r="N11" s="190"/>
      <c r="O11" s="190"/>
      <c r="P11" s="190"/>
      <c r="Q11" s="190"/>
      <c r="R11" s="190"/>
      <c r="S11" s="190"/>
      <c r="T11" s="190"/>
      <c r="U11" s="222"/>
      <c r="V11" s="231"/>
      <c r="W11" s="231"/>
      <c r="X11" s="231"/>
      <c r="Y11" s="222"/>
      <c r="Z11" s="222"/>
      <c r="AA11" s="222"/>
      <c r="AB11" s="222"/>
      <c r="AC11" s="222"/>
      <c r="AD11" s="222"/>
      <c r="AE11" s="222"/>
      <c r="AF11" s="222"/>
      <c r="AG11" s="222"/>
      <c r="AH11" s="222"/>
      <c r="AI11" s="231"/>
      <c r="AJ11" s="231"/>
      <c r="AK11" s="231"/>
      <c r="AL11" s="222"/>
      <c r="AM11" s="190"/>
      <c r="AN11" s="190"/>
      <c r="AO11" s="190"/>
      <c r="AP11" s="190"/>
      <c r="AQ11" s="190"/>
      <c r="AR11" s="190"/>
      <c r="AS11" s="190"/>
      <c r="AT11" s="190"/>
      <c r="AU11" s="190"/>
      <c r="AV11" s="190"/>
      <c r="AW11" s="190"/>
      <c r="AX11" s="190"/>
      <c r="AY11" s="190"/>
      <c r="AZ11" s="190"/>
      <c r="BA11" s="190"/>
      <c r="BB11" s="190"/>
      <c r="BC11" s="190"/>
      <c r="BD11" s="190"/>
      <c r="BE11" s="190"/>
      <c r="BF11" s="190"/>
    </row>
    <row r="12" spans="1:58" ht="20.100000000000001" customHeight="1" thickBot="1" x14ac:dyDescent="0.35">
      <c r="A12" s="207" t="s">
        <v>24</v>
      </c>
      <c r="B12" s="246">
        <v>5.5</v>
      </c>
      <c r="C12" s="223" t="s">
        <v>25</v>
      </c>
      <c r="D12" s="224">
        <f>(B12/(1+(B15/B14)))</f>
        <v>3.2601809954751131</v>
      </c>
      <c r="E12" s="190"/>
      <c r="F12" s="218" t="s">
        <v>26</v>
      </c>
      <c r="G12" s="228" t="s">
        <v>27</v>
      </c>
      <c r="H12" s="247">
        <f>D15</f>
        <v>22.277227722772277</v>
      </c>
      <c r="I12" s="248">
        <f>Y97</f>
        <v>20.744218825378336</v>
      </c>
      <c r="J12" s="249">
        <f>AN97</f>
        <v>15.021158707057113</v>
      </c>
      <c r="K12" s="221" t="s">
        <v>163</v>
      </c>
      <c r="L12" s="221">
        <v>0</v>
      </c>
      <c r="M12" s="221"/>
      <c r="N12" s="190"/>
      <c r="O12" s="190"/>
      <c r="P12" s="190"/>
      <c r="Q12" s="190"/>
      <c r="R12" s="190"/>
      <c r="S12" s="190"/>
      <c r="T12" s="190"/>
      <c r="U12" s="222"/>
      <c r="V12" s="250"/>
      <c r="W12" s="251"/>
      <c r="X12" s="252"/>
      <c r="Y12" s="222"/>
      <c r="Z12" s="222"/>
      <c r="AA12" s="222"/>
      <c r="AB12" s="222"/>
      <c r="AC12" s="222"/>
      <c r="AD12" s="222"/>
      <c r="AE12" s="222"/>
      <c r="AF12" s="222"/>
      <c r="AG12" s="222"/>
      <c r="AH12" s="222"/>
      <c r="AI12" s="253"/>
      <c r="AJ12" s="254" t="s">
        <v>18</v>
      </c>
      <c r="AK12" s="255" t="s">
        <v>83</v>
      </c>
      <c r="AL12" s="222"/>
      <c r="AM12" s="190"/>
      <c r="AN12" s="190"/>
      <c r="AO12" s="190"/>
      <c r="AP12" s="190"/>
      <c r="AQ12" s="190"/>
      <c r="AR12" s="190"/>
      <c r="AS12" s="190"/>
      <c r="AT12" s="190"/>
      <c r="AU12" s="190"/>
      <c r="AV12" s="190"/>
      <c r="AW12" s="190"/>
      <c r="AX12" s="190"/>
      <c r="AY12" s="190"/>
      <c r="AZ12" s="190"/>
      <c r="BA12" s="190"/>
      <c r="BB12" s="190"/>
      <c r="BC12" s="190"/>
      <c r="BD12" s="190"/>
      <c r="BE12" s="190"/>
      <c r="BF12" s="190"/>
    </row>
    <row r="13" spans="1:58" ht="20.100000000000001" customHeight="1" thickBot="1" x14ac:dyDescent="0.35">
      <c r="A13" s="207" t="s">
        <v>28</v>
      </c>
      <c r="B13" s="256">
        <v>4.04</v>
      </c>
      <c r="C13" s="223" t="s">
        <v>29</v>
      </c>
      <c r="D13" s="224">
        <f>D11*D12*8.34*(10000/2000)</f>
        <v>17.716945031674204</v>
      </c>
      <c r="E13" s="190"/>
      <c r="F13" s="218" t="s">
        <v>30</v>
      </c>
      <c r="G13" s="228" t="s">
        <v>19</v>
      </c>
      <c r="H13" s="229">
        <f>AT97</f>
        <v>31.719704596772154</v>
      </c>
      <c r="I13" s="248">
        <f>Z97</f>
        <v>31.323443011935773</v>
      </c>
      <c r="J13" s="249">
        <f>AO97</f>
        <v>30.437451016274331</v>
      </c>
      <c r="K13" s="221"/>
      <c r="L13" s="221"/>
      <c r="M13" s="221"/>
      <c r="N13" s="190"/>
      <c r="O13" s="190"/>
      <c r="P13" s="190"/>
      <c r="Q13" s="190"/>
      <c r="R13" s="190"/>
      <c r="S13" s="190"/>
      <c r="T13" s="190"/>
      <c r="U13" s="222"/>
      <c r="V13" s="479" t="s">
        <v>164</v>
      </c>
      <c r="W13" s="479"/>
      <c r="X13" s="259">
        <f>B7</f>
        <v>0.33333333333333331</v>
      </c>
      <c r="Y13" s="222"/>
      <c r="Z13" s="222"/>
      <c r="AA13" s="222"/>
      <c r="AB13" s="222"/>
      <c r="AC13" s="222"/>
      <c r="AD13" s="222"/>
      <c r="AE13" s="222"/>
      <c r="AF13" s="222"/>
      <c r="AG13" s="222"/>
      <c r="AH13" s="222"/>
      <c r="AI13" s="260" t="s">
        <v>100</v>
      </c>
      <c r="AJ13" s="261" t="s">
        <v>101</v>
      </c>
      <c r="AK13" s="262" t="s">
        <v>34</v>
      </c>
      <c r="AL13" s="222"/>
      <c r="AM13" s="190"/>
      <c r="AN13" s="190"/>
      <c r="AO13" s="190"/>
      <c r="AP13" s="190"/>
      <c r="AQ13" s="190"/>
      <c r="AR13" s="190"/>
      <c r="AS13" s="190"/>
      <c r="AT13" s="190"/>
      <c r="AU13" s="190"/>
      <c r="AV13" s="190"/>
      <c r="AW13" s="190"/>
      <c r="AX13" s="190"/>
      <c r="AY13" s="190"/>
      <c r="AZ13" s="190"/>
      <c r="BA13" s="190"/>
      <c r="BB13" s="190"/>
      <c r="BC13" s="190"/>
      <c r="BD13" s="190"/>
      <c r="BE13" s="190"/>
      <c r="BF13" s="190"/>
    </row>
    <row r="14" spans="1:58" ht="20.100000000000001" customHeight="1" thickBot="1" x14ac:dyDescent="0.35">
      <c r="A14" s="207" t="s">
        <v>31</v>
      </c>
      <c r="B14" s="263">
        <v>262</v>
      </c>
      <c r="C14" s="223" t="s">
        <v>32</v>
      </c>
      <c r="D14" s="224">
        <f>D8/D13</f>
        <v>27.605829285218604</v>
      </c>
      <c r="E14" s="190"/>
      <c r="F14" s="218" t="s">
        <v>33</v>
      </c>
      <c r="G14" s="228" t="s">
        <v>34</v>
      </c>
      <c r="H14" s="229">
        <f>AU97</f>
        <v>554.99999999999443</v>
      </c>
      <c r="I14" s="248">
        <f>AA97</f>
        <v>620.00000000000944</v>
      </c>
      <c r="J14" s="249">
        <f>AP97</f>
        <v>620.00000000000944</v>
      </c>
      <c r="K14" s="221"/>
      <c r="L14" s="221"/>
      <c r="M14" s="221"/>
      <c r="N14" s="190"/>
      <c r="O14" s="190"/>
      <c r="P14" s="190"/>
      <c r="Q14" s="190"/>
      <c r="R14" s="190"/>
      <c r="S14" s="190"/>
      <c r="T14" s="190"/>
      <c r="U14" s="264"/>
      <c r="V14" s="480" t="s">
        <v>165</v>
      </c>
      <c r="W14" s="480"/>
      <c r="X14" s="267" t="s">
        <v>157</v>
      </c>
      <c r="Y14" s="222"/>
      <c r="Z14" s="222"/>
      <c r="AA14" s="222"/>
      <c r="AB14" s="222"/>
      <c r="AC14" s="222"/>
      <c r="AD14" s="222"/>
      <c r="AE14" s="222"/>
      <c r="AF14" s="222"/>
      <c r="AG14" s="222"/>
      <c r="AH14" s="222"/>
      <c r="AI14" s="268"/>
      <c r="AJ14" s="269" t="s">
        <v>102</v>
      </c>
      <c r="AK14" s="270" t="s">
        <v>167</v>
      </c>
      <c r="AL14" s="222"/>
      <c r="AM14" s="190"/>
      <c r="AN14" s="190"/>
      <c r="AO14" s="190"/>
      <c r="AP14" s="190"/>
      <c r="AQ14" s="190"/>
      <c r="AR14" s="190"/>
      <c r="AS14" s="190"/>
      <c r="AT14" s="190"/>
      <c r="AU14" s="190"/>
      <c r="AV14" s="190"/>
      <c r="AW14" s="190"/>
      <c r="AX14" s="190"/>
      <c r="AY14" s="190"/>
      <c r="AZ14" s="190"/>
      <c r="BA14" s="190"/>
      <c r="BB14" s="190"/>
      <c r="BC14" s="190"/>
      <c r="BD14" s="190"/>
      <c r="BE14" s="190"/>
      <c r="BF14" s="190"/>
    </row>
    <row r="15" spans="1:58" ht="20.100000000000001" customHeight="1" thickBot="1" x14ac:dyDescent="0.45">
      <c r="A15" s="271" t="s">
        <v>35</v>
      </c>
      <c r="B15" s="272">
        <v>180</v>
      </c>
      <c r="C15" s="273" t="s">
        <v>36</v>
      </c>
      <c r="D15" s="274">
        <f>((B9*B11)/B13)*2000</f>
        <v>22.277227722772277</v>
      </c>
      <c r="E15" s="190"/>
      <c r="F15" s="190"/>
      <c r="G15" s="190"/>
      <c r="H15" s="190"/>
      <c r="I15" s="190"/>
      <c r="J15" s="190"/>
      <c r="K15" s="190"/>
      <c r="L15" s="190"/>
      <c r="M15" s="190"/>
      <c r="N15" s="190"/>
      <c r="O15" s="190"/>
      <c r="P15" s="190"/>
      <c r="Q15" s="190"/>
      <c r="R15" s="190"/>
      <c r="S15" s="190"/>
      <c r="T15" s="190"/>
      <c r="U15" s="222"/>
      <c r="V15" s="222"/>
      <c r="W15" s="222"/>
      <c r="X15" s="264"/>
      <c r="Y15" s="264"/>
      <c r="Z15" s="264"/>
      <c r="AA15" s="222"/>
      <c r="AB15" s="222"/>
      <c r="AC15" s="222"/>
      <c r="AD15" s="222"/>
      <c r="AE15" s="222"/>
      <c r="AF15" s="222"/>
      <c r="AG15" s="222"/>
      <c r="AH15" s="222"/>
      <c r="AI15" s="222"/>
      <c r="AJ15" s="222"/>
      <c r="AK15" s="222"/>
      <c r="AL15" s="222"/>
      <c r="AM15" s="190"/>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thickBot="1" x14ac:dyDescent="0.35">
      <c r="A16" s="275"/>
      <c r="B16" s="275"/>
      <c r="C16" s="190"/>
      <c r="D16" s="190"/>
      <c r="E16" s="190"/>
      <c r="F16" s="190"/>
      <c r="G16" s="190"/>
      <c r="H16" s="190"/>
      <c r="I16" s="190"/>
      <c r="J16" s="190"/>
      <c r="K16" s="190"/>
      <c r="L16" s="190"/>
      <c r="M16" s="190"/>
      <c r="N16" s="190"/>
      <c r="O16" s="190"/>
      <c r="P16" s="190"/>
      <c r="Q16" s="190"/>
      <c r="R16" s="190"/>
      <c r="S16" s="190"/>
      <c r="T16" s="190"/>
      <c r="U16" s="222"/>
      <c r="V16" s="222"/>
      <c r="W16" s="222"/>
      <c r="X16" s="264"/>
      <c r="Y16" s="264"/>
      <c r="Z16" s="222"/>
      <c r="AA16" s="222"/>
      <c r="AB16" s="222"/>
      <c r="AC16" s="222"/>
      <c r="AD16" s="222"/>
      <c r="AE16" s="222"/>
      <c r="AF16" s="241" t="s">
        <v>5</v>
      </c>
      <c r="AG16" s="241"/>
      <c r="AH16" s="241"/>
      <c r="AI16" s="241"/>
      <c r="AJ16" s="241"/>
      <c r="AK16" s="241"/>
      <c r="AL16" s="222"/>
      <c r="AM16" s="190"/>
      <c r="AN16" s="190"/>
      <c r="AO16" s="190"/>
      <c r="AP16" s="190"/>
      <c r="AQ16" s="190"/>
      <c r="AR16" s="190"/>
      <c r="AS16" s="190"/>
      <c r="AT16" s="190"/>
      <c r="AU16" s="190"/>
      <c r="AV16" s="190"/>
      <c r="AW16" s="190"/>
      <c r="AX16" s="190"/>
      <c r="AY16" s="190"/>
      <c r="AZ16" s="190"/>
      <c r="BA16" s="190"/>
      <c r="BB16" s="190"/>
      <c r="BC16" s="190"/>
      <c r="BD16" s="190"/>
      <c r="BE16" s="190"/>
      <c r="BF16" s="190"/>
    </row>
    <row r="17" spans="1:58" ht="16.350000000000001" customHeight="1" outlineLevel="2" thickBot="1" x14ac:dyDescent="0.35">
      <c r="A17" s="276" t="s">
        <v>37</v>
      </c>
      <c r="B17" s="276"/>
      <c r="C17" s="276"/>
      <c r="D17" s="190"/>
      <c r="E17" s="190"/>
      <c r="F17" s="190"/>
      <c r="G17" s="190"/>
      <c r="H17" s="190"/>
      <c r="I17" s="190"/>
      <c r="J17" s="190"/>
      <c r="K17" s="190"/>
      <c r="L17" s="190"/>
      <c r="M17" s="190"/>
      <c r="N17" s="190"/>
      <c r="O17" s="190"/>
      <c r="P17" s="190"/>
      <c r="Q17" s="190"/>
      <c r="R17" s="190"/>
      <c r="S17" s="190"/>
      <c r="T17" s="190"/>
      <c r="U17" s="222"/>
      <c r="V17" s="222"/>
      <c r="W17" s="222"/>
      <c r="X17" s="264"/>
      <c r="Y17" s="264"/>
      <c r="Z17" s="222"/>
      <c r="AA17" s="222"/>
      <c r="AB17" s="222"/>
      <c r="AC17" s="222"/>
      <c r="AD17" s="222"/>
      <c r="AE17" s="222"/>
      <c r="AF17" s="241"/>
      <c r="AG17" s="241"/>
      <c r="AH17" s="241"/>
      <c r="AI17" s="241"/>
      <c r="AJ17" s="241"/>
      <c r="AK17" s="241"/>
      <c r="AL17" s="222"/>
      <c r="AM17" s="190"/>
      <c r="AN17" s="190"/>
      <c r="AO17" s="190"/>
      <c r="AP17" s="190"/>
      <c r="AQ17" s="190"/>
      <c r="AR17" s="190"/>
      <c r="AS17" s="190"/>
      <c r="AT17" s="190"/>
      <c r="AU17" s="190"/>
      <c r="AV17" s="190"/>
      <c r="AW17" s="190"/>
      <c r="AX17" s="190"/>
      <c r="AY17" s="190"/>
      <c r="AZ17" s="190"/>
      <c r="BA17" s="190"/>
      <c r="BB17" s="190"/>
      <c r="BC17" s="190"/>
      <c r="BD17" s="190"/>
      <c r="BE17" s="190"/>
      <c r="BF17" s="190"/>
    </row>
    <row r="18" spans="1:58" ht="19.5" outlineLevel="2" thickBot="1" x14ac:dyDescent="0.35">
      <c r="A18" s="280"/>
      <c r="B18" s="209"/>
      <c r="C18" s="281"/>
      <c r="D18" s="190"/>
      <c r="E18" s="190"/>
      <c r="F18" s="190"/>
      <c r="G18" s="190"/>
      <c r="H18" s="190"/>
      <c r="I18" s="190"/>
      <c r="J18" s="190"/>
      <c r="K18" s="190"/>
      <c r="L18" s="190"/>
      <c r="M18" s="190"/>
      <c r="N18" s="190"/>
      <c r="O18" s="190"/>
      <c r="P18" s="190"/>
      <c r="Q18" s="190"/>
      <c r="R18" s="190"/>
      <c r="S18" s="190"/>
      <c r="T18" s="190"/>
      <c r="U18" s="222"/>
      <c r="V18" s="222"/>
      <c r="W18" s="222"/>
      <c r="X18" s="264"/>
      <c r="Y18" s="264"/>
      <c r="Z18" s="222"/>
      <c r="AA18" s="222"/>
      <c r="AB18" s="222"/>
      <c r="AC18" s="222"/>
      <c r="AD18" s="222"/>
      <c r="AE18" s="222"/>
      <c r="AF18" s="282" t="s">
        <v>168</v>
      </c>
      <c r="AG18" s="282"/>
      <c r="AH18" s="284"/>
      <c r="AI18" s="285"/>
      <c r="AJ18" s="286" t="s">
        <v>9</v>
      </c>
      <c r="AK18" s="287"/>
      <c r="AL18" s="222"/>
      <c r="AM18" s="190"/>
      <c r="AN18" s="190"/>
      <c r="AO18" s="190"/>
      <c r="AP18" s="190"/>
      <c r="AQ18" s="190"/>
      <c r="AR18" s="190"/>
      <c r="AS18" s="190"/>
      <c r="AT18" s="190"/>
      <c r="AU18" s="190"/>
      <c r="AV18" s="190"/>
      <c r="AW18" s="190"/>
      <c r="AX18" s="190"/>
      <c r="AY18" s="190"/>
      <c r="AZ18" s="190"/>
      <c r="BA18" s="190"/>
      <c r="BB18" s="190"/>
      <c r="BC18" s="190"/>
      <c r="BD18" s="190"/>
      <c r="BE18" s="190"/>
      <c r="BF18" s="190"/>
    </row>
    <row r="19" spans="1:58" ht="19.5" outlineLevel="2" thickBot="1" x14ac:dyDescent="0.35">
      <c r="A19" s="288" t="s">
        <v>38</v>
      </c>
      <c r="B19" s="289">
        <f>1/453.59237</f>
        <v>2.2046226218487759E-3</v>
      </c>
      <c r="C19" s="290" t="s">
        <v>39</v>
      </c>
      <c r="D19" s="190"/>
      <c r="E19" s="190"/>
      <c r="F19" s="190"/>
      <c r="G19" s="190"/>
      <c r="H19" s="190"/>
      <c r="I19" s="190"/>
      <c r="J19" s="190"/>
      <c r="K19" s="190"/>
      <c r="L19" s="190"/>
      <c r="M19" s="190"/>
      <c r="N19" s="190"/>
      <c r="O19" s="190"/>
      <c r="P19" s="190"/>
      <c r="Q19" s="190"/>
      <c r="R19" s="190"/>
      <c r="S19" s="190"/>
      <c r="T19" s="190"/>
      <c r="U19" s="264"/>
      <c r="V19" s="264"/>
      <c r="W19" s="264"/>
      <c r="X19" s="264"/>
      <c r="Y19" s="264"/>
      <c r="Z19" s="222"/>
      <c r="AA19" s="222"/>
      <c r="AB19" s="222"/>
      <c r="AC19" s="222"/>
      <c r="AD19" s="222"/>
      <c r="AE19" s="222"/>
      <c r="AF19" s="282"/>
      <c r="AG19" s="282"/>
      <c r="AH19" s="293" t="s">
        <v>12</v>
      </c>
      <c r="AI19" s="294" t="s">
        <v>13</v>
      </c>
      <c r="AJ19" s="294" t="s">
        <v>14</v>
      </c>
      <c r="AK19" s="295" t="s">
        <v>15</v>
      </c>
      <c r="AL19" s="222"/>
      <c r="AM19" s="190"/>
      <c r="AN19" s="190"/>
      <c r="AO19" s="190"/>
      <c r="AP19" s="190"/>
      <c r="AQ19" s="190"/>
      <c r="AR19" s="190"/>
      <c r="AS19" s="190"/>
      <c r="AT19" s="190"/>
      <c r="AU19" s="190"/>
      <c r="AV19" s="190"/>
      <c r="AW19" s="190"/>
      <c r="AX19" s="190"/>
      <c r="AY19" s="190"/>
      <c r="AZ19" s="190"/>
      <c r="BA19" s="190"/>
      <c r="BB19" s="190"/>
      <c r="BC19" s="190"/>
      <c r="BD19" s="190"/>
      <c r="BE19" s="190"/>
      <c r="BF19" s="190"/>
    </row>
    <row r="20" spans="1:58" ht="18.75" outlineLevel="2" x14ac:dyDescent="0.3">
      <c r="A20" s="288" t="s">
        <v>38</v>
      </c>
      <c r="B20" s="289">
        <v>1.1023109950010101E-6</v>
      </c>
      <c r="C20" s="290" t="s">
        <v>40</v>
      </c>
      <c r="D20" s="190"/>
      <c r="E20" s="190"/>
      <c r="F20" s="190"/>
      <c r="G20" s="190"/>
      <c r="H20" s="190"/>
      <c r="I20" s="190"/>
      <c r="J20" s="190"/>
      <c r="K20" s="190"/>
      <c r="L20" s="190"/>
      <c r="M20" s="190"/>
      <c r="N20" s="190"/>
      <c r="O20" s="190"/>
      <c r="P20" s="190"/>
      <c r="Q20" s="190"/>
      <c r="R20" s="190"/>
      <c r="S20" s="190"/>
      <c r="T20" s="190"/>
      <c r="U20" s="264"/>
      <c r="V20" s="264"/>
      <c r="W20" s="264"/>
      <c r="X20" s="264"/>
      <c r="Y20" s="264"/>
      <c r="Z20" s="222"/>
      <c r="AA20" s="222"/>
      <c r="AB20" s="222"/>
      <c r="AC20" s="222"/>
      <c r="AD20" s="222"/>
      <c r="AE20" s="222"/>
      <c r="AF20" s="282"/>
      <c r="AG20" s="282"/>
      <c r="AH20" s="293"/>
      <c r="AI20" s="294"/>
      <c r="AJ20" s="294"/>
      <c r="AK20" s="295"/>
      <c r="AL20" s="222"/>
      <c r="AM20" s="190"/>
      <c r="AN20" s="190"/>
      <c r="AO20" s="190"/>
      <c r="AP20" s="190"/>
      <c r="AQ20" s="190"/>
      <c r="AR20" s="190"/>
      <c r="AS20" s="190"/>
      <c r="AT20" s="190"/>
      <c r="AU20" s="190"/>
      <c r="AV20" s="190"/>
      <c r="AW20" s="190"/>
      <c r="AX20" s="190"/>
      <c r="AY20" s="190"/>
      <c r="AZ20" s="190"/>
      <c r="BA20" s="190"/>
      <c r="BB20" s="190"/>
      <c r="BC20" s="190"/>
      <c r="BD20" s="190"/>
      <c r="BE20" s="190"/>
      <c r="BF20" s="190"/>
    </row>
    <row r="21" spans="1:58" ht="18.75" outlineLevel="2" x14ac:dyDescent="0.3">
      <c r="A21" s="288" t="s">
        <v>41</v>
      </c>
      <c r="B21" s="289">
        <v>3.95</v>
      </c>
      <c r="C21" s="290" t="s">
        <v>42</v>
      </c>
      <c r="D21" s="190"/>
      <c r="E21" s="190"/>
      <c r="F21" s="190"/>
      <c r="G21" s="190"/>
      <c r="H21" s="190"/>
      <c r="I21" s="190"/>
      <c r="J21" s="190"/>
      <c r="K21" s="190"/>
      <c r="L21" s="190"/>
      <c r="M21" s="190"/>
      <c r="N21" s="190"/>
      <c r="O21" s="190"/>
      <c r="P21" s="190"/>
      <c r="Q21" s="190"/>
      <c r="R21" s="190"/>
      <c r="S21" s="190"/>
      <c r="T21" s="190"/>
      <c r="U21" s="264"/>
      <c r="V21" s="264"/>
      <c r="W21" s="264"/>
      <c r="X21" s="264"/>
      <c r="Y21" s="264"/>
      <c r="Z21" s="222"/>
      <c r="AA21" s="222"/>
      <c r="AB21" s="222"/>
      <c r="AC21" s="222"/>
      <c r="AD21" s="222"/>
      <c r="AE21" s="222"/>
      <c r="AF21" s="481" t="s">
        <v>18</v>
      </c>
      <c r="AG21" s="481"/>
      <c r="AH21" s="300" t="s">
        <v>19</v>
      </c>
      <c r="AI21" s="301">
        <f>H10</f>
        <v>4.04</v>
      </c>
      <c r="AJ21" s="302"/>
      <c r="AK21" s="303"/>
      <c r="AL21" s="222"/>
      <c r="AM21" s="190"/>
      <c r="AN21" s="190"/>
      <c r="AO21" s="190"/>
      <c r="AP21" s="190"/>
      <c r="AQ21" s="190"/>
      <c r="AR21" s="190"/>
      <c r="AS21" s="190"/>
      <c r="AT21" s="190"/>
      <c r="AU21" s="190"/>
      <c r="AV21" s="190"/>
      <c r="AW21" s="190"/>
      <c r="AX21" s="190"/>
      <c r="AY21" s="190"/>
      <c r="AZ21" s="190"/>
      <c r="BA21" s="190"/>
      <c r="BB21" s="190"/>
      <c r="BC21" s="190"/>
      <c r="BD21" s="190"/>
      <c r="BE21" s="190"/>
      <c r="BF21" s="190"/>
    </row>
    <row r="22" spans="1:58" ht="18.75" outlineLevel="2" x14ac:dyDescent="0.3">
      <c r="A22" s="288" t="s">
        <v>43</v>
      </c>
      <c r="B22" s="304">
        <f>((3.95/2)*0.0254)^2 * PI()</f>
        <v>7.9059034426187096E-3</v>
      </c>
      <c r="C22" s="290" t="s">
        <v>169</v>
      </c>
      <c r="D22" s="190"/>
      <c r="E22" s="190"/>
      <c r="F22" s="190"/>
      <c r="G22" s="190"/>
      <c r="H22" s="190"/>
      <c r="I22" s="190"/>
      <c r="J22" s="190"/>
      <c r="K22" s="190"/>
      <c r="L22" s="190"/>
      <c r="M22" s="190"/>
      <c r="N22" s="190"/>
      <c r="O22" s="190"/>
      <c r="P22" s="190"/>
      <c r="Q22" s="190"/>
      <c r="R22" s="190"/>
      <c r="S22" s="190"/>
      <c r="T22" s="190"/>
      <c r="U22" s="264"/>
      <c r="V22" s="264"/>
      <c r="W22" s="264"/>
      <c r="X22" s="264"/>
      <c r="Y22" s="264"/>
      <c r="Z22" s="222"/>
      <c r="AA22" s="222"/>
      <c r="AB22" s="222"/>
      <c r="AC22" s="222"/>
      <c r="AD22" s="222"/>
      <c r="AE22" s="222"/>
      <c r="AF22" s="481" t="s">
        <v>22</v>
      </c>
      <c r="AG22" s="481"/>
      <c r="AH22" s="300" t="s">
        <v>106</v>
      </c>
      <c r="AI22" s="307">
        <f>H11</f>
        <v>0.18</v>
      </c>
      <c r="AJ22" s="307"/>
      <c r="AK22" s="308"/>
      <c r="AL22" s="222"/>
      <c r="AM22" s="190"/>
      <c r="AN22" s="190"/>
      <c r="AO22" s="190"/>
      <c r="AP22" s="190"/>
      <c r="AQ22" s="190"/>
      <c r="AR22" s="190"/>
      <c r="AS22" s="190"/>
      <c r="AT22" s="190"/>
      <c r="AU22" s="190"/>
      <c r="AV22" s="190"/>
      <c r="AW22" s="190"/>
      <c r="AX22" s="190"/>
      <c r="AY22" s="190"/>
      <c r="AZ22" s="190"/>
      <c r="BA22" s="190"/>
      <c r="BB22" s="190"/>
      <c r="BC22" s="190"/>
      <c r="BD22" s="190"/>
      <c r="BE22" s="190"/>
      <c r="BF22" s="190"/>
    </row>
    <row r="23" spans="1:58" ht="18.75" outlineLevel="2" x14ac:dyDescent="0.3">
      <c r="A23" s="309" t="s">
        <v>170</v>
      </c>
      <c r="B23" s="309"/>
      <c r="C23" s="309"/>
      <c r="D23" s="190"/>
      <c r="E23" s="190"/>
      <c r="F23" s="190"/>
      <c r="G23" s="190"/>
      <c r="H23" s="190"/>
      <c r="I23" s="190"/>
      <c r="J23" s="190"/>
      <c r="K23" s="190"/>
      <c r="L23" s="190"/>
      <c r="M23" s="190"/>
      <c r="N23" s="190"/>
      <c r="O23" s="190"/>
      <c r="P23" s="190"/>
      <c r="Q23" s="190"/>
      <c r="R23" s="190"/>
      <c r="S23" s="190"/>
      <c r="T23" s="190"/>
      <c r="U23" s="264"/>
      <c r="V23" s="264"/>
      <c r="W23" s="264"/>
      <c r="X23" s="264"/>
      <c r="Y23" s="264"/>
      <c r="Z23" s="222"/>
      <c r="AA23" s="222"/>
      <c r="AB23" s="222"/>
      <c r="AC23" s="222"/>
      <c r="AD23" s="222"/>
      <c r="AE23" s="222"/>
      <c r="AF23" s="481" t="s">
        <v>26</v>
      </c>
      <c r="AG23" s="481"/>
      <c r="AH23" s="300" t="s">
        <v>27</v>
      </c>
      <c r="AI23" s="312">
        <f>H12</f>
        <v>22.277227722772277</v>
      </c>
      <c r="AJ23" s="312">
        <f>I12</f>
        <v>20.744218825378336</v>
      </c>
      <c r="AK23" s="313">
        <f>J12</f>
        <v>15.021158707057113</v>
      </c>
      <c r="AL23" s="222"/>
      <c r="AM23" s="190"/>
      <c r="AN23" s="190"/>
      <c r="AO23" s="190"/>
      <c r="AP23" s="190"/>
      <c r="AQ23" s="190"/>
      <c r="AR23" s="190"/>
      <c r="AS23" s="190"/>
      <c r="AT23" s="190"/>
      <c r="AU23" s="190"/>
      <c r="AV23" s="190"/>
      <c r="AW23" s="190"/>
      <c r="AX23" s="190"/>
      <c r="AY23" s="190"/>
      <c r="AZ23" s="190"/>
      <c r="BA23" s="190"/>
      <c r="BB23" s="190"/>
      <c r="BC23" s="190"/>
      <c r="BD23" s="190"/>
      <c r="BE23" s="190"/>
      <c r="BF23" s="190"/>
    </row>
    <row r="24" spans="1:58" ht="18.75" outlineLevel="2" x14ac:dyDescent="0.3">
      <c r="A24" s="288" t="s">
        <v>46</v>
      </c>
      <c r="B24" s="314">
        <f>B22*0.8*1000</f>
        <v>6.3247227540949682</v>
      </c>
      <c r="C24" s="290" t="s">
        <v>47</v>
      </c>
      <c r="D24" s="190"/>
      <c r="E24" s="190"/>
      <c r="F24" s="190"/>
      <c r="G24" s="190"/>
      <c r="H24" s="190"/>
      <c r="I24" s="190"/>
      <c r="J24" s="190"/>
      <c r="K24" s="190"/>
      <c r="L24" s="190"/>
      <c r="M24" s="190"/>
      <c r="N24" s="190"/>
      <c r="O24" s="190"/>
      <c r="P24" s="190"/>
      <c r="Q24" s="190"/>
      <c r="R24" s="190"/>
      <c r="S24" s="190"/>
      <c r="T24" s="190"/>
      <c r="U24" s="264"/>
      <c r="V24" s="264"/>
      <c r="W24" s="264"/>
      <c r="X24" s="264"/>
      <c r="Y24" s="264"/>
      <c r="Z24" s="222"/>
      <c r="AA24" s="222"/>
      <c r="AB24" s="222"/>
      <c r="AC24" s="222"/>
      <c r="AD24" s="222"/>
      <c r="AE24" s="222"/>
      <c r="AF24" s="481" t="s">
        <v>30</v>
      </c>
      <c r="AG24" s="481"/>
      <c r="AH24" s="300" t="s">
        <v>19</v>
      </c>
      <c r="AI24" s="302">
        <f>H13</f>
        <v>31.719704596772154</v>
      </c>
      <c r="AJ24" s="315">
        <f t="shared" ref="AJ24:AK25" si="0">I13</f>
        <v>31.323443011935773</v>
      </c>
      <c r="AK24" s="316">
        <f>J13</f>
        <v>30.437451016274331</v>
      </c>
      <c r="AL24" s="222"/>
      <c r="AM24" s="190"/>
      <c r="AN24" s="190"/>
      <c r="AO24" s="190"/>
      <c r="AP24" s="190"/>
      <c r="AQ24" s="190"/>
      <c r="AR24" s="190"/>
      <c r="AS24" s="190"/>
      <c r="AT24" s="190"/>
      <c r="AU24" s="190"/>
      <c r="AV24" s="190"/>
      <c r="AW24" s="190"/>
      <c r="AX24" s="190"/>
      <c r="AY24" s="190"/>
      <c r="AZ24" s="190"/>
      <c r="BA24" s="190"/>
      <c r="BB24" s="190"/>
      <c r="BC24" s="190"/>
      <c r="BD24" s="190"/>
      <c r="BE24" s="190"/>
      <c r="BF24" s="190"/>
    </row>
    <row r="25" spans="1:58" ht="16.5" customHeight="1" outlineLevel="2" thickBot="1" x14ac:dyDescent="0.35">
      <c r="A25" s="288" t="s">
        <v>48</v>
      </c>
      <c r="B25" s="314">
        <v>3.5</v>
      </c>
      <c r="C25" s="290" t="s">
        <v>49</v>
      </c>
      <c r="D25" s="190"/>
      <c r="E25" s="190"/>
      <c r="F25" s="190"/>
      <c r="G25" s="190"/>
      <c r="H25" s="190"/>
      <c r="I25" s="190"/>
      <c r="J25" s="190"/>
      <c r="K25" s="190"/>
      <c r="L25" s="190"/>
      <c r="M25" s="190"/>
      <c r="N25" s="190"/>
      <c r="O25" s="190"/>
      <c r="P25" s="190"/>
      <c r="Q25" s="190"/>
      <c r="R25" s="190"/>
      <c r="S25" s="190"/>
      <c r="T25" s="190"/>
      <c r="U25" s="264"/>
      <c r="V25" s="264"/>
      <c r="W25" s="264"/>
      <c r="X25" s="264"/>
      <c r="Y25" s="264"/>
      <c r="Z25" s="222"/>
      <c r="AA25" s="222"/>
      <c r="AB25" s="222"/>
      <c r="AC25" s="222"/>
      <c r="AD25" s="222"/>
      <c r="AE25" s="222"/>
      <c r="AF25" s="482" t="s">
        <v>33</v>
      </c>
      <c r="AG25" s="482"/>
      <c r="AH25" s="319" t="s">
        <v>34</v>
      </c>
      <c r="AI25" s="320">
        <f>H14</f>
        <v>554.99999999999443</v>
      </c>
      <c r="AJ25" s="320">
        <f t="shared" si="0"/>
        <v>620.00000000000944</v>
      </c>
      <c r="AK25" s="321">
        <f t="shared" si="0"/>
        <v>620.00000000000944</v>
      </c>
      <c r="AL25" s="222"/>
      <c r="AM25" s="190"/>
      <c r="AN25" s="190"/>
      <c r="AO25" s="190"/>
      <c r="AP25" s="190"/>
      <c r="AQ25" s="190"/>
      <c r="AR25" s="190"/>
      <c r="AS25" s="190"/>
      <c r="AT25" s="190"/>
      <c r="AU25" s="190"/>
      <c r="AV25" s="190"/>
      <c r="AW25" s="190"/>
      <c r="AX25" s="190"/>
      <c r="AY25" s="190"/>
      <c r="AZ25" s="190"/>
      <c r="BA25" s="190"/>
      <c r="BB25" s="190"/>
      <c r="BC25" s="190"/>
      <c r="BD25" s="190"/>
      <c r="BE25" s="190"/>
      <c r="BF25" s="190"/>
    </row>
    <row r="26" spans="1:58" ht="16.5" customHeight="1" outlineLevel="2" x14ac:dyDescent="0.25">
      <c r="A26" s="309" t="s">
        <v>50</v>
      </c>
      <c r="B26" s="309"/>
      <c r="C26" s="309"/>
      <c r="D26" s="190"/>
      <c r="E26" s="190"/>
      <c r="F26" s="190"/>
      <c r="G26" s="190"/>
      <c r="H26" s="190"/>
      <c r="I26" s="190"/>
      <c r="J26" s="190"/>
      <c r="K26" s="190"/>
      <c r="L26" s="190"/>
      <c r="M26" s="190"/>
      <c r="N26" s="190"/>
      <c r="O26" s="190"/>
      <c r="P26" s="190"/>
      <c r="Q26" s="190"/>
      <c r="R26" s="190"/>
      <c r="S26" s="190"/>
      <c r="T26" s="190"/>
      <c r="U26" s="222"/>
      <c r="V26" s="222"/>
      <c r="W26" s="222"/>
      <c r="X26" s="222"/>
      <c r="Y26" s="222"/>
      <c r="Z26" s="222"/>
      <c r="AA26" s="222"/>
      <c r="AB26" s="222"/>
      <c r="AC26" s="222"/>
      <c r="AD26" s="222"/>
      <c r="AE26" s="222"/>
      <c r="AF26" s="222"/>
      <c r="AG26" s="222"/>
      <c r="AH26" s="222"/>
      <c r="AI26" s="222"/>
      <c r="AJ26" s="222"/>
      <c r="AK26" s="222"/>
      <c r="AL26" s="222"/>
      <c r="AM26" s="190"/>
      <c r="AN26" s="190"/>
      <c r="AO26" s="190"/>
      <c r="AP26" s="190"/>
      <c r="AQ26" s="190"/>
      <c r="AR26" s="190"/>
      <c r="AS26" s="190"/>
      <c r="AT26" s="190"/>
      <c r="AU26" s="190"/>
      <c r="AV26" s="190"/>
      <c r="AW26" s="190"/>
      <c r="AX26" s="190"/>
      <c r="AY26" s="190"/>
      <c r="AZ26" s="190"/>
      <c r="BA26" s="190"/>
      <c r="BB26" s="190"/>
      <c r="BC26" s="190"/>
      <c r="BD26" s="190"/>
      <c r="BE26" s="190"/>
      <c r="BF26" s="190"/>
    </row>
    <row r="27" spans="1:58" outlineLevel="2" x14ac:dyDescent="0.25">
      <c r="A27" s="288" t="s">
        <v>51</v>
      </c>
      <c r="B27" s="314">
        <v>0.25</v>
      </c>
      <c r="C27" s="290"/>
      <c r="D27" s="190"/>
      <c r="E27" s="190"/>
      <c r="F27" s="190"/>
      <c r="G27" s="190"/>
      <c r="H27" s="190"/>
      <c r="I27" s="190"/>
      <c r="J27" s="190"/>
      <c r="K27" s="190"/>
      <c r="L27" s="190"/>
      <c r="M27" s="190"/>
      <c r="N27" s="190"/>
      <c r="O27" s="190"/>
      <c r="P27" s="190"/>
      <c r="Q27" s="190"/>
      <c r="R27" s="190"/>
      <c r="S27" s="190"/>
      <c r="T27" s="190"/>
      <c r="U27" s="222"/>
      <c r="V27" s="222"/>
      <c r="W27" s="222"/>
      <c r="X27" s="222"/>
      <c r="Y27" s="222"/>
      <c r="Z27" s="222"/>
      <c r="AA27" s="222"/>
      <c r="AB27" s="222"/>
      <c r="AC27" s="222"/>
      <c r="AD27" s="222"/>
      <c r="AE27" s="222"/>
      <c r="AF27" s="222"/>
      <c r="AG27" s="222"/>
      <c r="AH27" s="222"/>
      <c r="AI27" s="222"/>
      <c r="AJ27" s="222"/>
      <c r="AK27" s="222"/>
      <c r="AL27" s="222"/>
      <c r="AM27" s="190"/>
      <c r="AN27" s="190"/>
      <c r="AO27" s="190"/>
      <c r="AP27" s="190"/>
      <c r="AQ27" s="190"/>
      <c r="AR27" s="190"/>
      <c r="AS27" s="190"/>
      <c r="AT27" s="190"/>
      <c r="AU27" s="190"/>
      <c r="AV27" s="190"/>
      <c r="AW27" s="190"/>
      <c r="AX27" s="190"/>
      <c r="AY27" s="190"/>
      <c r="AZ27" s="190"/>
      <c r="BA27" s="190"/>
      <c r="BB27" s="190"/>
      <c r="BC27" s="190"/>
      <c r="BD27" s="190"/>
      <c r="BE27" s="190"/>
      <c r="BF27" s="190"/>
    </row>
    <row r="28" spans="1:58" ht="16.5" outlineLevel="2" thickBot="1" x14ac:dyDescent="0.3">
      <c r="A28" s="322" t="s">
        <v>52</v>
      </c>
      <c r="B28" s="323" t="s">
        <v>53</v>
      </c>
      <c r="C28" s="324" t="s">
        <v>54</v>
      </c>
      <c r="D28" s="190"/>
      <c r="E28" s="190"/>
      <c r="F28" s="190"/>
      <c r="G28" s="190"/>
      <c r="H28" s="190"/>
      <c r="I28" s="190"/>
      <c r="J28" s="190"/>
      <c r="K28" s="190"/>
      <c r="L28" s="190"/>
      <c r="M28" s="190"/>
      <c r="N28" s="190"/>
      <c r="O28" s="190"/>
      <c r="P28" s="190"/>
      <c r="Q28" s="190"/>
      <c r="R28" s="190"/>
      <c r="S28" s="190"/>
      <c r="T28" s="190"/>
      <c r="U28" s="222"/>
      <c r="V28" s="222"/>
      <c r="W28" s="222"/>
      <c r="X28" s="222"/>
      <c r="Y28" s="222"/>
      <c r="Z28" s="222"/>
      <c r="AA28" s="222"/>
      <c r="AB28" s="222"/>
      <c r="AC28" s="222"/>
      <c r="AD28" s="222"/>
      <c r="AE28" s="222"/>
      <c r="AF28" s="483" t="s">
        <v>171</v>
      </c>
      <c r="AG28" s="484"/>
      <c r="AH28" s="484"/>
      <c r="AI28" s="484"/>
      <c r="AJ28" s="484"/>
      <c r="AK28" s="484"/>
      <c r="AL28" s="484"/>
      <c r="AM28" s="190"/>
      <c r="AN28" s="190"/>
      <c r="AO28" s="190"/>
      <c r="AP28" s="190"/>
      <c r="AQ28" s="190"/>
      <c r="AR28" s="190"/>
      <c r="AS28" s="190"/>
      <c r="AT28" s="190"/>
      <c r="AU28" s="190"/>
      <c r="AV28" s="190"/>
      <c r="AW28" s="190"/>
      <c r="AX28" s="190"/>
      <c r="AY28" s="190"/>
      <c r="AZ28" s="190"/>
      <c r="BA28" s="190"/>
      <c r="BB28" s="190"/>
      <c r="BC28" s="190"/>
      <c r="BD28" s="190"/>
      <c r="BE28" s="190"/>
      <c r="BF28" s="190"/>
    </row>
    <row r="29" spans="1:58" x14ac:dyDescent="0.25">
      <c r="A29" s="190"/>
      <c r="B29" s="190"/>
      <c r="C29" s="190"/>
      <c r="D29" s="190"/>
      <c r="E29" s="190"/>
      <c r="F29" s="190"/>
      <c r="G29" s="190"/>
      <c r="H29" s="190"/>
      <c r="I29" s="190"/>
      <c r="J29" s="190"/>
      <c r="K29" s="190"/>
      <c r="L29" s="190"/>
      <c r="M29" s="190"/>
      <c r="N29" s="190"/>
      <c r="O29" s="190"/>
      <c r="P29" s="190"/>
      <c r="Q29" s="190"/>
      <c r="R29" s="190"/>
      <c r="S29" s="190"/>
      <c r="T29" s="190"/>
      <c r="U29" s="222"/>
      <c r="V29" s="222"/>
      <c r="W29" s="222"/>
      <c r="X29" s="222"/>
      <c r="Y29" s="222"/>
      <c r="Z29" s="222"/>
      <c r="AA29" s="222"/>
      <c r="AB29" s="222"/>
      <c r="AC29" s="222"/>
      <c r="AD29" s="222"/>
      <c r="AE29" s="222"/>
      <c r="AF29" s="485" t="s">
        <v>188</v>
      </c>
      <c r="AG29" s="484"/>
      <c r="AH29" s="484"/>
      <c r="AI29" s="484"/>
      <c r="AJ29" s="484"/>
      <c r="AK29" s="484"/>
      <c r="AL29" s="484"/>
      <c r="AM29" s="190"/>
      <c r="AN29" s="190"/>
      <c r="AO29" s="190"/>
      <c r="AP29" s="190"/>
      <c r="AQ29" s="190"/>
      <c r="AR29" s="190"/>
      <c r="AS29" s="190"/>
      <c r="AT29" s="190"/>
      <c r="AU29" s="190"/>
      <c r="AV29" s="190"/>
      <c r="AW29" s="190"/>
      <c r="AX29" s="190"/>
      <c r="AY29" s="190"/>
      <c r="AZ29" s="190"/>
      <c r="BA29" s="190"/>
      <c r="BB29" s="190"/>
      <c r="BC29" s="190"/>
      <c r="BD29" s="190"/>
      <c r="BE29" s="190"/>
      <c r="BF29" s="190"/>
    </row>
    <row r="30" spans="1:58" ht="16.5" thickBot="1" x14ac:dyDescent="0.3">
      <c r="A30" s="193"/>
      <c r="B30" s="190"/>
      <c r="C30" s="190"/>
      <c r="D30" s="190"/>
      <c r="E30" s="190"/>
      <c r="F30" s="190"/>
      <c r="G30" s="190"/>
      <c r="H30" s="190"/>
      <c r="I30" s="190"/>
      <c r="J30" s="190"/>
      <c r="K30" s="190"/>
      <c r="L30" s="190"/>
      <c r="M30" s="190"/>
      <c r="N30" s="190"/>
      <c r="O30" s="190"/>
      <c r="P30" s="190"/>
      <c r="Q30" s="190"/>
      <c r="R30" s="190"/>
      <c r="S30" s="190"/>
      <c r="T30" s="190"/>
      <c r="U30" s="222"/>
      <c r="V30" s="222"/>
      <c r="W30" s="222"/>
      <c r="X30" s="222"/>
      <c r="Y30" s="222"/>
      <c r="Z30" s="222"/>
      <c r="AA30" s="222"/>
      <c r="AB30" s="222"/>
      <c r="AC30" s="222"/>
      <c r="AD30" s="222"/>
      <c r="AE30" s="222"/>
      <c r="AF30" s="486" t="s">
        <v>189</v>
      </c>
      <c r="AG30" s="484"/>
      <c r="AH30" s="484"/>
      <c r="AI30" s="484"/>
      <c r="AJ30" s="484"/>
      <c r="AK30" s="484"/>
      <c r="AL30" s="484"/>
      <c r="AM30" s="190"/>
      <c r="AN30" s="190"/>
      <c r="AO30" s="190"/>
      <c r="AP30" s="190"/>
      <c r="AQ30" s="190"/>
      <c r="AR30" s="190"/>
      <c r="AS30" s="190"/>
      <c r="AT30" s="190"/>
      <c r="AU30" s="190"/>
      <c r="AV30" s="190"/>
      <c r="AW30" s="190"/>
      <c r="AX30" s="190"/>
      <c r="AY30" s="190"/>
      <c r="AZ30" s="190"/>
      <c r="BA30" s="190"/>
      <c r="BB30" s="190"/>
      <c r="BC30" s="190"/>
      <c r="BD30" s="190"/>
      <c r="BE30" s="190"/>
      <c r="BF30" s="190"/>
    </row>
    <row r="31" spans="1:58" ht="18.75" x14ac:dyDescent="0.3">
      <c r="A31" s="327" t="s">
        <v>55</v>
      </c>
      <c r="B31" s="327"/>
      <c r="C31" s="327"/>
      <c r="D31" s="327"/>
      <c r="E31" s="327"/>
      <c r="F31" s="327"/>
      <c r="G31" s="327"/>
      <c r="H31" s="327"/>
      <c r="I31" s="327"/>
      <c r="J31" s="327"/>
      <c r="K31" s="327"/>
      <c r="L31" s="327"/>
      <c r="M31" s="327"/>
      <c r="N31" s="327"/>
      <c r="O31" s="327"/>
      <c r="P31" s="327"/>
      <c r="Q31" s="327"/>
      <c r="R31" s="327"/>
      <c r="S31" s="329"/>
      <c r="T31" s="329"/>
      <c r="U31" s="222"/>
      <c r="V31" s="222"/>
      <c r="W31" s="222"/>
      <c r="X31" s="222"/>
      <c r="Y31" s="222"/>
      <c r="Z31" s="222"/>
      <c r="AA31" s="222"/>
      <c r="AB31" s="222"/>
      <c r="AC31" s="222"/>
      <c r="AD31" s="222"/>
      <c r="AE31" s="222"/>
      <c r="AF31" s="487" t="s">
        <v>190</v>
      </c>
      <c r="AG31" s="484"/>
      <c r="AH31" s="484"/>
      <c r="AI31" s="484"/>
      <c r="AJ31" s="484"/>
      <c r="AK31" s="488"/>
      <c r="AL31" s="484"/>
      <c r="AM31" s="190"/>
      <c r="AN31" s="190"/>
      <c r="AO31" s="190"/>
      <c r="AP31" s="190"/>
      <c r="AQ31" s="190"/>
      <c r="AR31" s="190"/>
      <c r="AS31" s="190"/>
      <c r="AT31" s="190"/>
      <c r="AU31" s="190"/>
      <c r="AV31" s="190"/>
      <c r="AW31" s="190"/>
      <c r="AX31" s="190"/>
      <c r="AY31" s="190"/>
      <c r="AZ31" s="190"/>
      <c r="BA31" s="190"/>
      <c r="BB31" s="190"/>
      <c r="BC31" s="190"/>
      <c r="BD31" s="190"/>
      <c r="BE31" s="190"/>
      <c r="BF31" s="190"/>
    </row>
    <row r="32" spans="1:58" ht="63" x14ac:dyDescent="0.25">
      <c r="A32" s="331" t="s">
        <v>56</v>
      </c>
      <c r="B32" s="332" t="s">
        <v>57</v>
      </c>
      <c r="C32" s="332" t="s">
        <v>58</v>
      </c>
      <c r="D32" s="332" t="s">
        <v>59</v>
      </c>
      <c r="E32" s="332" t="s">
        <v>60</v>
      </c>
      <c r="F32" s="333" t="s">
        <v>61</v>
      </c>
      <c r="G32" s="333" t="s">
        <v>62</v>
      </c>
      <c r="H32" s="332" t="s">
        <v>63</v>
      </c>
      <c r="I32" s="332" t="s">
        <v>64</v>
      </c>
      <c r="J32" s="332" t="s">
        <v>65</v>
      </c>
      <c r="K32" s="332" t="s">
        <v>66</v>
      </c>
      <c r="L32" s="333" t="s">
        <v>67</v>
      </c>
      <c r="M32" s="333" t="s">
        <v>68</v>
      </c>
      <c r="N32" s="332" t="s">
        <v>69</v>
      </c>
      <c r="O32" s="332" t="s">
        <v>70</v>
      </c>
      <c r="P32" s="332" t="s">
        <v>71</v>
      </c>
      <c r="Q32" s="332" t="s">
        <v>72</v>
      </c>
      <c r="R32" s="334" t="s">
        <v>73</v>
      </c>
      <c r="S32" s="335"/>
      <c r="T32" s="335"/>
      <c r="U32" s="222"/>
      <c r="V32" s="222"/>
      <c r="W32" s="222"/>
      <c r="X32" s="222"/>
      <c r="Y32" s="222"/>
      <c r="Z32" s="222"/>
      <c r="AA32" s="222"/>
      <c r="AB32" s="222"/>
      <c r="AC32" s="222"/>
      <c r="AD32" s="222"/>
      <c r="AE32" s="222"/>
      <c r="AF32" s="486" t="s">
        <v>191</v>
      </c>
      <c r="AG32" s="484"/>
      <c r="AH32" s="484"/>
      <c r="AI32" s="484"/>
      <c r="AJ32" s="484"/>
      <c r="AK32" s="484"/>
      <c r="AL32" s="484"/>
      <c r="AM32" s="190"/>
      <c r="AN32" s="190"/>
      <c r="AO32" s="190"/>
      <c r="AP32" s="190"/>
      <c r="AQ32" s="190"/>
      <c r="AR32" s="190"/>
      <c r="AS32" s="190"/>
      <c r="AT32" s="190"/>
      <c r="AU32" s="190"/>
      <c r="AV32" s="190"/>
      <c r="AW32" s="190"/>
      <c r="AX32" s="190"/>
      <c r="AY32" s="190"/>
      <c r="AZ32" s="190"/>
      <c r="BA32" s="190"/>
      <c r="BB32" s="190"/>
      <c r="BC32" s="190"/>
      <c r="BD32" s="190"/>
      <c r="BE32" s="190"/>
      <c r="BF32" s="190"/>
    </row>
    <row r="33" spans="1:58" x14ac:dyDescent="0.25">
      <c r="A33" s="336">
        <v>1</v>
      </c>
      <c r="B33" s="337">
        <v>12.5</v>
      </c>
      <c r="C33" s="338">
        <f>B13</f>
        <v>4.04</v>
      </c>
      <c r="D33" s="339">
        <v>500.49</v>
      </c>
      <c r="E33" s="340">
        <f t="shared" ref="E33:E39" si="1">(B33*D33*$B$20*C33)/($B$19*$B$27)</f>
        <v>50.54947551247232</v>
      </c>
      <c r="F33" s="341">
        <v>51.96</v>
      </c>
      <c r="G33" s="341">
        <v>1.01</v>
      </c>
      <c r="H33" s="342">
        <f>F33-G33</f>
        <v>50.95</v>
      </c>
      <c r="I33" s="343">
        <f t="shared" ref="I33:I39" si="2" xml:space="preserve"> (H33*$B$27*$B$19)/ (D33*$B$20*C33)</f>
        <v>12.599042691211718</v>
      </c>
      <c r="J33" s="339">
        <v>204.72</v>
      </c>
      <c r="K33" s="344">
        <v>399.08</v>
      </c>
      <c r="L33" s="339">
        <v>370.14</v>
      </c>
      <c r="M33" s="339">
        <v>739.65</v>
      </c>
      <c r="N33" s="345">
        <v>100</v>
      </c>
      <c r="O33" s="346">
        <f t="shared" ref="O33:P36" si="3">L33-J33</f>
        <v>165.42</v>
      </c>
      <c r="P33" s="340">
        <f>M33-K33</f>
        <v>340.57</v>
      </c>
      <c r="Q33" s="340">
        <f>((O33+P33)/O33)*(D33/(D33+H33))*C33</f>
        <v>11.215855915946332</v>
      </c>
      <c r="R33" s="347">
        <f>$B$24/Q33*100</f>
        <v>56.390905887999935</v>
      </c>
      <c r="S33" s="348"/>
      <c r="T33" s="348"/>
      <c r="U33" s="222"/>
      <c r="V33" s="222"/>
      <c r="W33" s="222"/>
      <c r="X33" s="222"/>
      <c r="Y33" s="222"/>
      <c r="Z33" s="222"/>
      <c r="AA33" s="222"/>
      <c r="AB33" s="222"/>
      <c r="AC33" s="222"/>
      <c r="AD33" s="222"/>
      <c r="AE33" s="222"/>
      <c r="AF33" s="484"/>
      <c r="AG33" s="484"/>
      <c r="AH33" s="484"/>
      <c r="AI33" s="484"/>
      <c r="AJ33" s="484"/>
      <c r="AK33" s="484"/>
      <c r="AL33" s="484"/>
      <c r="AM33" s="190"/>
      <c r="AN33" s="190"/>
      <c r="AO33" s="190"/>
      <c r="AP33" s="190"/>
      <c r="AQ33" s="190"/>
      <c r="AR33" s="190"/>
      <c r="AS33" s="190"/>
      <c r="AT33" s="190"/>
      <c r="AU33" s="190"/>
      <c r="AV33" s="190"/>
      <c r="AW33" s="190"/>
      <c r="AX33" s="190"/>
      <c r="AY33" s="190"/>
      <c r="AZ33" s="190"/>
      <c r="BA33" s="190"/>
      <c r="BB33" s="190"/>
      <c r="BC33" s="190"/>
      <c r="BD33" s="190"/>
      <c r="BE33" s="190"/>
      <c r="BF33" s="190"/>
    </row>
    <row r="34" spans="1:58" x14ac:dyDescent="0.25">
      <c r="A34" s="336">
        <v>2</v>
      </c>
      <c r="B34" s="337">
        <v>15</v>
      </c>
      <c r="C34" s="338">
        <v>4.04</v>
      </c>
      <c r="D34" s="339">
        <v>501.85</v>
      </c>
      <c r="E34" s="340">
        <f t="shared" si="1"/>
        <v>60.824202567725784</v>
      </c>
      <c r="F34" s="339">
        <v>61.87</v>
      </c>
      <c r="G34" s="339">
        <v>0.96</v>
      </c>
      <c r="H34" s="342">
        <f>F34-G34</f>
        <v>60.91</v>
      </c>
      <c r="I34" s="343">
        <f t="shared" si="2"/>
        <v>15.021158707057113</v>
      </c>
      <c r="J34" s="339">
        <v>206.97</v>
      </c>
      <c r="K34" s="344">
        <v>401.08</v>
      </c>
      <c r="L34" s="339">
        <v>362.27</v>
      </c>
      <c r="M34" s="339">
        <v>761.48</v>
      </c>
      <c r="N34" s="345">
        <v>100</v>
      </c>
      <c r="O34" s="346">
        <f t="shared" si="3"/>
        <v>155.29999999999998</v>
      </c>
      <c r="P34" s="340">
        <f>M34-K34</f>
        <v>360.40000000000003</v>
      </c>
      <c r="Q34" s="340">
        <f>((O34+P34)/O34)*(D34/(D34+H34))*C34</f>
        <v>11.963486071796732</v>
      </c>
      <c r="R34" s="347">
        <f>$B$24/Q34*100</f>
        <v>52.866887762799827</v>
      </c>
      <c r="S34" s="348"/>
      <c r="T34" s="348"/>
      <c r="U34" s="222"/>
      <c r="V34" s="222"/>
      <c r="W34" s="222"/>
      <c r="X34" s="222"/>
      <c r="Y34" s="222"/>
      <c r="Z34" s="222"/>
      <c r="AA34" s="222"/>
      <c r="AB34" s="222"/>
      <c r="AC34" s="222"/>
      <c r="AD34" s="222"/>
      <c r="AE34" s="222"/>
      <c r="AF34" s="489" t="s">
        <v>192</v>
      </c>
      <c r="AG34" s="484"/>
      <c r="AH34" s="484"/>
      <c r="AI34" s="484"/>
      <c r="AJ34" s="484"/>
      <c r="AK34" s="484"/>
      <c r="AL34" s="484"/>
      <c r="AM34" s="190"/>
      <c r="AN34" s="190"/>
      <c r="AO34" s="190"/>
      <c r="AP34" s="190"/>
      <c r="AQ34" s="190"/>
      <c r="AR34" s="190"/>
      <c r="AS34" s="190"/>
      <c r="AT34" s="190"/>
      <c r="AU34" s="190"/>
      <c r="AV34" s="190"/>
      <c r="AW34" s="190"/>
      <c r="AX34" s="190"/>
      <c r="AY34" s="190"/>
      <c r="AZ34" s="190"/>
      <c r="BA34" s="190"/>
      <c r="BB34" s="190"/>
      <c r="BC34" s="190"/>
      <c r="BD34" s="190"/>
      <c r="BE34" s="190"/>
      <c r="BF34" s="190"/>
    </row>
    <row r="35" spans="1:58" x14ac:dyDescent="0.25">
      <c r="A35" s="336">
        <v>3</v>
      </c>
      <c r="B35" s="490">
        <v>16</v>
      </c>
      <c r="C35" s="338">
        <v>4.04</v>
      </c>
      <c r="D35" s="491">
        <v>502.2</v>
      </c>
      <c r="E35" s="492">
        <f t="shared" si="1"/>
        <v>64.924397392606053</v>
      </c>
      <c r="F35" s="493">
        <v>65.69</v>
      </c>
      <c r="G35" s="493">
        <v>0.55000000000000004</v>
      </c>
      <c r="H35" s="494">
        <f t="shared" ref="H35" si="4">F35-G35</f>
        <v>65.14</v>
      </c>
      <c r="I35" s="495">
        <f t="shared" si="2"/>
        <v>16.05313321119398</v>
      </c>
      <c r="J35" s="491">
        <v>465.97</v>
      </c>
      <c r="K35" s="496">
        <v>405.85</v>
      </c>
      <c r="L35" s="491">
        <v>635.17999999999995</v>
      </c>
      <c r="M35" s="491">
        <v>768.35</v>
      </c>
      <c r="N35" s="497">
        <v>100</v>
      </c>
      <c r="O35" s="498">
        <f t="shared" si="3"/>
        <v>169.20999999999992</v>
      </c>
      <c r="P35" s="492">
        <f t="shared" si="3"/>
        <v>362.5</v>
      </c>
      <c r="Q35" s="492">
        <f t="shared" ref="Q35:Q36" si="5">((O35+P35)/O35)*(D35/(D35+H35))*C35</f>
        <v>11.237338725866838</v>
      </c>
      <c r="R35" s="499">
        <f t="shared" ref="R35" si="6">$B$24/Q35*100</f>
        <v>56.283101438744652</v>
      </c>
      <c r="S35" s="348"/>
      <c r="T35" s="348"/>
      <c r="U35" s="222"/>
      <c r="V35" s="222"/>
      <c r="W35" s="222"/>
      <c r="X35" s="222"/>
      <c r="Y35" s="222"/>
      <c r="Z35" s="222"/>
      <c r="AA35" s="222"/>
      <c r="AB35" s="222"/>
      <c r="AC35" s="222"/>
      <c r="AD35" s="222"/>
      <c r="AE35" s="222"/>
      <c r="AF35" s="500" t="s">
        <v>193</v>
      </c>
      <c r="AG35" s="484"/>
      <c r="AH35" s="484"/>
      <c r="AI35" s="484"/>
      <c r="AJ35" s="484"/>
      <c r="AK35" s="484"/>
      <c r="AL35" s="484"/>
      <c r="AM35" s="190"/>
      <c r="AN35" s="190"/>
      <c r="AO35" s="190"/>
      <c r="AP35" s="190"/>
      <c r="AQ35" s="190"/>
      <c r="AR35" s="190"/>
      <c r="AS35" s="190"/>
      <c r="AT35" s="190"/>
      <c r="AU35" s="190"/>
      <c r="AV35" s="190"/>
      <c r="AW35" s="190"/>
      <c r="AX35" s="190"/>
      <c r="AY35" s="190"/>
      <c r="AZ35" s="190"/>
      <c r="BA35" s="190"/>
      <c r="BB35" s="190"/>
      <c r="BC35" s="190"/>
      <c r="BD35" s="190"/>
      <c r="BE35" s="190"/>
      <c r="BF35" s="190"/>
    </row>
    <row r="36" spans="1:58" x14ac:dyDescent="0.25">
      <c r="A36" s="336">
        <v>4</v>
      </c>
      <c r="B36" s="337">
        <v>17</v>
      </c>
      <c r="C36" s="338">
        <v>4.04</v>
      </c>
      <c r="D36" s="339">
        <v>500.51</v>
      </c>
      <c r="E36" s="347">
        <f t="shared" si="1"/>
        <v>68.750033896174997</v>
      </c>
      <c r="F36" s="339">
        <v>69.849999999999994</v>
      </c>
      <c r="G36" s="339">
        <v>0.96</v>
      </c>
      <c r="H36" s="501">
        <f>F36-G36</f>
        <v>68.89</v>
      </c>
      <c r="I36" s="343">
        <f t="shared" si="2"/>
        <v>17.034609783154703</v>
      </c>
      <c r="J36" s="339">
        <v>455.76</v>
      </c>
      <c r="K36" s="344">
        <v>355.15</v>
      </c>
      <c r="L36" s="339">
        <v>611.70000000000005</v>
      </c>
      <c r="M36" s="339">
        <v>724.52</v>
      </c>
      <c r="N36" s="345">
        <v>100</v>
      </c>
      <c r="O36" s="346">
        <f t="shared" si="3"/>
        <v>155.94000000000005</v>
      </c>
      <c r="P36" s="340">
        <f>M36-K36</f>
        <v>369.37</v>
      </c>
      <c r="Q36" s="340">
        <f t="shared" si="5"/>
        <v>11.962853922543404</v>
      </c>
      <c r="R36" s="347">
        <f>$B$24/Q36*100</f>
        <v>52.869681390795407</v>
      </c>
      <c r="S36" s="348"/>
      <c r="T36" s="348"/>
      <c r="U36" s="222"/>
      <c r="V36" s="222"/>
      <c r="W36" s="222"/>
      <c r="X36" s="222"/>
      <c r="Y36" s="222"/>
      <c r="Z36" s="222"/>
      <c r="AA36" s="222"/>
      <c r="AB36" s="222"/>
      <c r="AC36" s="222"/>
      <c r="AD36" s="222"/>
      <c r="AE36" s="222"/>
      <c r="AF36" s="500" t="s">
        <v>194</v>
      </c>
      <c r="AG36" s="484"/>
      <c r="AH36" s="484"/>
      <c r="AI36" s="484"/>
      <c r="AJ36" s="484"/>
      <c r="AK36" s="484"/>
      <c r="AL36" s="484"/>
      <c r="AM36" s="190"/>
      <c r="AN36" s="190"/>
      <c r="AO36" s="190"/>
      <c r="AP36" s="190"/>
      <c r="AQ36" s="190"/>
      <c r="AR36" s="190"/>
      <c r="AS36" s="190"/>
      <c r="AT36" s="190"/>
      <c r="AU36" s="190"/>
      <c r="AV36" s="190"/>
      <c r="AW36" s="190"/>
      <c r="AX36" s="190"/>
      <c r="AY36" s="190"/>
      <c r="AZ36" s="190"/>
      <c r="BA36" s="190"/>
      <c r="BB36" s="190"/>
      <c r="BC36" s="190"/>
      <c r="BD36" s="190"/>
      <c r="BE36" s="190"/>
      <c r="BF36" s="190"/>
    </row>
    <row r="37" spans="1:58" x14ac:dyDescent="0.25">
      <c r="A37" s="336">
        <v>5</v>
      </c>
      <c r="B37" s="337">
        <v>19</v>
      </c>
      <c r="C37" s="338">
        <v>4.04</v>
      </c>
      <c r="D37" s="339">
        <v>501.35</v>
      </c>
      <c r="E37" s="347">
        <f t="shared" si="1"/>
        <v>76.967229941118816</v>
      </c>
      <c r="F37" s="339">
        <v>77.150000000000006</v>
      </c>
      <c r="G37" s="339">
        <v>1.31</v>
      </c>
      <c r="H37" s="501">
        <f>F37-G37</f>
        <v>75.84</v>
      </c>
      <c r="I37" s="343">
        <f t="shared" si="2"/>
        <v>18.721733926274311</v>
      </c>
      <c r="J37" s="339">
        <v>447.54</v>
      </c>
      <c r="K37" s="344">
        <v>684.7</v>
      </c>
      <c r="L37" s="339">
        <v>614.04999999999995</v>
      </c>
      <c r="M37" s="339">
        <v>1045.6500000000001</v>
      </c>
      <c r="N37" s="345">
        <v>100</v>
      </c>
      <c r="O37" s="346">
        <f>L37-J37</f>
        <v>166.50999999999993</v>
      </c>
      <c r="P37" s="340">
        <f>M37-K37</f>
        <v>360.95000000000005</v>
      </c>
      <c r="Q37" s="340">
        <f>((O37+P37)/O37)*(D37/(D37+H37))*C37</f>
        <v>11.116108978958529</v>
      </c>
      <c r="R37" s="347">
        <f>$B$24/Q37*100</f>
        <v>56.896912094572983</v>
      </c>
      <c r="S37" s="348"/>
      <c r="T37" s="348"/>
      <c r="U37" s="222"/>
      <c r="V37" s="222"/>
      <c r="W37" s="222"/>
      <c r="X37" s="222"/>
      <c r="Y37" s="222"/>
      <c r="Z37" s="222"/>
      <c r="AA37" s="222"/>
      <c r="AB37" s="222"/>
      <c r="AC37" s="222"/>
      <c r="AD37" s="222"/>
      <c r="AE37" s="222"/>
      <c r="AF37" s="502">
        <f>AI23-AJ23</f>
        <v>1.5330088973939411</v>
      </c>
      <c r="AG37" s="484" t="s">
        <v>195</v>
      </c>
      <c r="AH37" s="484"/>
      <c r="AI37" s="484"/>
      <c r="AJ37" s="484"/>
      <c r="AK37" s="484"/>
      <c r="AL37" s="484"/>
      <c r="AM37" s="190"/>
      <c r="AN37" s="190"/>
      <c r="AO37" s="190"/>
      <c r="AP37" s="190"/>
      <c r="AQ37" s="190"/>
      <c r="AR37" s="190"/>
      <c r="AS37" s="190"/>
      <c r="AT37" s="190"/>
      <c r="AU37" s="190"/>
      <c r="AV37" s="190"/>
      <c r="AW37" s="190"/>
      <c r="AX37" s="190"/>
      <c r="AY37" s="190"/>
      <c r="AZ37" s="190"/>
      <c r="BA37" s="190"/>
      <c r="BB37" s="190"/>
      <c r="BC37" s="190"/>
      <c r="BD37" s="190"/>
      <c r="BE37" s="190"/>
      <c r="BF37" s="190"/>
    </row>
    <row r="38" spans="1:58" x14ac:dyDescent="0.25">
      <c r="A38" s="336">
        <v>6</v>
      </c>
      <c r="B38" s="337">
        <v>20.5</v>
      </c>
      <c r="C38" s="338">
        <v>4.04</v>
      </c>
      <c r="D38" s="339">
        <v>501.81</v>
      </c>
      <c r="E38" s="340">
        <f t="shared" si="1"/>
        <v>83.11978457779081</v>
      </c>
      <c r="F38" s="503">
        <v>85.21</v>
      </c>
      <c r="G38" s="503">
        <v>1.1000000000000001</v>
      </c>
      <c r="H38" s="342">
        <f t="shared" ref="H38:H39" si="7">F38-G38</f>
        <v>84.11</v>
      </c>
      <c r="I38" s="343">
        <f t="shared" si="2"/>
        <v>20.744218825378336</v>
      </c>
      <c r="J38" s="339">
        <v>411.5</v>
      </c>
      <c r="K38" s="344">
        <v>946.5</v>
      </c>
      <c r="L38" s="339">
        <v>553.74</v>
      </c>
      <c r="M38" s="339">
        <v>1337.12</v>
      </c>
      <c r="N38" s="345">
        <v>100</v>
      </c>
      <c r="O38" s="346">
        <f t="shared" ref="O38:P39" si="8">L38-J38</f>
        <v>142.24</v>
      </c>
      <c r="P38" s="340">
        <f t="shared" si="8"/>
        <v>390.61999999999989</v>
      </c>
      <c r="Q38" s="340">
        <f t="shared" ref="Q38:Q39" si="9">((O38+P38)/O38)*(D38/(D38+H38))*C38</f>
        <v>12.962051150826841</v>
      </c>
      <c r="R38" s="347">
        <f t="shared" ref="R38:R39" si="10">$B$24/Q38*100</f>
        <v>48.79415055920002</v>
      </c>
      <c r="S38" s="348"/>
      <c r="T38" s="348"/>
      <c r="U38" s="222"/>
      <c r="V38" s="222"/>
      <c r="W38" s="222"/>
      <c r="X38" s="222"/>
      <c r="Y38" s="222"/>
      <c r="Z38" s="222"/>
      <c r="AA38" s="222"/>
      <c r="AB38" s="222"/>
      <c r="AC38" s="222"/>
      <c r="AD38" s="222"/>
      <c r="AE38" s="222"/>
      <c r="AF38" s="484"/>
      <c r="AG38" s="484"/>
      <c r="AH38" s="484"/>
      <c r="AI38" s="484"/>
      <c r="AJ38" s="484"/>
      <c r="AK38" s="484"/>
      <c r="AL38" s="484"/>
      <c r="AM38" s="190"/>
      <c r="AN38" s="190"/>
      <c r="AO38" s="190"/>
      <c r="AP38" s="190"/>
      <c r="AQ38" s="190"/>
      <c r="AR38" s="190"/>
      <c r="AS38" s="190"/>
      <c r="AT38" s="190"/>
      <c r="AU38" s="190"/>
      <c r="AV38" s="190"/>
      <c r="AW38" s="190"/>
      <c r="AX38" s="190"/>
      <c r="AY38" s="190"/>
      <c r="AZ38" s="190"/>
      <c r="BA38" s="190"/>
      <c r="BB38" s="190"/>
      <c r="BC38" s="190"/>
      <c r="BD38" s="190"/>
      <c r="BE38" s="190"/>
      <c r="BF38" s="190"/>
    </row>
    <row r="39" spans="1:58" ht="18.600000000000001" customHeight="1" thickBot="1" x14ac:dyDescent="0.3">
      <c r="A39" s="336">
        <v>7</v>
      </c>
      <c r="B39" s="337">
        <v>22.3</v>
      </c>
      <c r="C39" s="338">
        <v>4.04</v>
      </c>
      <c r="D39" s="339">
        <v>500.98</v>
      </c>
      <c r="E39" s="340">
        <f t="shared" si="1"/>
        <v>90.268554448946588</v>
      </c>
      <c r="F39" s="339">
        <v>92.95</v>
      </c>
      <c r="G39" s="339">
        <v>1.3</v>
      </c>
      <c r="H39" s="342">
        <f t="shared" si="7"/>
        <v>91.65</v>
      </c>
      <c r="I39" s="343">
        <f t="shared" si="2"/>
        <v>22.641273170668914</v>
      </c>
      <c r="J39" s="339">
        <v>454.75</v>
      </c>
      <c r="K39" s="344">
        <v>397.11</v>
      </c>
      <c r="L39" s="339">
        <v>618.39</v>
      </c>
      <c r="M39" s="339">
        <v>787.43</v>
      </c>
      <c r="N39" s="345">
        <v>100</v>
      </c>
      <c r="O39" s="346">
        <f t="shared" si="8"/>
        <v>163.63999999999999</v>
      </c>
      <c r="P39" s="340">
        <f t="shared" si="8"/>
        <v>390.31999999999994</v>
      </c>
      <c r="Q39" s="340">
        <f t="shared" si="9"/>
        <v>11.561310279394455</v>
      </c>
      <c r="R39" s="347">
        <f t="shared" si="10"/>
        <v>54.705933853945808</v>
      </c>
      <c r="S39" s="348"/>
      <c r="T39" s="348"/>
      <c r="U39" s="222"/>
      <c r="V39" s="222"/>
      <c r="W39" s="222"/>
      <c r="X39" s="222"/>
      <c r="Y39" s="222"/>
      <c r="Z39" s="222"/>
      <c r="AA39" s="222"/>
      <c r="AB39" s="222"/>
      <c r="AC39" s="222"/>
      <c r="AD39" s="222"/>
      <c r="AE39" s="222"/>
      <c r="AF39" s="222"/>
      <c r="AG39" s="222"/>
      <c r="AH39" s="222"/>
      <c r="AI39" s="222"/>
      <c r="AJ39" s="222"/>
      <c r="AK39" s="222"/>
      <c r="AL39" s="222"/>
      <c r="AM39" s="190"/>
      <c r="AN39" s="190"/>
      <c r="AO39" s="190"/>
      <c r="AP39" s="190"/>
      <c r="AQ39" s="190"/>
      <c r="AR39" s="190"/>
      <c r="AS39" s="190"/>
      <c r="AT39" s="190"/>
      <c r="AU39" s="190"/>
      <c r="AV39" s="190"/>
      <c r="AW39" s="190"/>
      <c r="AX39" s="190"/>
      <c r="AY39" s="190"/>
      <c r="AZ39" s="190"/>
      <c r="BA39" s="190"/>
      <c r="BB39" s="190"/>
      <c r="BC39" s="190"/>
      <c r="BD39" s="190"/>
      <c r="BE39" s="190"/>
      <c r="BF39" s="190"/>
    </row>
    <row r="40" spans="1:58" ht="16.350000000000001" customHeight="1" x14ac:dyDescent="0.25">
      <c r="A40" s="333" t="s">
        <v>56</v>
      </c>
      <c r="B40" s="333" t="s">
        <v>75</v>
      </c>
      <c r="C40" s="352" t="s">
        <v>76</v>
      </c>
      <c r="D40" s="353" t="s">
        <v>172</v>
      </c>
      <c r="E40" s="353"/>
      <c r="F40" s="353"/>
      <c r="G40" s="353"/>
      <c r="H40" s="353"/>
      <c r="I40" s="356" t="s">
        <v>78</v>
      </c>
      <c r="J40" s="356"/>
      <c r="K40" s="356"/>
      <c r="L40" s="356"/>
      <c r="M40" s="356"/>
      <c r="N40" s="190"/>
      <c r="O40" s="190"/>
      <c r="P40" s="190"/>
      <c r="Q40" s="190"/>
      <c r="R40" s="190"/>
      <c r="S40" s="190"/>
      <c r="T40" s="190"/>
      <c r="U40" s="222"/>
      <c r="V40" s="222"/>
      <c r="W40" s="222"/>
      <c r="X40" s="222"/>
      <c r="Y40" s="222"/>
      <c r="Z40" s="222"/>
      <c r="AA40" s="222"/>
      <c r="AB40" s="222"/>
      <c r="AC40" s="222"/>
      <c r="AD40" s="222"/>
      <c r="AE40" s="222"/>
      <c r="AF40" s="222"/>
      <c r="AG40" s="222"/>
      <c r="AH40" s="222"/>
      <c r="AI40" s="222"/>
      <c r="AJ40" s="222"/>
      <c r="AK40" s="222"/>
      <c r="AL40" s="359"/>
      <c r="AM40" s="190"/>
      <c r="AN40" s="190"/>
      <c r="AO40" s="190"/>
      <c r="AP40" s="190"/>
      <c r="AQ40" s="190"/>
      <c r="AR40" s="190"/>
      <c r="AS40" s="190"/>
      <c r="AT40" s="190"/>
      <c r="AU40" s="190"/>
      <c r="AV40" s="190"/>
      <c r="AW40" s="190"/>
      <c r="AX40" s="190"/>
      <c r="AY40" s="190"/>
      <c r="AZ40" s="190"/>
      <c r="BA40" s="190"/>
      <c r="BB40" s="190"/>
      <c r="BC40" s="190"/>
      <c r="BD40" s="190"/>
      <c r="BE40" s="190"/>
      <c r="BF40" s="190"/>
    </row>
    <row r="41" spans="1:58" ht="15.75" customHeight="1" x14ac:dyDescent="0.25">
      <c r="A41" s="360">
        <v>1</v>
      </c>
      <c r="B41" s="361">
        <f>AVERAGE(D41:H41)</f>
        <v>230.2</v>
      </c>
      <c r="C41" s="361" t="e">
        <f t="shared" ref="C41" si="11">AVERAGE(I41:K41)</f>
        <v>#DIV/0!</v>
      </c>
      <c r="D41" s="363">
        <v>230.2</v>
      </c>
      <c r="E41" s="363"/>
      <c r="F41" s="363"/>
      <c r="G41" s="363"/>
      <c r="H41" s="363"/>
      <c r="I41" s="362"/>
      <c r="J41" s="363"/>
      <c r="K41" s="363"/>
      <c r="L41" s="363"/>
      <c r="M41" s="363"/>
      <c r="N41" s="190"/>
      <c r="O41" s="190"/>
      <c r="P41" s="190"/>
      <c r="Q41" s="190"/>
      <c r="R41" s="190"/>
      <c r="S41" s="190"/>
      <c r="T41" s="190"/>
      <c r="U41" s="222"/>
      <c r="V41" s="222"/>
      <c r="W41" s="222"/>
      <c r="X41" s="222"/>
      <c r="Y41" s="222"/>
      <c r="Z41" s="222"/>
      <c r="AA41" s="222"/>
      <c r="AB41" s="222"/>
      <c r="AC41" s="222"/>
      <c r="AD41" s="222"/>
      <c r="AE41" s="222"/>
      <c r="AF41" s="222"/>
      <c r="AG41" s="222"/>
      <c r="AH41" s="222"/>
      <c r="AI41" s="222"/>
      <c r="AJ41" s="222"/>
      <c r="AK41" s="222"/>
      <c r="AL41" s="222"/>
      <c r="AM41" s="190"/>
      <c r="AN41" s="190"/>
      <c r="AO41" s="190"/>
      <c r="AP41" s="190"/>
      <c r="AQ41" s="190"/>
      <c r="AR41" s="190"/>
      <c r="AS41" s="190"/>
      <c r="AT41" s="190"/>
      <c r="AU41" s="190"/>
      <c r="AV41" s="190"/>
      <c r="AW41" s="190"/>
      <c r="AX41" s="190"/>
      <c r="AY41" s="190"/>
      <c r="AZ41" s="190"/>
      <c r="BA41" s="190"/>
      <c r="BB41" s="190"/>
      <c r="BC41" s="190"/>
      <c r="BD41" s="190"/>
      <c r="BE41" s="190"/>
      <c r="BF41" s="190"/>
    </row>
    <row r="42" spans="1:58" x14ac:dyDescent="0.25">
      <c r="A42" s="360">
        <v>2</v>
      </c>
      <c r="B42" s="504">
        <f>D42</f>
        <v>201.6</v>
      </c>
      <c r="C42" s="361">
        <v>15</v>
      </c>
      <c r="D42" s="362">
        <v>201.6</v>
      </c>
      <c r="E42" s="363"/>
      <c r="F42" s="363"/>
      <c r="G42" s="363"/>
      <c r="H42" s="363"/>
      <c r="I42" s="362"/>
      <c r="J42" s="363"/>
      <c r="K42" s="363"/>
      <c r="L42" s="363"/>
      <c r="M42" s="363"/>
      <c r="N42" s="190"/>
      <c r="O42" s="190"/>
      <c r="P42" s="190"/>
      <c r="Q42" s="190"/>
      <c r="R42" s="190"/>
      <c r="S42" s="190"/>
      <c r="T42" s="190"/>
      <c r="U42" s="222"/>
      <c r="V42" s="222"/>
      <c r="W42" s="222"/>
      <c r="X42" s="222"/>
      <c r="Y42" s="222"/>
      <c r="Z42" s="222"/>
      <c r="AA42" s="222"/>
      <c r="AB42" s="222"/>
      <c r="AC42" s="222"/>
      <c r="AD42" s="222"/>
      <c r="AE42" s="222"/>
      <c r="AF42" s="222"/>
      <c r="AG42" s="222"/>
      <c r="AH42" s="222"/>
      <c r="AI42" s="222"/>
      <c r="AJ42" s="222"/>
      <c r="AK42" s="222"/>
      <c r="AL42" s="222"/>
      <c r="AM42" s="190"/>
      <c r="AN42" s="190"/>
      <c r="AO42" s="190"/>
      <c r="AP42" s="190"/>
      <c r="AQ42" s="190"/>
      <c r="AR42" s="190"/>
      <c r="AS42" s="190"/>
      <c r="AT42" s="190"/>
      <c r="AU42" s="190"/>
      <c r="AV42" s="190"/>
      <c r="AW42" s="190"/>
      <c r="AX42" s="190"/>
      <c r="AY42" s="190"/>
      <c r="AZ42" s="190"/>
      <c r="BA42" s="190"/>
      <c r="BB42" s="190"/>
      <c r="BC42" s="190"/>
      <c r="BD42" s="190"/>
      <c r="BE42" s="190"/>
      <c r="BF42" s="190"/>
    </row>
    <row r="43" spans="1:58" x14ac:dyDescent="0.25">
      <c r="A43" s="360">
        <v>3</v>
      </c>
      <c r="B43" s="361">
        <f>D43</f>
        <v>95.4</v>
      </c>
      <c r="C43" s="361">
        <v>16</v>
      </c>
      <c r="D43" s="363">
        <v>95.4</v>
      </c>
      <c r="E43" s="363">
        <v>97.6</v>
      </c>
      <c r="F43" s="363"/>
      <c r="G43" s="363"/>
      <c r="H43" s="363"/>
      <c r="I43" s="362"/>
      <c r="J43" s="363"/>
      <c r="K43" s="363"/>
      <c r="L43" s="363"/>
      <c r="M43" s="363"/>
      <c r="N43" s="190"/>
      <c r="O43" s="190"/>
      <c r="P43" s="190"/>
      <c r="Q43" s="190"/>
      <c r="R43" s="190"/>
      <c r="S43" s="190"/>
      <c r="T43" s="190"/>
      <c r="U43" s="222"/>
      <c r="V43" s="222"/>
      <c r="W43" s="222"/>
      <c r="X43" s="222"/>
      <c r="Y43" s="222"/>
      <c r="Z43" s="222"/>
      <c r="AA43" s="222"/>
      <c r="AB43" s="222"/>
      <c r="AC43" s="222"/>
      <c r="AD43" s="222"/>
      <c r="AE43" s="222"/>
      <c r="AF43" s="222"/>
      <c r="AG43" s="222"/>
      <c r="AH43" s="222"/>
      <c r="AI43" s="222"/>
      <c r="AJ43" s="222"/>
      <c r="AK43" s="222"/>
      <c r="AL43" s="359"/>
      <c r="AM43" s="190"/>
      <c r="AN43" s="190"/>
      <c r="AO43" s="190"/>
      <c r="AP43" s="190"/>
      <c r="AQ43" s="190"/>
      <c r="AR43" s="190"/>
      <c r="AS43" s="190"/>
      <c r="AT43" s="190"/>
      <c r="AU43" s="190"/>
      <c r="AV43" s="190"/>
      <c r="AW43" s="190"/>
      <c r="AX43" s="190"/>
      <c r="AY43" s="190"/>
      <c r="AZ43" s="190"/>
      <c r="BA43" s="190"/>
      <c r="BB43" s="190"/>
      <c r="BC43" s="190"/>
      <c r="BD43" s="190"/>
      <c r="BE43" s="190"/>
      <c r="BF43" s="190"/>
    </row>
    <row r="44" spans="1:58" ht="16.5" customHeight="1" x14ac:dyDescent="0.25">
      <c r="A44" s="360">
        <v>4</v>
      </c>
      <c r="B44" s="361">
        <f>D44</f>
        <v>68.599999999999994</v>
      </c>
      <c r="C44" s="361">
        <v>17</v>
      </c>
      <c r="D44" s="362">
        <v>68.599999999999994</v>
      </c>
      <c r="E44" s="363"/>
      <c r="F44" s="363"/>
      <c r="G44" s="363"/>
      <c r="H44" s="363"/>
      <c r="I44" s="362"/>
      <c r="J44" s="363"/>
      <c r="K44" s="363"/>
      <c r="L44" s="363"/>
      <c r="M44" s="363"/>
      <c r="N44" s="190"/>
      <c r="O44" s="190"/>
      <c r="P44" s="190"/>
      <c r="Q44" s="190"/>
      <c r="R44" s="190"/>
      <c r="S44" s="190"/>
      <c r="T44" s="190"/>
      <c r="U44" s="222"/>
      <c r="V44" s="222"/>
      <c r="W44" s="222"/>
      <c r="X44" s="222"/>
      <c r="Y44" s="222"/>
      <c r="Z44" s="222"/>
      <c r="AA44" s="222"/>
      <c r="AB44" s="222"/>
      <c r="AC44" s="222"/>
      <c r="AD44" s="222"/>
      <c r="AE44" s="222"/>
      <c r="AF44" s="222"/>
      <c r="AG44" s="222"/>
      <c r="AH44" s="222"/>
      <c r="AI44" s="222"/>
      <c r="AJ44" s="222"/>
      <c r="AK44" s="222"/>
      <c r="AL44" s="222"/>
      <c r="AM44" s="190"/>
      <c r="AN44" s="190"/>
      <c r="AO44" s="190"/>
      <c r="AP44" s="190"/>
      <c r="AQ44" s="190"/>
      <c r="AR44" s="190"/>
      <c r="AS44" s="190"/>
      <c r="AT44" s="190"/>
      <c r="AU44" s="190"/>
      <c r="AV44" s="190"/>
      <c r="AW44" s="190"/>
      <c r="AX44" s="190"/>
      <c r="AY44" s="190"/>
      <c r="AZ44" s="190"/>
      <c r="BA44" s="190"/>
      <c r="BB44" s="190"/>
      <c r="BC44" s="190"/>
      <c r="BD44" s="190"/>
      <c r="BE44" s="190"/>
      <c r="BF44" s="190"/>
    </row>
    <row r="45" spans="1:58" ht="18.75" customHeight="1" x14ac:dyDescent="0.25">
      <c r="A45" s="360">
        <v>5</v>
      </c>
      <c r="B45" s="361">
        <f>E45</f>
        <v>55.2</v>
      </c>
      <c r="C45" s="361">
        <v>19</v>
      </c>
      <c r="D45" s="362"/>
      <c r="E45" s="363">
        <v>55.2</v>
      </c>
      <c r="F45" s="363">
        <v>54.8</v>
      </c>
      <c r="G45" s="363"/>
      <c r="H45" s="363"/>
      <c r="I45" s="362"/>
      <c r="J45" s="363"/>
      <c r="K45" s="363"/>
      <c r="L45" s="363"/>
      <c r="M45" s="363"/>
      <c r="N45" s="190"/>
      <c r="O45" s="190"/>
      <c r="P45" s="190"/>
      <c r="Q45" s="190"/>
      <c r="R45" s="190"/>
      <c r="S45" s="190"/>
      <c r="T45" s="190"/>
      <c r="U45" s="222"/>
      <c r="V45" s="222"/>
      <c r="W45" s="222"/>
      <c r="X45" s="222"/>
      <c r="Y45" s="222"/>
      <c r="Z45" s="222"/>
      <c r="AA45" s="222"/>
      <c r="AB45" s="222"/>
      <c r="AC45" s="222"/>
      <c r="AD45" s="222"/>
      <c r="AE45" s="222"/>
      <c r="AF45" s="222"/>
      <c r="AG45" s="222"/>
      <c r="AH45" s="222"/>
      <c r="AI45" s="222"/>
      <c r="AJ45" s="222"/>
      <c r="AK45" s="222"/>
      <c r="AL45" s="359"/>
      <c r="AM45" s="190"/>
      <c r="AN45" s="190"/>
      <c r="AO45" s="190"/>
      <c r="AP45" s="190"/>
      <c r="AQ45" s="190"/>
      <c r="AR45" s="190"/>
      <c r="AS45" s="190"/>
      <c r="AT45" s="190"/>
      <c r="AU45" s="190"/>
      <c r="AV45" s="190"/>
      <c r="AW45" s="190"/>
      <c r="AX45" s="190"/>
      <c r="AY45" s="190"/>
      <c r="AZ45" s="190"/>
      <c r="BA45" s="190"/>
      <c r="BB45" s="190"/>
      <c r="BC45" s="190"/>
      <c r="BD45" s="190"/>
      <c r="BE45" s="190"/>
      <c r="BF45" s="190"/>
    </row>
    <row r="46" spans="1:58" ht="16.350000000000001" customHeight="1" x14ac:dyDescent="0.25">
      <c r="A46" s="360">
        <v>6</v>
      </c>
      <c r="B46" s="361">
        <f>E46</f>
        <v>39.6</v>
      </c>
      <c r="C46" s="361">
        <v>20.5</v>
      </c>
      <c r="D46" s="362">
        <v>40.1</v>
      </c>
      <c r="E46" s="363">
        <v>39.6</v>
      </c>
      <c r="F46" s="363"/>
      <c r="G46" s="363"/>
      <c r="H46" s="363"/>
      <c r="I46" s="362"/>
      <c r="J46" s="363"/>
      <c r="K46" s="363"/>
      <c r="L46" s="363"/>
      <c r="M46" s="363"/>
      <c r="N46" s="190"/>
      <c r="O46" s="190"/>
      <c r="P46" s="190"/>
      <c r="Q46" s="190"/>
      <c r="R46" s="190"/>
      <c r="S46" s="190"/>
      <c r="T46" s="190"/>
      <c r="U46" s="222"/>
      <c r="V46" s="222"/>
      <c r="W46" s="222"/>
      <c r="X46" s="222"/>
      <c r="Y46" s="222"/>
      <c r="Z46" s="222"/>
      <c r="AA46" s="222"/>
      <c r="AB46" s="222"/>
      <c r="AC46" s="222"/>
      <c r="AD46" s="222"/>
      <c r="AE46" s="222"/>
      <c r="AF46" s="222"/>
      <c r="AG46" s="222"/>
      <c r="AH46" s="222"/>
      <c r="AI46" s="222"/>
      <c r="AJ46" s="222"/>
      <c r="AK46" s="222"/>
      <c r="AL46" s="222"/>
      <c r="AM46" s="190"/>
      <c r="AN46" s="190"/>
      <c r="AO46" s="190"/>
      <c r="AP46" s="190"/>
      <c r="AQ46" s="190"/>
      <c r="AR46" s="190"/>
      <c r="AS46" s="190"/>
      <c r="AT46" s="190"/>
      <c r="AU46" s="190"/>
      <c r="AV46" s="190"/>
      <c r="AW46" s="190"/>
      <c r="AX46" s="190"/>
      <c r="AY46" s="190"/>
      <c r="AZ46" s="190"/>
      <c r="BA46" s="190"/>
      <c r="BB46" s="190"/>
      <c r="BC46" s="190"/>
      <c r="BD46" s="190"/>
      <c r="BE46" s="190"/>
      <c r="BF46" s="190"/>
    </row>
    <row r="47" spans="1:58" ht="16.350000000000001" customHeight="1" x14ac:dyDescent="0.25">
      <c r="A47" s="360">
        <v>7</v>
      </c>
      <c r="B47" s="361">
        <f>D47</f>
        <v>43.3</v>
      </c>
      <c r="C47" s="361">
        <v>22.3</v>
      </c>
      <c r="D47" s="362">
        <v>43.3</v>
      </c>
      <c r="E47" s="363">
        <v>41.2</v>
      </c>
      <c r="F47" s="363"/>
      <c r="G47" s="363"/>
      <c r="H47" s="363"/>
      <c r="I47" s="363"/>
      <c r="J47" s="363"/>
      <c r="K47" s="363"/>
      <c r="L47" s="363"/>
      <c r="M47" s="363"/>
      <c r="N47" s="190"/>
      <c r="O47" s="190"/>
      <c r="P47" s="190"/>
      <c r="Q47" s="190"/>
      <c r="R47" s="190"/>
      <c r="S47" s="190"/>
      <c r="T47" s="190"/>
      <c r="U47" s="222"/>
      <c r="V47" s="222"/>
      <c r="W47" s="222"/>
      <c r="X47" s="222"/>
      <c r="Y47" s="222"/>
      <c r="Z47" s="222"/>
      <c r="AA47" s="222"/>
      <c r="AB47" s="222"/>
      <c r="AC47" s="222"/>
      <c r="AD47" s="222"/>
      <c r="AE47" s="222"/>
      <c r="AF47" s="222"/>
      <c r="AG47" s="222"/>
      <c r="AH47" s="222"/>
      <c r="AI47" s="222"/>
      <c r="AJ47" s="222"/>
      <c r="AK47" s="222"/>
      <c r="AL47" s="222"/>
      <c r="AM47" s="190"/>
      <c r="AN47" s="190"/>
      <c r="AO47" s="190"/>
      <c r="AP47" s="190"/>
      <c r="AQ47" s="190"/>
      <c r="AR47" s="190"/>
      <c r="AS47" s="190"/>
      <c r="AT47" s="190"/>
      <c r="AU47" s="190"/>
      <c r="AV47" s="190"/>
      <c r="AW47" s="190"/>
      <c r="AX47" s="190"/>
      <c r="AY47" s="190"/>
      <c r="AZ47" s="190"/>
      <c r="BA47" s="190"/>
      <c r="BB47" s="190"/>
      <c r="BC47" s="190"/>
      <c r="BD47" s="190"/>
      <c r="BE47" s="190"/>
      <c r="BF47" s="190"/>
    </row>
    <row r="48" spans="1:58" ht="15.75" customHeight="1" x14ac:dyDescent="0.25">
      <c r="A48" s="360"/>
      <c r="B48" s="361"/>
      <c r="C48" s="361"/>
      <c r="D48" s="363"/>
      <c r="E48" s="363"/>
      <c r="F48" s="363"/>
      <c r="G48" s="363"/>
      <c r="H48" s="363"/>
      <c r="I48" s="363"/>
      <c r="J48" s="363"/>
      <c r="K48" s="363"/>
      <c r="L48" s="363"/>
      <c r="M48" s="363"/>
      <c r="N48" s="190"/>
      <c r="O48" s="190"/>
      <c r="P48" s="190"/>
      <c r="Q48" s="190"/>
      <c r="R48" s="190"/>
      <c r="S48" s="190"/>
      <c r="T48" s="190"/>
      <c r="U48" s="222"/>
      <c r="V48" s="222"/>
      <c r="W48" s="222"/>
      <c r="X48" s="222"/>
      <c r="Y48" s="222"/>
      <c r="Z48" s="222"/>
      <c r="AA48" s="222"/>
      <c r="AB48" s="222"/>
      <c r="AC48" s="222"/>
      <c r="AD48" s="222"/>
      <c r="AE48" s="222"/>
      <c r="AF48" s="222"/>
      <c r="AG48" s="222"/>
      <c r="AH48" s="222"/>
      <c r="AI48" s="222"/>
      <c r="AJ48" s="222"/>
      <c r="AK48" s="222"/>
      <c r="AL48" s="359"/>
      <c r="AM48" s="190"/>
      <c r="AN48" s="190"/>
      <c r="AO48" s="190"/>
      <c r="AP48" s="190"/>
      <c r="AQ48" s="190"/>
      <c r="AR48" s="190"/>
      <c r="AS48" s="190"/>
      <c r="AT48" s="190"/>
      <c r="AU48" s="190"/>
      <c r="AV48" s="190"/>
      <c r="AW48" s="190"/>
      <c r="AX48" s="190"/>
      <c r="AY48" s="190"/>
      <c r="AZ48" s="190"/>
      <c r="BA48" s="190"/>
      <c r="BB48" s="190"/>
      <c r="BC48" s="190"/>
      <c r="BD48" s="190"/>
      <c r="BE48" s="190"/>
      <c r="BF48" s="190"/>
    </row>
    <row r="49" spans="1:58" ht="21" customHeight="1" x14ac:dyDescent="0.25">
      <c r="A49" s="364" t="s">
        <v>82</v>
      </c>
      <c r="B49" s="364"/>
      <c r="C49" s="364"/>
      <c r="D49" s="364"/>
      <c r="E49" s="364"/>
      <c r="F49" s="364"/>
      <c r="G49" s="364"/>
      <c r="H49" s="364"/>
      <c r="I49" s="364"/>
      <c r="J49" s="364"/>
      <c r="K49" s="364"/>
      <c r="L49" s="364"/>
      <c r="M49" s="364"/>
      <c r="N49" s="364"/>
      <c r="O49" s="364"/>
      <c r="P49" s="364"/>
      <c r="Q49" s="190"/>
      <c r="R49" s="190"/>
      <c r="S49" s="190"/>
      <c r="T49" s="190"/>
      <c r="U49" s="222"/>
      <c r="V49" s="222"/>
      <c r="W49" s="222"/>
      <c r="X49" s="222"/>
      <c r="Y49" s="222"/>
      <c r="Z49" s="222"/>
      <c r="AA49" s="222"/>
      <c r="AB49" s="222"/>
      <c r="AC49" s="222"/>
      <c r="AD49" s="222"/>
      <c r="AE49" s="222"/>
      <c r="AF49" s="222"/>
      <c r="AG49" s="222"/>
      <c r="AH49" s="222"/>
      <c r="AI49" s="222"/>
      <c r="AJ49" s="222"/>
      <c r="AK49" s="222"/>
      <c r="AL49" s="222"/>
      <c r="AM49" s="190"/>
      <c r="AN49" s="190"/>
      <c r="AO49" s="190"/>
      <c r="AP49" s="190"/>
      <c r="AQ49" s="190"/>
      <c r="AR49" s="190"/>
      <c r="AS49" s="190"/>
      <c r="AT49" s="190"/>
      <c r="AU49" s="190"/>
      <c r="AV49" s="190"/>
      <c r="AW49" s="190"/>
      <c r="AX49" s="190"/>
      <c r="AY49" s="190"/>
      <c r="AZ49" s="190"/>
      <c r="BA49" s="190"/>
      <c r="BB49" s="190"/>
      <c r="BC49" s="190"/>
      <c r="BD49" s="190"/>
      <c r="BE49" s="190"/>
      <c r="BF49" s="190"/>
    </row>
    <row r="50" spans="1:58" ht="22.35" customHeight="1" x14ac:dyDescent="0.25">
      <c r="A50" s="367" t="s">
        <v>84</v>
      </c>
      <c r="B50" s="333" t="s">
        <v>85</v>
      </c>
      <c r="C50" s="333" t="s">
        <v>86</v>
      </c>
      <c r="D50" s="333" t="s">
        <v>87</v>
      </c>
      <c r="E50" s="333" t="s">
        <v>88</v>
      </c>
      <c r="F50" s="333" t="s">
        <v>89</v>
      </c>
      <c r="G50" s="333" t="s">
        <v>90</v>
      </c>
      <c r="H50" s="333" t="s">
        <v>91</v>
      </c>
      <c r="I50" s="333" t="s">
        <v>92</v>
      </c>
      <c r="J50" s="333" t="s">
        <v>93</v>
      </c>
      <c r="K50" s="333" t="s">
        <v>94</v>
      </c>
      <c r="L50" s="333" t="s">
        <v>95</v>
      </c>
      <c r="M50" s="333" t="s">
        <v>96</v>
      </c>
      <c r="N50" s="333" t="s">
        <v>97</v>
      </c>
      <c r="O50" s="333" t="s">
        <v>98</v>
      </c>
      <c r="P50" s="368" t="s">
        <v>99</v>
      </c>
      <c r="Q50" s="190"/>
      <c r="R50" s="190"/>
      <c r="S50" s="190"/>
      <c r="T50" s="190"/>
      <c r="U50" s="222"/>
      <c r="V50" s="222"/>
      <c r="W50" s="222"/>
      <c r="X50" s="222"/>
      <c r="Y50" s="222"/>
      <c r="Z50" s="222"/>
      <c r="AA50" s="222"/>
      <c r="AB50" s="222"/>
      <c r="AC50" s="222"/>
      <c r="AD50" s="222"/>
      <c r="AE50" s="222"/>
      <c r="AF50" s="222"/>
      <c r="AG50" s="222"/>
      <c r="AH50" s="222"/>
      <c r="AI50" s="222"/>
      <c r="AJ50" s="222"/>
      <c r="AK50" s="222"/>
      <c r="AL50" s="359"/>
      <c r="AM50" s="190"/>
      <c r="AN50" s="190"/>
      <c r="AO50" s="190"/>
      <c r="AP50" s="190"/>
      <c r="AQ50" s="190"/>
      <c r="AR50" s="190"/>
      <c r="AS50" s="190"/>
      <c r="AT50" s="190"/>
      <c r="AU50" s="190"/>
      <c r="AV50" s="190"/>
      <c r="AW50" s="190"/>
      <c r="AX50" s="190"/>
      <c r="AY50" s="190"/>
      <c r="AZ50" s="190"/>
      <c r="BA50" s="190"/>
      <c r="BB50" s="190"/>
      <c r="BC50" s="190"/>
      <c r="BD50" s="190"/>
      <c r="BE50" s="190"/>
      <c r="BF50" s="190"/>
    </row>
    <row r="51" spans="1:58" x14ac:dyDescent="0.25">
      <c r="A51" s="505">
        <v>1</v>
      </c>
      <c r="B51" s="506">
        <v>1.1198999999999999</v>
      </c>
      <c r="C51" s="506">
        <v>1.115</v>
      </c>
      <c r="D51" s="507">
        <v>10</v>
      </c>
      <c r="E51" s="508">
        <v>10</v>
      </c>
      <c r="F51" s="506">
        <v>1.129</v>
      </c>
      <c r="G51" s="506">
        <v>1.1240000000000001</v>
      </c>
      <c r="H51" s="507">
        <v>1</v>
      </c>
      <c r="I51" s="373">
        <f t="shared" ref="I51" si="12">(F51-B51)*1000*H51/D51</f>
        <v>0.9100000000000108</v>
      </c>
      <c r="J51" s="373">
        <f t="shared" ref="J51" si="13">(G51-C51)*1000*H51/E51</f>
        <v>0.9000000000000119</v>
      </c>
      <c r="K51" s="374">
        <f t="shared" ref="K51" si="14">AVERAGE(I51:J51)</f>
        <v>0.90500000000001135</v>
      </c>
      <c r="L51" s="362"/>
      <c r="M51" s="375"/>
      <c r="N51" s="376">
        <f t="shared" ref="N51" si="15">(F51-L51)/E51*1000000</f>
        <v>112900</v>
      </c>
      <c r="O51" s="377">
        <f t="shared" ref="O51" si="16">(G51-M51)/E51*1000000</f>
        <v>112400.00000000001</v>
      </c>
      <c r="P51" s="378">
        <f>AVERAGE(O51)</f>
        <v>112400.00000000001</v>
      </c>
      <c r="Q51" s="190"/>
      <c r="R51" s="190"/>
      <c r="S51" s="190"/>
      <c r="T51" s="190"/>
      <c r="U51" s="222"/>
      <c r="V51" s="222"/>
      <c r="W51" s="222"/>
      <c r="X51" s="222"/>
      <c r="Y51" s="222"/>
      <c r="Z51" s="222"/>
      <c r="AA51" s="222"/>
      <c r="AB51" s="222"/>
      <c r="AC51" s="222"/>
      <c r="AD51" s="222"/>
      <c r="AE51" s="222"/>
      <c r="AF51" s="222"/>
      <c r="AG51" s="222"/>
      <c r="AH51" s="222"/>
      <c r="AI51" s="222"/>
      <c r="AJ51" s="222"/>
      <c r="AK51" s="222"/>
      <c r="AL51" s="222"/>
      <c r="AM51" s="190"/>
      <c r="AN51" s="190"/>
      <c r="AO51" s="190"/>
      <c r="AP51" s="190"/>
      <c r="AQ51" s="190"/>
      <c r="AR51" s="190"/>
      <c r="AS51" s="190"/>
      <c r="AT51" s="190"/>
      <c r="AU51" s="190"/>
      <c r="AV51" s="190"/>
      <c r="AW51" s="190"/>
      <c r="AX51" s="190"/>
      <c r="AY51" s="190"/>
      <c r="AZ51" s="190"/>
      <c r="BA51" s="190"/>
      <c r="BB51" s="190"/>
      <c r="BC51" s="190"/>
      <c r="BD51" s="190"/>
      <c r="BE51" s="190"/>
      <c r="BF51" s="190"/>
    </row>
    <row r="52" spans="1:58" x14ac:dyDescent="0.25">
      <c r="A52" s="505">
        <v>2</v>
      </c>
      <c r="B52" s="506">
        <v>1.1103000000000001</v>
      </c>
      <c r="C52" s="506">
        <v>1.0958000000000001</v>
      </c>
      <c r="D52" s="507">
        <v>10</v>
      </c>
      <c r="E52" s="508">
        <v>10</v>
      </c>
      <c r="F52" s="506">
        <v>1.1189</v>
      </c>
      <c r="G52" s="506">
        <v>1.1048</v>
      </c>
      <c r="H52" s="507">
        <v>1</v>
      </c>
      <c r="I52" s="373">
        <f>(F52-B52)*1000*H52/D52</f>
        <v>0.8599999999999941</v>
      </c>
      <c r="J52" s="373">
        <f>(G52-C52)*1000*H52/E52</f>
        <v>0.8999999999999897</v>
      </c>
      <c r="K52" s="374">
        <f>AVERAGE(I52:J52)</f>
        <v>0.8799999999999919</v>
      </c>
      <c r="L52" s="375"/>
      <c r="M52" s="375"/>
      <c r="N52" s="376">
        <f>(F52-L52)/E52*1000000</f>
        <v>111890</v>
      </c>
      <c r="O52" s="377">
        <f>(G52-M52)/E52*1000000</f>
        <v>110480</v>
      </c>
      <c r="P52" s="378">
        <f>AVERAGE(N52:O52)</f>
        <v>111185</v>
      </c>
      <c r="Q52" s="190"/>
      <c r="R52" s="190"/>
      <c r="S52" s="190"/>
      <c r="T52" s="190"/>
      <c r="U52" s="222"/>
      <c r="V52" s="222"/>
      <c r="W52" s="222"/>
      <c r="X52" s="222"/>
      <c r="Y52" s="222"/>
      <c r="Z52" s="222"/>
      <c r="AA52" s="222"/>
      <c r="AB52" s="222"/>
      <c r="AC52" s="222"/>
      <c r="AD52" s="222"/>
      <c r="AE52" s="222"/>
      <c r="AF52" s="222"/>
      <c r="AG52" s="222"/>
      <c r="AH52" s="222"/>
      <c r="AI52" s="222"/>
      <c r="AJ52" s="222"/>
      <c r="AK52" s="222"/>
      <c r="AL52" s="359"/>
      <c r="AM52" s="190"/>
      <c r="AN52" s="190"/>
      <c r="AO52" s="190"/>
      <c r="AP52" s="190"/>
      <c r="AQ52" s="190"/>
      <c r="AR52" s="190"/>
      <c r="AS52" s="190"/>
      <c r="AT52" s="190"/>
      <c r="AU52" s="190"/>
      <c r="AV52" s="190"/>
      <c r="AW52" s="190"/>
      <c r="AX52" s="190"/>
      <c r="AY52" s="190"/>
      <c r="AZ52" s="190"/>
      <c r="BA52" s="190"/>
      <c r="BB52" s="190"/>
      <c r="BC52" s="190"/>
      <c r="BD52" s="190"/>
      <c r="BE52" s="190"/>
      <c r="BF52" s="190"/>
    </row>
    <row r="53" spans="1:58" x14ac:dyDescent="0.25">
      <c r="A53" s="509">
        <v>3</v>
      </c>
      <c r="B53" s="510">
        <v>1.1188</v>
      </c>
      <c r="C53" s="511">
        <v>1.1129</v>
      </c>
      <c r="D53" s="512">
        <v>10</v>
      </c>
      <c r="E53" s="513">
        <v>10</v>
      </c>
      <c r="F53" s="511">
        <v>1.1259999999999999</v>
      </c>
      <c r="G53" s="511">
        <v>1.1198999999999999</v>
      </c>
      <c r="H53" s="512">
        <v>1</v>
      </c>
      <c r="I53" s="514">
        <f>(F53-B53)*1000*H53/D53</f>
        <v>0.71999999999998732</v>
      </c>
      <c r="J53" s="514">
        <f>(G53-C53)*1000*H53/E53</f>
        <v>0.69999999999998952</v>
      </c>
      <c r="K53" s="515">
        <f>AVERAGE(I53:J53)</f>
        <v>0.70999999999998842</v>
      </c>
      <c r="L53" s="516"/>
      <c r="M53" s="517"/>
      <c r="N53" s="518">
        <f t="shared" ref="N53" si="17">(F53-L53)/E53*1000000</f>
        <v>112599.99999999999</v>
      </c>
      <c r="O53" s="519">
        <f t="shared" ref="O53" si="18">(G53-M53)/E53*1000000</f>
        <v>111989.99999999999</v>
      </c>
      <c r="P53" s="520">
        <f>AVERAGE(O53)</f>
        <v>111989.99999999999</v>
      </c>
      <c r="Q53" s="190"/>
      <c r="R53" s="190"/>
      <c r="S53" s="190"/>
      <c r="T53" s="190"/>
      <c r="U53" s="222"/>
      <c r="V53" s="222"/>
      <c r="W53" s="222"/>
      <c r="X53" s="222"/>
      <c r="Y53" s="222"/>
      <c r="Z53" s="222"/>
      <c r="AA53" s="222"/>
      <c r="AB53" s="222"/>
      <c r="AC53" s="222"/>
      <c r="AD53" s="222"/>
      <c r="AE53" s="222"/>
      <c r="AF53" s="222"/>
      <c r="AG53" s="222"/>
      <c r="AH53" s="222"/>
      <c r="AI53" s="222"/>
      <c r="AJ53" s="222"/>
      <c r="AK53" s="222"/>
      <c r="AL53" s="222"/>
      <c r="AM53" s="190"/>
      <c r="AN53" s="190"/>
      <c r="AO53" s="190"/>
      <c r="AP53" s="190"/>
      <c r="AQ53" s="190"/>
      <c r="AR53" s="190"/>
      <c r="AS53" s="190"/>
      <c r="AT53" s="190"/>
      <c r="AU53" s="190"/>
      <c r="AV53" s="190"/>
      <c r="AW53" s="190"/>
      <c r="AX53" s="190"/>
      <c r="AY53" s="190"/>
      <c r="AZ53" s="190"/>
      <c r="BA53" s="190"/>
      <c r="BB53" s="190"/>
      <c r="BC53" s="190"/>
      <c r="BD53" s="190"/>
      <c r="BE53" s="190"/>
      <c r="BF53" s="190"/>
    </row>
    <row r="54" spans="1:58" x14ac:dyDescent="0.25">
      <c r="A54" s="505">
        <v>4</v>
      </c>
      <c r="B54" s="506">
        <v>1.1142000000000001</v>
      </c>
      <c r="C54" s="506">
        <v>1.101</v>
      </c>
      <c r="D54" s="507">
        <v>10</v>
      </c>
      <c r="E54" s="508">
        <v>10</v>
      </c>
      <c r="F54" s="506">
        <v>1.1208</v>
      </c>
      <c r="G54" s="506">
        <v>1.1077999999999999</v>
      </c>
      <c r="H54" s="507">
        <v>1</v>
      </c>
      <c r="I54" s="373">
        <f>(F54-B54)*1000*H54/D54</f>
        <v>0.65999999999999392</v>
      </c>
      <c r="J54" s="373">
        <f>(G54-C54)*1000*H54/E54</f>
        <v>0.67999999999999172</v>
      </c>
      <c r="K54" s="374">
        <f>AVERAGE(I54:J54)</f>
        <v>0.66999999999999282</v>
      </c>
      <c r="L54" s="375"/>
      <c r="M54" s="375"/>
      <c r="N54" s="376">
        <f>(F54-L54)/E54*1000000</f>
        <v>112080</v>
      </c>
      <c r="O54" s="377">
        <f>(G54-M54)/E54*1000000</f>
        <v>110779.99999999999</v>
      </c>
      <c r="P54" s="378">
        <f>AVERAGE(O54)</f>
        <v>110779.99999999999</v>
      </c>
      <c r="Q54" s="190"/>
      <c r="R54" s="190"/>
      <c r="S54" s="190"/>
      <c r="T54" s="190"/>
      <c r="U54" s="222"/>
      <c r="V54" s="222"/>
      <c r="W54" s="222"/>
      <c r="X54" s="222"/>
      <c r="Y54" s="222"/>
      <c r="Z54" s="222"/>
      <c r="AA54" s="222"/>
      <c r="AB54" s="222"/>
      <c r="AC54" s="222"/>
      <c r="AD54" s="222"/>
      <c r="AE54" s="222"/>
      <c r="AF54" s="222"/>
      <c r="AG54" s="222"/>
      <c r="AH54" s="222"/>
      <c r="AI54" s="222"/>
      <c r="AJ54" s="222"/>
      <c r="AK54" s="222"/>
      <c r="AL54" s="222"/>
      <c r="AM54" s="190"/>
      <c r="AN54" s="190"/>
      <c r="AO54" s="190"/>
      <c r="AP54" s="190"/>
      <c r="AQ54" s="190"/>
      <c r="AR54" s="190"/>
      <c r="AS54" s="190"/>
      <c r="AT54" s="190"/>
      <c r="AU54" s="190"/>
      <c r="AV54" s="190"/>
      <c r="AW54" s="190"/>
      <c r="AX54" s="190"/>
      <c r="AY54" s="190"/>
      <c r="AZ54" s="190"/>
      <c r="BA54" s="190"/>
      <c r="BB54" s="190"/>
      <c r="BC54" s="190"/>
      <c r="BD54" s="190"/>
      <c r="BE54" s="190"/>
      <c r="BF54" s="190"/>
    </row>
    <row r="55" spans="1:58" x14ac:dyDescent="0.25">
      <c r="A55" s="505">
        <v>5</v>
      </c>
      <c r="B55" s="506">
        <v>1.1168</v>
      </c>
      <c r="C55" s="506">
        <v>1.1156999999999999</v>
      </c>
      <c r="D55" s="507">
        <v>10</v>
      </c>
      <c r="E55" s="508">
        <v>10</v>
      </c>
      <c r="F55" s="506">
        <v>1.1229</v>
      </c>
      <c r="G55" s="506">
        <v>1.1220000000000001</v>
      </c>
      <c r="H55" s="507">
        <v>1</v>
      </c>
      <c r="I55" s="373">
        <f t="shared" ref="I55:I56" si="19">(F55-B55)*1000*H55/D55</f>
        <v>0.60999999999999943</v>
      </c>
      <c r="J55" s="373">
        <f t="shared" ref="J55" si="20">(G55-C55)*1000*H55/E55</f>
        <v>0.63000000000001943</v>
      </c>
      <c r="K55" s="374">
        <f t="shared" ref="K55:K56" si="21">AVERAGE(I55:J55)</f>
        <v>0.62000000000000943</v>
      </c>
      <c r="L55" s="375"/>
      <c r="M55" s="375"/>
      <c r="N55" s="376">
        <f t="shared" ref="N55:N58" si="22">(F55-L55)/E55*1000000</f>
        <v>112290</v>
      </c>
      <c r="O55" s="377">
        <f t="shared" ref="O55:O58" si="23">(G55-M55)/E55*1000000</f>
        <v>112200.00000000001</v>
      </c>
      <c r="P55" s="378">
        <f>AVERAGE(N55:O55)</f>
        <v>112245</v>
      </c>
      <c r="Q55" s="190"/>
      <c r="R55" s="190"/>
      <c r="S55" s="190"/>
      <c r="T55" s="190"/>
      <c r="U55" s="222"/>
      <c r="V55" s="222"/>
      <c r="W55" s="222"/>
      <c r="X55" s="222"/>
      <c r="Y55" s="222"/>
      <c r="Z55" s="222"/>
      <c r="AA55" s="222"/>
      <c r="AB55" s="222"/>
      <c r="AC55" s="222"/>
      <c r="AD55" s="222"/>
      <c r="AE55" s="222"/>
      <c r="AF55" s="222"/>
      <c r="AG55" s="222"/>
      <c r="AH55" s="222"/>
      <c r="AI55" s="222"/>
      <c r="AJ55" s="222"/>
      <c r="AK55" s="222"/>
      <c r="AL55" s="359"/>
      <c r="AM55" s="190"/>
      <c r="AN55" s="190"/>
      <c r="AO55" s="190"/>
      <c r="AP55" s="190"/>
      <c r="AQ55" s="190"/>
      <c r="AR55" s="190"/>
      <c r="AS55" s="190"/>
      <c r="AT55" s="190"/>
      <c r="AU55" s="190"/>
      <c r="AV55" s="190"/>
      <c r="AW55" s="190"/>
      <c r="AX55" s="190"/>
      <c r="AY55" s="190"/>
      <c r="AZ55" s="190"/>
      <c r="BA55" s="190"/>
      <c r="BB55" s="190"/>
      <c r="BC55" s="190"/>
      <c r="BD55" s="190"/>
      <c r="BE55" s="190"/>
      <c r="BF55" s="190"/>
    </row>
    <row r="56" spans="1:58" x14ac:dyDescent="0.25">
      <c r="A56" s="505">
        <v>6</v>
      </c>
      <c r="B56" s="506">
        <v>1.1221000000000001</v>
      </c>
      <c r="C56" s="506">
        <v>1.1209</v>
      </c>
      <c r="D56" s="507">
        <v>10</v>
      </c>
      <c r="E56" s="508">
        <v>10</v>
      </c>
      <c r="F56" s="506">
        <v>1.1274</v>
      </c>
      <c r="G56" s="506">
        <v>1.1259999999999999</v>
      </c>
      <c r="H56" s="507">
        <v>1</v>
      </c>
      <c r="I56" s="373">
        <f t="shared" si="19"/>
        <v>0.52999999999998604</v>
      </c>
      <c r="J56" s="373">
        <f>(G56-C56)*1000*H56/E56</f>
        <v>0.50999999999998824</v>
      </c>
      <c r="K56" s="374">
        <f t="shared" si="21"/>
        <v>0.51999999999998714</v>
      </c>
      <c r="L56" s="375"/>
      <c r="M56" s="375"/>
      <c r="N56" s="376">
        <f t="shared" si="22"/>
        <v>112740</v>
      </c>
      <c r="O56" s="377">
        <f>(G56-M56)/E56*1000000</f>
        <v>112599.99999999999</v>
      </c>
      <c r="P56" s="378">
        <f>AVERAGE(O56)</f>
        <v>112599.99999999999</v>
      </c>
      <c r="Q56" s="190"/>
      <c r="R56" s="190"/>
      <c r="S56" s="190"/>
      <c r="T56" s="190"/>
      <c r="U56" s="222"/>
      <c r="V56" s="222"/>
      <c r="W56" s="222"/>
      <c r="X56" s="222"/>
      <c r="Y56" s="222"/>
      <c r="Z56" s="222"/>
      <c r="AA56" s="222"/>
      <c r="AB56" s="222"/>
      <c r="AC56" s="222"/>
      <c r="AD56" s="222"/>
      <c r="AE56" s="222"/>
      <c r="AF56" s="222"/>
      <c r="AG56" s="222"/>
      <c r="AH56" s="222"/>
      <c r="AI56" s="222"/>
      <c r="AJ56" s="222"/>
      <c r="AK56" s="222"/>
      <c r="AL56" s="222"/>
      <c r="AM56" s="190"/>
      <c r="AN56" s="190"/>
      <c r="AO56" s="190"/>
      <c r="AP56" s="190"/>
      <c r="AQ56" s="190"/>
      <c r="AR56" s="190"/>
      <c r="AS56" s="190"/>
      <c r="AT56" s="190"/>
      <c r="AU56" s="190"/>
      <c r="AV56" s="190"/>
      <c r="AW56" s="190"/>
      <c r="AX56" s="190"/>
      <c r="AY56" s="190"/>
      <c r="AZ56" s="190"/>
      <c r="BA56" s="190"/>
      <c r="BB56" s="190"/>
      <c r="BC56" s="190"/>
      <c r="BD56" s="190"/>
      <c r="BE56" s="190"/>
      <c r="BF56" s="190"/>
    </row>
    <row r="57" spans="1:58" ht="40.5" customHeight="1" x14ac:dyDescent="0.25">
      <c r="A57" s="505">
        <v>7</v>
      </c>
      <c r="B57" s="521">
        <v>1.1180000000000001</v>
      </c>
      <c r="C57" s="506">
        <v>1.127</v>
      </c>
      <c r="D57" s="507">
        <v>10</v>
      </c>
      <c r="E57" s="508">
        <v>10</v>
      </c>
      <c r="F57" s="506">
        <v>1.1235999999999999</v>
      </c>
      <c r="G57" s="506">
        <v>1.1325000000000001</v>
      </c>
      <c r="H57" s="507">
        <v>1</v>
      </c>
      <c r="I57" s="373">
        <f>(F57-B57)*1000*H57/D57</f>
        <v>0.55999999999998273</v>
      </c>
      <c r="J57" s="373">
        <f>(G57-C57)*1000*H57/E57</f>
        <v>0.55000000000000604</v>
      </c>
      <c r="K57" s="374">
        <f>AVERAGE(I57:J57)</f>
        <v>0.55499999999999439</v>
      </c>
      <c r="L57" s="362"/>
      <c r="M57" s="375"/>
      <c r="N57" s="376">
        <f t="shared" si="22"/>
        <v>112359.99999999999</v>
      </c>
      <c r="O57" s="377">
        <f>(G57-M57)/E57*1000000</f>
        <v>113250</v>
      </c>
      <c r="P57" s="378">
        <f>AVERAGE(O57)</f>
        <v>113250</v>
      </c>
      <c r="Q57" s="190"/>
      <c r="R57" s="190"/>
      <c r="S57" s="190"/>
      <c r="T57" s="190"/>
      <c r="U57" s="222"/>
      <c r="V57" s="222"/>
      <c r="W57" s="222"/>
      <c r="X57" s="222"/>
      <c r="Y57" s="222"/>
      <c r="Z57" s="222"/>
      <c r="AA57" s="222"/>
      <c r="AB57" s="222"/>
      <c r="AC57" s="222"/>
      <c r="AD57" s="222"/>
      <c r="AE57" s="222"/>
      <c r="AF57" s="222"/>
      <c r="AG57" s="222"/>
      <c r="AH57" s="222"/>
      <c r="AI57" s="222"/>
      <c r="AJ57" s="222"/>
      <c r="AK57" s="222"/>
      <c r="AL57" s="222"/>
      <c r="AM57" s="190"/>
      <c r="AN57" s="190"/>
      <c r="AO57" s="190"/>
      <c r="AP57" s="190"/>
      <c r="AQ57" s="190"/>
      <c r="AR57" s="190"/>
      <c r="AS57" s="190"/>
      <c r="AT57" s="190"/>
      <c r="AU57" s="190"/>
      <c r="AV57" s="190"/>
      <c r="AW57" s="190"/>
      <c r="AX57" s="190"/>
      <c r="AY57" s="190"/>
      <c r="AZ57" s="190"/>
      <c r="BA57" s="190"/>
      <c r="BB57" s="190"/>
      <c r="BC57" s="190"/>
      <c r="BD57" s="190"/>
      <c r="BE57" s="190"/>
      <c r="BF57" s="190"/>
    </row>
    <row r="58" spans="1:58" ht="34.5" customHeight="1" thickBot="1" x14ac:dyDescent="0.3">
      <c r="A58" s="522" t="s">
        <v>104</v>
      </c>
      <c r="B58" s="506">
        <v>1.1220000000000001</v>
      </c>
      <c r="C58" s="506">
        <v>1.1104000000000001</v>
      </c>
      <c r="D58" s="507">
        <v>10</v>
      </c>
      <c r="E58" s="508">
        <v>10</v>
      </c>
      <c r="F58" s="506">
        <v>1.1266</v>
      </c>
      <c r="G58" s="506">
        <v>1.1149</v>
      </c>
      <c r="H58" s="507">
        <v>1</v>
      </c>
      <c r="I58" s="373">
        <f t="shared" ref="I58" si="24">(F58-B58)*1000*H58/D58</f>
        <v>0.45999999999999375</v>
      </c>
      <c r="J58" s="373">
        <f t="shared" ref="J58" si="25">(G58-C58)*1000*H58/E58</f>
        <v>0.44999999999999485</v>
      </c>
      <c r="K58" s="374">
        <f t="shared" ref="K58" si="26">AVERAGE(I58:J58)</f>
        <v>0.4549999999999943</v>
      </c>
      <c r="L58" s="385"/>
      <c r="M58" s="385"/>
      <c r="N58" s="376">
        <f t="shared" si="22"/>
        <v>112660.00000000001</v>
      </c>
      <c r="O58" s="377">
        <f t="shared" si="23"/>
        <v>111490</v>
      </c>
      <c r="P58" s="378">
        <f>AVERAGE(O58)</f>
        <v>111490</v>
      </c>
      <c r="Q58" s="190"/>
      <c r="R58" s="190"/>
      <c r="S58" s="190"/>
      <c r="T58" s="190"/>
      <c r="U58" s="222"/>
      <c r="V58" s="222"/>
      <c r="W58" s="222"/>
      <c r="X58" s="222"/>
      <c r="Y58" s="222"/>
      <c r="Z58" s="222"/>
      <c r="AA58" s="222"/>
      <c r="AB58" s="222"/>
      <c r="AC58" s="222"/>
      <c r="AD58" s="222"/>
      <c r="AE58" s="222"/>
      <c r="AF58" s="222"/>
      <c r="AG58" s="222"/>
      <c r="AH58" s="222"/>
      <c r="AI58" s="222"/>
      <c r="AJ58" s="222"/>
      <c r="AK58" s="222"/>
      <c r="AL58" s="222"/>
      <c r="AM58" s="190"/>
      <c r="AN58" s="190"/>
      <c r="AO58" s="190"/>
      <c r="AP58" s="190"/>
      <c r="AQ58" s="190"/>
      <c r="AR58" s="190"/>
      <c r="AS58" s="190"/>
      <c r="AT58" s="190"/>
      <c r="AU58" s="190"/>
      <c r="AV58" s="190"/>
      <c r="AW58" s="190"/>
      <c r="AX58" s="190"/>
      <c r="AY58" s="190"/>
      <c r="AZ58" s="190"/>
      <c r="BA58" s="190"/>
      <c r="BB58" s="190"/>
      <c r="BC58" s="190"/>
      <c r="BD58" s="190"/>
      <c r="BE58" s="190"/>
      <c r="BF58" s="190"/>
    </row>
    <row r="59" spans="1:58" ht="16.5" thickBot="1" x14ac:dyDescent="0.3">
      <c r="A59" s="190"/>
      <c r="B59" s="190"/>
      <c r="C59" s="190"/>
      <c r="D59" s="190"/>
      <c r="E59" s="190"/>
      <c r="F59" s="190"/>
      <c r="G59" s="190"/>
      <c r="H59" s="190"/>
      <c r="I59" s="190"/>
      <c r="J59" s="190"/>
      <c r="K59" s="190"/>
      <c r="L59" s="190"/>
      <c r="M59" s="190"/>
      <c r="N59" s="190"/>
      <c r="O59" s="190"/>
      <c r="P59" s="190"/>
      <c r="Q59" s="190"/>
      <c r="R59" s="190"/>
      <c r="S59" s="190"/>
      <c r="T59" s="190"/>
      <c r="U59" s="222"/>
      <c r="V59" s="222"/>
      <c r="W59" s="222"/>
      <c r="X59" s="222"/>
      <c r="Y59" s="222"/>
      <c r="Z59" s="222"/>
      <c r="AA59" s="222"/>
      <c r="AB59" s="222"/>
      <c r="AC59" s="222"/>
      <c r="AD59" s="222"/>
      <c r="AE59" s="222"/>
      <c r="AF59" s="222"/>
      <c r="AG59" s="222"/>
      <c r="AH59" s="222"/>
      <c r="AI59" s="222"/>
      <c r="AJ59" s="222"/>
      <c r="AK59" s="222"/>
      <c r="AL59" s="222"/>
      <c r="AM59" s="190"/>
      <c r="AN59" s="190"/>
      <c r="AO59" s="190"/>
      <c r="AP59" s="190"/>
      <c r="AQ59" s="190"/>
      <c r="AR59" s="190"/>
      <c r="AS59" s="190"/>
      <c r="AT59" s="190"/>
      <c r="AU59" s="190"/>
      <c r="AV59" s="190"/>
      <c r="AW59" s="190"/>
      <c r="AX59" s="190"/>
      <c r="AY59" s="190"/>
      <c r="AZ59" s="190"/>
      <c r="BA59" s="190"/>
      <c r="BB59" s="190"/>
      <c r="BC59" s="190"/>
      <c r="BD59" s="190"/>
      <c r="BE59" s="190"/>
      <c r="BF59" s="190"/>
    </row>
    <row r="60" spans="1:58" x14ac:dyDescent="0.25">
      <c r="A60" s="387" t="s">
        <v>107</v>
      </c>
      <c r="B60" s="388"/>
      <c r="C60" s="388"/>
      <c r="D60" s="388"/>
      <c r="E60" s="388"/>
      <c r="F60" s="388"/>
      <c r="G60" s="388"/>
      <c r="H60" s="388"/>
      <c r="I60" s="388"/>
      <c r="J60" s="388"/>
      <c r="K60" s="388"/>
      <c r="L60" s="388"/>
      <c r="M60" s="388"/>
      <c r="N60" s="388"/>
      <c r="O60" s="389"/>
      <c r="P60" s="190"/>
      <c r="Q60" s="190"/>
      <c r="R60" s="190"/>
      <c r="S60" s="190"/>
      <c r="T60" s="190"/>
      <c r="U60" s="222"/>
      <c r="V60" s="222"/>
      <c r="W60" s="222"/>
      <c r="X60" s="222"/>
      <c r="Y60" s="222"/>
      <c r="Z60" s="222"/>
      <c r="AA60" s="222"/>
      <c r="AB60" s="222"/>
      <c r="AC60" s="222"/>
      <c r="AD60" s="222"/>
      <c r="AE60" s="222"/>
      <c r="AF60" s="222"/>
      <c r="AG60" s="222"/>
      <c r="AH60" s="222"/>
      <c r="AI60" s="222"/>
      <c r="AJ60" s="222"/>
      <c r="AK60" s="222"/>
      <c r="AL60" s="359"/>
      <c r="AM60" s="190"/>
      <c r="AN60" s="190"/>
      <c r="AO60" s="190"/>
      <c r="AP60" s="190"/>
      <c r="AQ60" s="190"/>
      <c r="AR60" s="190"/>
      <c r="AS60" s="190"/>
      <c r="AT60" s="190"/>
      <c r="AU60" s="190"/>
      <c r="AV60" s="190"/>
      <c r="AW60" s="190"/>
      <c r="AX60" s="190"/>
      <c r="AY60" s="190"/>
      <c r="AZ60" s="190"/>
      <c r="BA60" s="190"/>
      <c r="BB60" s="190"/>
      <c r="BC60" s="190"/>
      <c r="BD60" s="190"/>
      <c r="BE60" s="190"/>
      <c r="BF60" s="190"/>
    </row>
    <row r="61" spans="1:58" x14ac:dyDescent="0.25">
      <c r="A61" s="367" t="s">
        <v>84</v>
      </c>
      <c r="B61" s="333" t="s">
        <v>108</v>
      </c>
      <c r="C61" s="333" t="s">
        <v>109</v>
      </c>
      <c r="D61" s="333" t="s">
        <v>110</v>
      </c>
      <c r="E61" s="333" t="s">
        <v>111</v>
      </c>
      <c r="F61" s="333" t="s">
        <v>89</v>
      </c>
      <c r="G61" s="333" t="s">
        <v>90</v>
      </c>
      <c r="H61" s="333" t="s">
        <v>112</v>
      </c>
      <c r="I61" s="333" t="s">
        <v>113</v>
      </c>
      <c r="J61" s="333" t="s">
        <v>114</v>
      </c>
      <c r="K61" s="333" t="s">
        <v>95</v>
      </c>
      <c r="L61" s="333" t="s">
        <v>96</v>
      </c>
      <c r="M61" s="333" t="s">
        <v>115</v>
      </c>
      <c r="N61" s="333" t="s">
        <v>116</v>
      </c>
      <c r="O61" s="368" t="s">
        <v>117</v>
      </c>
      <c r="P61" s="190"/>
      <c r="Q61" s="190"/>
      <c r="R61" s="190"/>
      <c r="S61" s="190"/>
      <c r="T61" s="190"/>
      <c r="U61" s="222"/>
      <c r="V61" s="222"/>
      <c r="W61" s="222"/>
      <c r="X61" s="222"/>
      <c r="Y61" s="222"/>
      <c r="Z61" s="222"/>
      <c r="AA61" s="222"/>
      <c r="AB61" s="222"/>
      <c r="AC61" s="222"/>
      <c r="AD61" s="222"/>
      <c r="AE61" s="222"/>
      <c r="AF61" s="222"/>
      <c r="AG61" s="222"/>
      <c r="AH61" s="222"/>
      <c r="AI61" s="222"/>
      <c r="AJ61" s="222"/>
      <c r="AK61" s="222"/>
      <c r="AL61" s="222"/>
      <c r="AM61" s="190"/>
      <c r="AN61" s="190"/>
      <c r="AO61" s="190"/>
      <c r="AP61" s="190"/>
      <c r="AQ61" s="190"/>
      <c r="AR61" s="190"/>
      <c r="AS61" s="190"/>
      <c r="AT61" s="190"/>
      <c r="AU61" s="190"/>
      <c r="AV61" s="190"/>
      <c r="AW61" s="190"/>
      <c r="AX61" s="190"/>
      <c r="AY61" s="190"/>
      <c r="AZ61" s="190"/>
      <c r="BA61" s="190"/>
      <c r="BB61" s="190"/>
      <c r="BC61" s="190"/>
      <c r="BD61" s="190"/>
      <c r="BE61" s="190"/>
      <c r="BF61" s="190"/>
    </row>
    <row r="62" spans="1:58" x14ac:dyDescent="0.25">
      <c r="A62" s="369">
        <v>1</v>
      </c>
      <c r="B62" s="415">
        <v>0.99560000000000004</v>
      </c>
      <c r="C62" s="370">
        <v>0.99209999999999998</v>
      </c>
      <c r="D62" s="415">
        <v>5.2994000000000003</v>
      </c>
      <c r="E62" s="370">
        <v>5.2906000000000004</v>
      </c>
      <c r="F62" s="370">
        <v>2.2528000000000001</v>
      </c>
      <c r="G62" s="370">
        <v>2.2587000000000002</v>
      </c>
      <c r="H62" s="314">
        <f t="shared" ref="H62:I70" si="27">(F62-B62)*100/(D62-B62)</f>
        <v>29.211394581532598</v>
      </c>
      <c r="I62" s="314">
        <f t="shared" si="27"/>
        <v>29.466092823077815</v>
      </c>
      <c r="J62" s="390">
        <f t="shared" ref="J62:J70" si="28">AVERAGE(H62:I62)</f>
        <v>29.338743702305209</v>
      </c>
      <c r="K62" s="375"/>
      <c r="L62" s="375"/>
      <c r="M62" s="390">
        <f t="shared" ref="M62:N70" si="29">((F62-K62)/D62)*100</f>
        <v>42.510472883722684</v>
      </c>
      <c r="N62" s="391">
        <f t="shared" si="29"/>
        <v>42.692700260839977</v>
      </c>
      <c r="O62" s="392">
        <f t="shared" ref="O62" si="30">AVERAGE(M62:N62)</f>
        <v>42.601586572281334</v>
      </c>
      <c r="P62" s="190"/>
      <c r="Q62" s="190"/>
      <c r="R62" s="190"/>
      <c r="S62" s="190"/>
      <c r="T62" s="190"/>
      <c r="U62" s="222"/>
      <c r="V62" s="222"/>
      <c r="W62" s="222"/>
      <c r="X62" s="222"/>
      <c r="Y62" s="222"/>
      <c r="Z62" s="222"/>
      <c r="AA62" s="222"/>
      <c r="AB62" s="222"/>
      <c r="AC62" s="222"/>
      <c r="AD62" s="222"/>
      <c r="AE62" s="222"/>
      <c r="AF62" s="222"/>
      <c r="AG62" s="222"/>
      <c r="AH62" s="222"/>
      <c r="AI62" s="222"/>
      <c r="AJ62" s="222"/>
      <c r="AK62" s="222"/>
      <c r="AL62" s="359"/>
      <c r="AM62" s="190"/>
      <c r="AN62" s="190"/>
      <c r="AO62" s="190"/>
      <c r="AP62" s="190"/>
      <c r="AQ62" s="190"/>
      <c r="AR62" s="190"/>
      <c r="AS62" s="190"/>
      <c r="AT62" s="190"/>
      <c r="AU62" s="190"/>
      <c r="AV62" s="190"/>
      <c r="AW62" s="190"/>
      <c r="AX62" s="190"/>
      <c r="AY62" s="190"/>
      <c r="AZ62" s="190"/>
      <c r="BA62" s="190"/>
      <c r="BB62" s="190"/>
      <c r="BC62" s="190"/>
      <c r="BD62" s="190"/>
      <c r="BE62" s="190"/>
      <c r="BF62" s="190"/>
    </row>
    <row r="63" spans="1:58" x14ac:dyDescent="0.25">
      <c r="A63" s="369">
        <v>2</v>
      </c>
      <c r="B63" s="370">
        <v>0.99590000000000001</v>
      </c>
      <c r="C63" s="415">
        <v>0.99719999999999998</v>
      </c>
      <c r="D63" s="370">
        <v>5.2544000000000004</v>
      </c>
      <c r="E63" s="415">
        <v>5.1435000000000004</v>
      </c>
      <c r="F63" s="381">
        <v>2.2578</v>
      </c>
      <c r="G63" s="370">
        <v>2.2389999999999999</v>
      </c>
      <c r="H63" s="314">
        <f t="shared" si="27"/>
        <v>29.63249970646941</v>
      </c>
      <c r="I63" s="314">
        <f t="shared" si="27"/>
        <v>29.949593613583197</v>
      </c>
      <c r="J63" s="390">
        <f t="shared" si="28"/>
        <v>29.791046660026304</v>
      </c>
      <c r="K63" s="375"/>
      <c r="L63" s="375"/>
      <c r="M63" s="390">
        <f t="shared" si="29"/>
        <v>42.969701583434833</v>
      </c>
      <c r="N63" s="391">
        <f t="shared" si="29"/>
        <v>43.53066977738893</v>
      </c>
      <c r="O63" s="392">
        <f>AVERAGE(M63:N63)</f>
        <v>43.250185680411882</v>
      </c>
      <c r="P63" s="190"/>
      <c r="Q63" s="190"/>
      <c r="R63" s="190"/>
      <c r="S63" s="190"/>
      <c r="T63" s="190"/>
      <c r="U63" s="222"/>
      <c r="V63" s="222"/>
      <c r="W63" s="222"/>
      <c r="X63" s="222"/>
      <c r="Y63" s="222"/>
      <c r="Z63" s="222"/>
      <c r="AA63" s="222"/>
      <c r="AB63" s="222"/>
      <c r="AC63" s="222"/>
      <c r="AD63" s="222"/>
      <c r="AE63" s="222"/>
      <c r="AF63" s="222"/>
      <c r="AG63" s="222"/>
      <c r="AH63" s="222"/>
      <c r="AI63" s="222"/>
      <c r="AJ63" s="222"/>
      <c r="AK63" s="222"/>
      <c r="AL63" s="359"/>
      <c r="AM63" s="190"/>
      <c r="AN63" s="190"/>
      <c r="AO63" s="190"/>
      <c r="AP63" s="190"/>
      <c r="AQ63" s="190"/>
      <c r="AR63" s="190"/>
      <c r="AS63" s="190"/>
      <c r="AT63" s="190"/>
      <c r="AU63" s="190"/>
      <c r="AV63" s="190"/>
      <c r="AW63" s="190"/>
      <c r="AX63" s="190"/>
      <c r="AY63" s="190"/>
      <c r="AZ63" s="190"/>
      <c r="BA63" s="190"/>
      <c r="BB63" s="190"/>
      <c r="BC63" s="190"/>
      <c r="BD63" s="190"/>
      <c r="BE63" s="190"/>
      <c r="BF63" s="190"/>
    </row>
    <row r="64" spans="1:58" ht="16.5" thickBot="1" x14ac:dyDescent="0.3">
      <c r="A64" s="523">
        <v>3</v>
      </c>
      <c r="B64" s="524">
        <v>1.0006999999999999</v>
      </c>
      <c r="C64" s="525">
        <v>0.98799999999999999</v>
      </c>
      <c r="D64" s="525">
        <v>5.4307999999999996</v>
      </c>
      <c r="E64" s="525">
        <v>5.2054</v>
      </c>
      <c r="F64" s="525">
        <v>2.3656999999999999</v>
      </c>
      <c r="G64" s="525">
        <v>2.2974999999999999</v>
      </c>
      <c r="H64" s="314">
        <f t="shared" si="27"/>
        <v>30.811945554276431</v>
      </c>
      <c r="I64" s="314">
        <f t="shared" si="27"/>
        <v>31.049935979513446</v>
      </c>
      <c r="J64" s="390">
        <f t="shared" si="28"/>
        <v>30.930940766894938</v>
      </c>
      <c r="K64" s="517"/>
      <c r="L64" s="517"/>
      <c r="M64" s="390">
        <f t="shared" si="29"/>
        <v>43.560801355233117</v>
      </c>
      <c r="N64" s="391">
        <f t="shared" si="29"/>
        <v>44.136857878357091</v>
      </c>
      <c r="O64" s="392">
        <f t="shared" ref="O64:O70" si="31">AVERAGE(M64:N64)</f>
        <v>43.848829616795101</v>
      </c>
      <c r="P64" s="190"/>
      <c r="Q64" s="190"/>
      <c r="R64" s="190"/>
      <c r="S64" s="190"/>
      <c r="T64" s="190"/>
      <c r="U64" s="222"/>
      <c r="V64" s="222"/>
      <c r="W64" s="222"/>
      <c r="X64" s="222"/>
      <c r="Y64" s="222"/>
      <c r="Z64" s="222"/>
      <c r="AA64" s="222"/>
      <c r="AB64" s="222"/>
      <c r="AC64" s="222"/>
      <c r="AD64" s="222"/>
      <c r="AE64" s="222"/>
      <c r="AF64" s="222"/>
      <c r="AG64" s="222"/>
      <c r="AH64" s="222"/>
      <c r="AI64" s="222"/>
      <c r="AJ64" s="222"/>
      <c r="AK64" s="222"/>
      <c r="AL64" s="222"/>
      <c r="AM64" s="190"/>
      <c r="AN64" s="190"/>
      <c r="AO64" s="190"/>
      <c r="AP64" s="190"/>
      <c r="AQ64" s="190"/>
      <c r="AR64" s="190"/>
      <c r="AS64" s="190"/>
      <c r="AT64" s="190"/>
      <c r="AU64" s="190"/>
      <c r="AV64" s="190"/>
      <c r="AW64" s="190"/>
      <c r="AX64" s="190"/>
      <c r="AY64" s="190"/>
      <c r="AZ64" s="190"/>
      <c r="BA64" s="190"/>
      <c r="BB64" s="190"/>
      <c r="BC64" s="190"/>
      <c r="BD64" s="190"/>
      <c r="BE64" s="190"/>
      <c r="BF64" s="190"/>
    </row>
    <row r="65" spans="1:58" x14ac:dyDescent="0.25">
      <c r="A65" s="369">
        <v>4</v>
      </c>
      <c r="B65" s="415">
        <v>1.0016</v>
      </c>
      <c r="C65" s="379">
        <v>0.99629999999999996</v>
      </c>
      <c r="D65" s="415">
        <v>5.2363999999999997</v>
      </c>
      <c r="E65" s="380">
        <v>5.3712</v>
      </c>
      <c r="F65" s="370">
        <v>2.3445</v>
      </c>
      <c r="G65" s="370">
        <v>2.4020000000000001</v>
      </c>
      <c r="H65" s="314">
        <f t="shared" si="27"/>
        <v>31.711060734863512</v>
      </c>
      <c r="I65" s="314">
        <f t="shared" si="27"/>
        <v>32.131020137603151</v>
      </c>
      <c r="J65" s="390">
        <f t="shared" si="28"/>
        <v>31.921040436233334</v>
      </c>
      <c r="K65" s="375"/>
      <c r="L65" s="375"/>
      <c r="M65" s="390">
        <f t="shared" si="29"/>
        <v>44.773126575509899</v>
      </c>
      <c r="N65" s="391">
        <f t="shared" si="29"/>
        <v>44.71998808459935</v>
      </c>
      <c r="O65" s="392">
        <f t="shared" si="31"/>
        <v>44.746557330054628</v>
      </c>
      <c r="P65" s="190"/>
      <c r="Q65" s="190"/>
      <c r="R65" s="190"/>
      <c r="S65" s="190"/>
      <c r="T65" s="190"/>
      <c r="U65" s="222"/>
      <c r="V65" s="222"/>
      <c r="W65" s="222"/>
      <c r="X65" s="222"/>
      <c r="Y65" s="222"/>
      <c r="Z65" s="222"/>
      <c r="AA65" s="222"/>
      <c r="AB65" s="222"/>
      <c r="AC65" s="222"/>
      <c r="AD65" s="222"/>
      <c r="AE65" s="222"/>
      <c r="AF65" s="222"/>
      <c r="AG65" s="222"/>
      <c r="AH65" s="222"/>
      <c r="AI65" s="222"/>
      <c r="AJ65" s="222"/>
      <c r="AK65" s="222"/>
      <c r="AL65" s="359"/>
      <c r="AM65" s="190"/>
      <c r="AN65" s="190"/>
      <c r="AO65" s="190"/>
      <c r="AP65" s="190"/>
      <c r="AQ65" s="190"/>
      <c r="AR65" s="190"/>
      <c r="AS65" s="190"/>
      <c r="AT65" s="190"/>
      <c r="AU65" s="190"/>
      <c r="AV65" s="190"/>
      <c r="AW65" s="190"/>
      <c r="AX65" s="190"/>
      <c r="AY65" s="190"/>
      <c r="AZ65" s="190"/>
      <c r="BA65" s="190"/>
      <c r="BB65" s="190"/>
      <c r="BC65" s="190"/>
      <c r="BD65" s="190"/>
      <c r="BE65" s="190"/>
      <c r="BF65" s="190"/>
    </row>
    <row r="66" spans="1:58" x14ac:dyDescent="0.25">
      <c r="A66" s="369">
        <v>5</v>
      </c>
      <c r="B66" s="370">
        <v>0.99990000000000001</v>
      </c>
      <c r="C66" s="415">
        <v>0.99760000000000004</v>
      </c>
      <c r="D66" s="370">
        <v>5.3014000000000001</v>
      </c>
      <c r="E66" s="415">
        <v>5.4413</v>
      </c>
      <c r="F66" s="394">
        <v>2.3035999999999999</v>
      </c>
      <c r="G66" s="370">
        <v>2.3559000000000001</v>
      </c>
      <c r="H66" s="314">
        <f t="shared" si="27"/>
        <v>30.308032081831914</v>
      </c>
      <c r="I66" s="314">
        <f t="shared" si="27"/>
        <v>30.56686995071675</v>
      </c>
      <c r="J66" s="390">
        <f t="shared" si="28"/>
        <v>30.437451016274331</v>
      </c>
      <c r="K66" s="375"/>
      <c r="L66" s="375"/>
      <c r="M66" s="390">
        <f t="shared" si="29"/>
        <v>43.452672878862188</v>
      </c>
      <c r="N66" s="391">
        <f t="shared" si="29"/>
        <v>43.29663867090585</v>
      </c>
      <c r="O66" s="392">
        <f t="shared" si="31"/>
        <v>43.374655774884019</v>
      </c>
      <c r="P66" s="190"/>
      <c r="Q66" s="190"/>
      <c r="R66" s="190"/>
      <c r="S66" s="190"/>
      <c r="T66" s="190"/>
      <c r="U66" s="222"/>
      <c r="V66" s="222"/>
      <c r="W66" s="222"/>
      <c r="X66" s="222"/>
      <c r="Y66" s="222"/>
      <c r="Z66" s="222"/>
      <c r="AA66" s="222"/>
      <c r="AB66" s="222"/>
      <c r="AC66" s="222"/>
      <c r="AD66" s="222"/>
      <c r="AE66" s="222"/>
      <c r="AF66" s="222"/>
      <c r="AG66" s="222"/>
      <c r="AH66" s="222"/>
      <c r="AI66" s="222"/>
      <c r="AJ66" s="222"/>
      <c r="AK66" s="222"/>
      <c r="AL66" s="222"/>
      <c r="AM66" s="190"/>
      <c r="AN66" s="190"/>
      <c r="AO66" s="190"/>
      <c r="AP66" s="190"/>
      <c r="AQ66" s="190"/>
      <c r="AR66" s="190"/>
      <c r="AS66" s="190"/>
      <c r="AT66" s="190"/>
      <c r="AU66" s="190"/>
      <c r="AV66" s="190"/>
      <c r="AW66" s="190"/>
      <c r="AX66" s="190"/>
      <c r="AY66" s="190"/>
      <c r="AZ66" s="190"/>
      <c r="BA66" s="190"/>
      <c r="BB66" s="190"/>
      <c r="BC66" s="190"/>
      <c r="BD66" s="190"/>
      <c r="BE66" s="190"/>
      <c r="BF66" s="190"/>
    </row>
    <row r="67" spans="1:58" x14ac:dyDescent="0.25">
      <c r="A67" s="369">
        <v>6</v>
      </c>
      <c r="B67" s="415">
        <v>0.98019999999999996</v>
      </c>
      <c r="C67" s="370">
        <v>1.0136000000000001</v>
      </c>
      <c r="D67" s="526">
        <v>5.3070000000000004</v>
      </c>
      <c r="E67" s="370">
        <v>5.2591999999999999</v>
      </c>
      <c r="F67" s="370">
        <v>2.3264</v>
      </c>
      <c r="G67" s="370">
        <v>2.3523999999999998</v>
      </c>
      <c r="H67" s="314">
        <f t="shared" si="27"/>
        <v>31.113062771563278</v>
      </c>
      <c r="I67" s="314">
        <f t="shared" si="27"/>
        <v>31.533823252308267</v>
      </c>
      <c r="J67" s="390">
        <f t="shared" si="28"/>
        <v>31.323443011935773</v>
      </c>
      <c r="K67" s="375"/>
      <c r="L67" s="375"/>
      <c r="M67" s="390">
        <f t="shared" si="29"/>
        <v>43.836442434520443</v>
      </c>
      <c r="N67" s="391">
        <f t="shared" si="29"/>
        <v>44.729236385762086</v>
      </c>
      <c r="O67" s="392">
        <f t="shared" si="31"/>
        <v>44.282839410141264</v>
      </c>
      <c r="P67" s="190"/>
      <c r="Q67" s="190"/>
      <c r="R67" s="190"/>
      <c r="S67" s="190"/>
      <c r="T67" s="190"/>
      <c r="U67" s="222"/>
      <c r="V67" s="222"/>
      <c r="W67" s="222"/>
      <c r="X67" s="222"/>
      <c r="Y67" s="222"/>
      <c r="Z67" s="222"/>
      <c r="AA67" s="222"/>
      <c r="AB67" s="222"/>
      <c r="AC67" s="222"/>
      <c r="AD67" s="222"/>
      <c r="AE67" s="222"/>
      <c r="AF67" s="222"/>
      <c r="AG67" s="222"/>
      <c r="AH67" s="222"/>
      <c r="AI67" s="222"/>
      <c r="AJ67" s="222"/>
      <c r="AK67" s="222"/>
      <c r="AL67" s="359"/>
      <c r="AM67" s="190"/>
      <c r="AN67" s="190"/>
      <c r="AO67" s="190"/>
      <c r="AP67" s="190"/>
      <c r="AQ67" s="190"/>
      <c r="AR67" s="190"/>
      <c r="AS67" s="190"/>
      <c r="AT67" s="190"/>
      <c r="AU67" s="190"/>
      <c r="AV67" s="190"/>
      <c r="AW67" s="190"/>
      <c r="AX67" s="190"/>
      <c r="AY67" s="190"/>
      <c r="AZ67" s="190"/>
      <c r="BA67" s="190"/>
      <c r="BB67" s="190"/>
      <c r="BC67" s="190"/>
      <c r="BD67" s="190"/>
      <c r="BE67" s="190"/>
      <c r="BF67" s="190"/>
    </row>
    <row r="68" spans="1:58" x14ac:dyDescent="0.25">
      <c r="A68" s="369">
        <v>7</v>
      </c>
      <c r="B68" s="527">
        <v>0.97870000000000001</v>
      </c>
      <c r="C68" s="380">
        <v>0.99080000000000001</v>
      </c>
      <c r="D68" s="380">
        <v>5.1050000000000004</v>
      </c>
      <c r="E68" s="380">
        <v>5.1189999999999998</v>
      </c>
      <c r="F68" s="380">
        <v>2.2940999999999998</v>
      </c>
      <c r="G68" s="380">
        <v>2.2936999999999999</v>
      </c>
      <c r="H68" s="314">
        <f t="shared" si="27"/>
        <v>31.878438310350671</v>
      </c>
      <c r="I68" s="314">
        <f t="shared" si="27"/>
        <v>31.560970883193637</v>
      </c>
      <c r="J68" s="390">
        <f t="shared" si="28"/>
        <v>31.719704596772154</v>
      </c>
      <c r="K68" s="375"/>
      <c r="L68" s="375"/>
      <c r="M68" s="390">
        <f t="shared" si="29"/>
        <v>44.938295788442694</v>
      </c>
      <c r="N68" s="391">
        <f t="shared" si="29"/>
        <v>44.80757960539168</v>
      </c>
      <c r="O68" s="392">
        <f t="shared" si="31"/>
        <v>44.872937696917191</v>
      </c>
      <c r="P68" s="190"/>
      <c r="Q68" s="190"/>
      <c r="R68" s="190"/>
      <c r="S68" s="190"/>
      <c r="T68" s="190"/>
      <c r="U68" s="222"/>
      <c r="V68" s="222"/>
      <c r="W68" s="222"/>
      <c r="X68" s="222"/>
      <c r="Y68" s="222"/>
      <c r="Z68" s="222"/>
      <c r="AA68" s="222"/>
      <c r="AB68" s="222"/>
      <c r="AC68" s="222"/>
      <c r="AD68" s="222"/>
      <c r="AE68" s="222"/>
      <c r="AF68" s="222"/>
      <c r="AG68" s="222"/>
      <c r="AH68" s="222"/>
      <c r="AI68" s="222"/>
      <c r="AJ68" s="222"/>
      <c r="AK68" s="222"/>
      <c r="AL68" s="359"/>
      <c r="AM68" s="190"/>
      <c r="AN68" s="190"/>
      <c r="AO68" s="190"/>
      <c r="AP68" s="190"/>
      <c r="AQ68" s="190"/>
      <c r="AR68" s="190"/>
      <c r="AS68" s="190"/>
      <c r="AT68" s="190"/>
      <c r="AU68" s="190"/>
      <c r="AV68" s="190"/>
      <c r="AW68" s="190"/>
      <c r="AX68" s="190"/>
      <c r="AY68" s="190"/>
      <c r="AZ68" s="190"/>
      <c r="BA68" s="190"/>
      <c r="BB68" s="190"/>
      <c r="BC68" s="190"/>
      <c r="BD68" s="190"/>
      <c r="BE68" s="190"/>
      <c r="BF68" s="190"/>
    </row>
    <row r="69" spans="1:58" x14ac:dyDescent="0.25">
      <c r="A69" s="528" t="s">
        <v>118</v>
      </c>
      <c r="B69" s="529">
        <v>1.0043</v>
      </c>
      <c r="C69" s="380">
        <v>0.99360000000000004</v>
      </c>
      <c r="D69" s="380">
        <v>5.4298999999999999</v>
      </c>
      <c r="E69" s="380">
        <v>5.4103000000000003</v>
      </c>
      <c r="F69" s="380">
        <v>2.4601999999999999</v>
      </c>
      <c r="G69" s="380">
        <v>2.4380999999999999</v>
      </c>
      <c r="H69" s="314">
        <f t="shared" si="27"/>
        <v>32.897234273318873</v>
      </c>
      <c r="I69" s="314">
        <f t="shared" si="27"/>
        <v>32.705413544048717</v>
      </c>
      <c r="J69" s="390">
        <f t="shared" si="28"/>
        <v>32.801323908683798</v>
      </c>
      <c r="K69" s="396"/>
      <c r="L69" s="396"/>
      <c r="M69" s="390">
        <f t="shared" si="29"/>
        <v>45.308385053131737</v>
      </c>
      <c r="N69" s="391">
        <f t="shared" si="29"/>
        <v>45.064044507698277</v>
      </c>
      <c r="O69" s="392">
        <f t="shared" si="31"/>
        <v>45.186214780415007</v>
      </c>
      <c r="P69" s="190"/>
      <c r="Q69" s="190"/>
      <c r="R69" s="190"/>
      <c r="S69" s="190"/>
      <c r="T69" s="190"/>
      <c r="U69" s="222"/>
      <c r="V69" s="222"/>
      <c r="W69" s="222"/>
      <c r="X69" s="222"/>
      <c r="Y69" s="222"/>
      <c r="Z69" s="222"/>
      <c r="AA69" s="222"/>
      <c r="AB69" s="222"/>
      <c r="AC69" s="222"/>
      <c r="AD69" s="222"/>
      <c r="AE69" s="222"/>
      <c r="AF69" s="222"/>
      <c r="AG69" s="222"/>
      <c r="AH69" s="222"/>
      <c r="AI69" s="222"/>
      <c r="AJ69" s="222"/>
      <c r="AK69" s="222"/>
      <c r="AL69" s="222"/>
      <c r="AM69" s="190"/>
      <c r="AN69" s="190"/>
      <c r="AO69" s="190"/>
      <c r="AP69" s="190"/>
      <c r="AQ69" s="190"/>
      <c r="AR69" s="190"/>
      <c r="AS69" s="190"/>
      <c r="AT69" s="190"/>
      <c r="AU69" s="190"/>
      <c r="AV69" s="190"/>
      <c r="AW69" s="190"/>
      <c r="AX69" s="190"/>
      <c r="AY69" s="190"/>
      <c r="AZ69" s="190"/>
      <c r="BA69" s="190"/>
      <c r="BB69" s="190"/>
      <c r="BC69" s="190"/>
      <c r="BD69" s="190"/>
      <c r="BE69" s="190"/>
      <c r="BF69" s="190"/>
    </row>
    <row r="70" spans="1:58" ht="16.5" thickBot="1" x14ac:dyDescent="0.3">
      <c r="A70" s="383" t="s">
        <v>119</v>
      </c>
      <c r="B70" s="530">
        <v>0.99850000000000005</v>
      </c>
      <c r="C70" s="380">
        <v>1.0026999999999999</v>
      </c>
      <c r="D70" s="380">
        <v>5.2777000000000003</v>
      </c>
      <c r="E70" s="380">
        <v>5.4320000000000004</v>
      </c>
      <c r="F70" s="380">
        <v>1.1701999999999999</v>
      </c>
      <c r="G70" s="380">
        <v>1.1827000000000001</v>
      </c>
      <c r="H70" s="531">
        <f t="shared" si="27"/>
        <v>4.0124322303234212</v>
      </c>
      <c r="I70" s="314">
        <f t="shared" si="27"/>
        <v>4.0638475605626203</v>
      </c>
      <c r="J70" s="390">
        <f t="shared" si="28"/>
        <v>4.0381398954430203</v>
      </c>
      <c r="K70" s="375"/>
      <c r="L70" s="398"/>
      <c r="M70" s="390">
        <f t="shared" si="29"/>
        <v>22.172537279496748</v>
      </c>
      <c r="N70" s="400">
        <f t="shared" si="29"/>
        <v>21.772827687776143</v>
      </c>
      <c r="O70" s="401">
        <f t="shared" si="31"/>
        <v>21.972682483636447</v>
      </c>
      <c r="P70" s="190"/>
      <c r="Q70" s="190"/>
      <c r="R70" s="190"/>
      <c r="S70" s="190"/>
      <c r="T70" s="190"/>
      <c r="U70" s="222"/>
      <c r="V70" s="222"/>
      <c r="W70" s="222"/>
      <c r="X70" s="222"/>
      <c r="Y70" s="222"/>
      <c r="Z70" s="222"/>
      <c r="AA70" s="222"/>
      <c r="AB70" s="222"/>
      <c r="AC70" s="222"/>
      <c r="AD70" s="222"/>
      <c r="AE70" s="222"/>
      <c r="AF70" s="222"/>
      <c r="AG70" s="222"/>
      <c r="AH70" s="222"/>
      <c r="AI70" s="222"/>
      <c r="AJ70" s="222"/>
      <c r="AK70" s="222"/>
      <c r="AL70" s="359"/>
      <c r="AM70" s="190"/>
      <c r="AN70" s="190"/>
      <c r="AO70" s="190"/>
      <c r="AP70" s="190"/>
      <c r="AQ70" s="190"/>
      <c r="AR70" s="190"/>
      <c r="AS70" s="190"/>
      <c r="AT70" s="190"/>
      <c r="AU70" s="190"/>
      <c r="AV70" s="190"/>
      <c r="AW70" s="190"/>
      <c r="AX70" s="190"/>
      <c r="AY70" s="190"/>
      <c r="AZ70" s="190"/>
      <c r="BA70" s="190"/>
      <c r="BB70" s="190"/>
      <c r="BC70" s="190"/>
      <c r="BD70" s="190"/>
      <c r="BE70" s="190"/>
      <c r="BF70" s="190"/>
    </row>
    <row r="71" spans="1:58" x14ac:dyDescent="0.25">
      <c r="A71" s="190"/>
      <c r="B71" s="190"/>
      <c r="C71" s="190"/>
      <c r="D71" s="190"/>
      <c r="E71" s="190"/>
      <c r="F71" s="190"/>
      <c r="G71" s="190"/>
      <c r="H71" s="190"/>
      <c r="I71" s="190"/>
      <c r="J71" s="190"/>
      <c r="K71" s="190"/>
      <c r="L71" s="190"/>
      <c r="M71" s="190"/>
      <c r="N71" s="190"/>
      <c r="O71" s="190"/>
      <c r="P71" s="190"/>
      <c r="Q71" s="190"/>
      <c r="R71" s="190"/>
      <c r="S71" s="190"/>
      <c r="T71" s="190"/>
      <c r="U71" s="222"/>
      <c r="V71" s="222"/>
      <c r="W71" s="222"/>
      <c r="X71" s="222"/>
      <c r="Y71" s="222"/>
      <c r="Z71" s="222"/>
      <c r="AA71" s="222"/>
      <c r="AB71" s="222"/>
      <c r="AC71" s="222"/>
      <c r="AD71" s="222"/>
      <c r="AE71" s="222"/>
      <c r="AF71" s="222"/>
      <c r="AG71" s="222"/>
      <c r="AH71" s="222"/>
      <c r="AI71" s="222"/>
      <c r="AJ71" s="222"/>
      <c r="AK71" s="222"/>
      <c r="AL71" s="222"/>
      <c r="AM71" s="190"/>
      <c r="AN71" s="190"/>
      <c r="AO71" s="190"/>
      <c r="AP71" s="190"/>
      <c r="AQ71" s="190"/>
      <c r="AR71" s="190"/>
      <c r="AS71" s="190"/>
      <c r="AT71" s="190"/>
      <c r="AU71" s="190"/>
      <c r="AV71" s="190"/>
      <c r="AW71" s="190"/>
      <c r="AX71" s="190"/>
      <c r="AY71" s="190"/>
      <c r="AZ71" s="190"/>
      <c r="BA71" s="190"/>
      <c r="BB71" s="190"/>
      <c r="BC71" s="190"/>
      <c r="BD71" s="190"/>
      <c r="BE71" s="190"/>
      <c r="BF71" s="190"/>
    </row>
    <row r="72" spans="1:58" x14ac:dyDescent="0.25">
      <c r="A72" s="402" t="s">
        <v>174</v>
      </c>
      <c r="B72" s="403"/>
      <c r="C72" s="403"/>
      <c r="D72" s="403"/>
      <c r="E72" s="403"/>
      <c r="F72" s="403"/>
      <c r="G72" s="403"/>
      <c r="H72" s="403"/>
      <c r="I72" s="403"/>
      <c r="J72" s="403"/>
      <c r="K72" s="403"/>
      <c r="L72" s="403"/>
      <c r="M72" s="403"/>
      <c r="N72" s="403"/>
      <c r="O72" s="403"/>
      <c r="P72" s="403"/>
      <c r="Q72" s="190"/>
      <c r="R72" s="190"/>
      <c r="S72" s="190"/>
      <c r="T72" s="190"/>
      <c r="U72" s="222"/>
      <c r="V72" s="222"/>
      <c r="W72" s="222"/>
      <c r="X72" s="222"/>
      <c r="Y72" s="222"/>
      <c r="Z72" s="222"/>
      <c r="AA72" s="222"/>
      <c r="AB72" s="222"/>
      <c r="AC72" s="222"/>
      <c r="AD72" s="222"/>
      <c r="AE72" s="222"/>
      <c r="AF72" s="222"/>
      <c r="AG72" s="222"/>
      <c r="AH72" s="222"/>
      <c r="AI72" s="222"/>
      <c r="AJ72" s="222"/>
      <c r="AK72" s="222"/>
      <c r="AL72" s="359"/>
      <c r="AM72" s="190"/>
      <c r="AN72" s="190"/>
      <c r="AO72" s="190"/>
      <c r="AP72" s="190"/>
      <c r="AQ72" s="190"/>
      <c r="AR72" s="190"/>
      <c r="AS72" s="190"/>
      <c r="AT72" s="190"/>
      <c r="AU72" s="190"/>
      <c r="AV72" s="190"/>
      <c r="AW72" s="190"/>
      <c r="AX72" s="190"/>
      <c r="AY72" s="190"/>
      <c r="AZ72" s="190"/>
      <c r="BA72" s="190"/>
      <c r="BB72" s="190"/>
      <c r="BC72" s="190"/>
      <c r="BD72" s="190"/>
      <c r="BE72" s="190"/>
      <c r="BF72" s="190"/>
    </row>
    <row r="73" spans="1:58" ht="16.5" thickBot="1" x14ac:dyDescent="0.3">
      <c r="A73" s="403"/>
      <c r="B73" s="403"/>
      <c r="C73" s="403"/>
      <c r="D73" s="403"/>
      <c r="E73" s="403"/>
      <c r="F73" s="403"/>
      <c r="G73" s="403"/>
      <c r="H73" s="403"/>
      <c r="I73" s="403"/>
      <c r="J73" s="403"/>
      <c r="K73" s="403"/>
      <c r="L73" s="403"/>
      <c r="M73" s="403"/>
      <c r="N73" s="403"/>
      <c r="O73" s="403"/>
      <c r="P73" s="403"/>
      <c r="Q73" s="190"/>
      <c r="R73" s="190"/>
      <c r="S73" s="190"/>
      <c r="T73" s="190"/>
      <c r="U73" s="222"/>
      <c r="V73" s="222"/>
      <c r="W73" s="222"/>
      <c r="X73" s="222"/>
      <c r="Y73" s="222"/>
      <c r="Z73" s="222"/>
      <c r="AA73" s="222"/>
      <c r="AB73" s="222"/>
      <c r="AC73" s="222"/>
      <c r="AD73" s="222"/>
      <c r="AE73" s="222"/>
      <c r="AF73" s="222"/>
      <c r="AG73" s="222"/>
      <c r="AH73" s="222"/>
      <c r="AI73" s="222"/>
      <c r="AJ73" s="222"/>
      <c r="AK73" s="222"/>
      <c r="AL73" s="222"/>
      <c r="AM73" s="190"/>
      <c r="AN73" s="190"/>
      <c r="AO73" s="190"/>
      <c r="AP73" s="190"/>
      <c r="AQ73" s="190"/>
      <c r="AR73" s="190"/>
      <c r="AS73" s="190"/>
      <c r="AT73" s="190"/>
      <c r="AU73" s="190"/>
      <c r="AV73" s="190"/>
      <c r="AW73" s="190"/>
      <c r="AX73" s="190"/>
      <c r="AY73" s="190"/>
      <c r="AZ73" s="190"/>
      <c r="BA73" s="190"/>
      <c r="BB73" s="190"/>
      <c r="BC73" s="190"/>
      <c r="BD73" s="190"/>
      <c r="BE73" s="190"/>
      <c r="BF73" s="190"/>
    </row>
    <row r="74" spans="1:58" x14ac:dyDescent="0.25">
      <c r="A74" s="404" t="s">
        <v>82</v>
      </c>
      <c r="B74" s="366"/>
      <c r="C74" s="366"/>
      <c r="D74" s="366"/>
      <c r="E74" s="366"/>
      <c r="F74" s="366"/>
      <c r="G74" s="366"/>
      <c r="H74" s="366"/>
      <c r="I74" s="366"/>
      <c r="J74" s="366"/>
      <c r="K74" s="366"/>
      <c r="L74" s="366"/>
      <c r="M74" s="366"/>
      <c r="N74" s="366"/>
      <c r="O74" s="366"/>
      <c r="P74" s="366"/>
      <c r="Q74" s="190"/>
      <c r="R74" s="190"/>
      <c r="S74" s="190"/>
      <c r="T74" s="190"/>
      <c r="U74" s="222"/>
      <c r="V74" s="222"/>
      <c r="W74" s="222"/>
      <c r="X74" s="222"/>
      <c r="Y74" s="222"/>
      <c r="Z74" s="222"/>
      <c r="AA74" s="222"/>
      <c r="AB74" s="222"/>
      <c r="AC74" s="222"/>
      <c r="AD74" s="222"/>
      <c r="AE74" s="222"/>
      <c r="AF74" s="222"/>
      <c r="AG74" s="222"/>
      <c r="AH74" s="222"/>
      <c r="AI74" s="222"/>
      <c r="AJ74" s="222"/>
      <c r="AK74" s="222"/>
      <c r="AL74" s="359"/>
      <c r="AM74" s="190"/>
      <c r="AN74" s="190"/>
      <c r="AO74" s="190"/>
      <c r="AP74" s="190"/>
      <c r="AQ74" s="190"/>
      <c r="AR74" s="190"/>
      <c r="AS74" s="190"/>
      <c r="AT74" s="190"/>
      <c r="AU74" s="190"/>
      <c r="AV74" s="190"/>
      <c r="AW74" s="190"/>
      <c r="AX74" s="190"/>
      <c r="AY74" s="190"/>
      <c r="AZ74" s="190"/>
      <c r="BA74" s="190"/>
      <c r="BB74" s="190"/>
      <c r="BC74" s="190"/>
      <c r="BD74" s="190"/>
      <c r="BE74" s="190"/>
      <c r="BF74" s="190"/>
    </row>
    <row r="75" spans="1:58" ht="32.25" customHeight="1" x14ac:dyDescent="0.25">
      <c r="A75" s="331" t="s">
        <v>84</v>
      </c>
      <c r="B75" s="332" t="s">
        <v>85</v>
      </c>
      <c r="C75" s="332" t="s">
        <v>86</v>
      </c>
      <c r="D75" s="332" t="s">
        <v>87</v>
      </c>
      <c r="E75" s="332" t="s">
        <v>88</v>
      </c>
      <c r="F75" s="332" t="s">
        <v>89</v>
      </c>
      <c r="G75" s="332" t="s">
        <v>90</v>
      </c>
      <c r="H75" s="332" t="s">
        <v>91</v>
      </c>
      <c r="I75" s="332" t="s">
        <v>92</v>
      </c>
      <c r="J75" s="332" t="s">
        <v>93</v>
      </c>
      <c r="K75" s="332" t="s">
        <v>94</v>
      </c>
      <c r="L75" s="332" t="s">
        <v>95</v>
      </c>
      <c r="M75" s="332" t="s">
        <v>96</v>
      </c>
      <c r="N75" s="332" t="s">
        <v>97</v>
      </c>
      <c r="O75" s="332" t="s">
        <v>98</v>
      </c>
      <c r="P75" s="405" t="s">
        <v>99</v>
      </c>
      <c r="Q75" s="190"/>
      <c r="R75" s="190"/>
      <c r="S75" s="190"/>
      <c r="T75" s="190"/>
      <c r="U75" s="222"/>
      <c r="V75" s="222"/>
      <c r="W75" s="222"/>
      <c r="X75" s="222"/>
      <c r="Y75" s="222"/>
      <c r="Z75" s="222"/>
      <c r="AA75" s="222"/>
      <c r="AB75" s="222"/>
      <c r="AC75" s="222"/>
      <c r="AD75" s="222"/>
      <c r="AE75" s="222"/>
      <c r="AF75" s="222"/>
      <c r="AG75" s="222"/>
      <c r="AH75" s="222"/>
      <c r="AI75" s="222"/>
      <c r="AJ75" s="222"/>
      <c r="AK75" s="222"/>
      <c r="AL75" s="222"/>
      <c r="AM75" s="190"/>
      <c r="AN75" s="190"/>
      <c r="AO75" s="190"/>
      <c r="AP75" s="190"/>
      <c r="AQ75" s="190"/>
      <c r="AR75" s="190"/>
      <c r="AS75" s="190"/>
      <c r="AT75" s="190"/>
      <c r="AU75" s="190"/>
      <c r="AV75" s="190"/>
      <c r="AW75" s="190"/>
      <c r="AX75" s="190"/>
      <c r="AY75" s="190"/>
      <c r="AZ75" s="190"/>
      <c r="BA75" s="190"/>
      <c r="BB75" s="190"/>
      <c r="BC75" s="190"/>
      <c r="BD75" s="190"/>
      <c r="BE75" s="190"/>
      <c r="BF75" s="190"/>
    </row>
    <row r="76" spans="1:58" x14ac:dyDescent="0.25">
      <c r="A76" s="369">
        <v>1</v>
      </c>
      <c r="B76" s="406"/>
      <c r="C76" s="407"/>
      <c r="D76" s="371">
        <v>10</v>
      </c>
      <c r="E76" s="371">
        <v>10</v>
      </c>
      <c r="F76" s="337"/>
      <c r="G76" s="372"/>
      <c r="H76" s="371">
        <v>1</v>
      </c>
      <c r="I76" s="373">
        <f t="shared" ref="I76:I80" si="32">(F76-B76)*1000*H76/D76</f>
        <v>0</v>
      </c>
      <c r="J76" s="373">
        <f t="shared" ref="J76:J80" si="33">(G76-C76)*1000*H76/E76</f>
        <v>0</v>
      </c>
      <c r="K76" s="374">
        <f t="shared" ref="K76:K79" si="34">AVERAGE(I76:J76)</f>
        <v>0</v>
      </c>
      <c r="L76" s="362"/>
      <c r="M76" s="375"/>
      <c r="N76" s="376">
        <f t="shared" ref="N76:N80" si="35">(F76-L76)/E76*1000000</f>
        <v>0</v>
      </c>
      <c r="O76" s="377">
        <f>(G76-M76)/E76*1000000</f>
        <v>0</v>
      </c>
      <c r="P76" s="378">
        <f>AVERAGE(O76)</f>
        <v>0</v>
      </c>
      <c r="Q76" s="190"/>
      <c r="R76" s="190"/>
      <c r="S76" s="190"/>
      <c r="T76" s="190"/>
      <c r="U76" s="222"/>
      <c r="V76" s="222"/>
      <c r="W76" s="222"/>
      <c r="X76" s="222"/>
      <c r="Y76" s="222"/>
      <c r="Z76" s="222"/>
      <c r="AA76" s="222"/>
      <c r="AB76" s="222"/>
      <c r="AC76" s="222"/>
      <c r="AD76" s="222"/>
      <c r="AE76" s="222"/>
      <c r="AF76" s="222"/>
      <c r="AG76" s="222"/>
      <c r="AH76" s="222"/>
      <c r="AI76" s="222"/>
      <c r="AJ76" s="222"/>
      <c r="AK76" s="222"/>
      <c r="AL76" s="359"/>
      <c r="AM76" s="190"/>
      <c r="AN76" s="190"/>
      <c r="AO76" s="190"/>
      <c r="AP76" s="190"/>
      <c r="AQ76" s="190"/>
      <c r="AR76" s="190"/>
      <c r="AS76" s="190"/>
      <c r="AT76" s="190"/>
      <c r="AU76" s="190"/>
      <c r="AV76" s="190"/>
      <c r="AW76" s="190"/>
      <c r="AX76" s="190"/>
      <c r="AY76" s="190"/>
      <c r="AZ76" s="190"/>
      <c r="BA76" s="190"/>
      <c r="BB76" s="190"/>
      <c r="BC76" s="190"/>
      <c r="BD76" s="190"/>
      <c r="BE76" s="190"/>
      <c r="BF76" s="190"/>
    </row>
    <row r="77" spans="1:58" ht="15.75" customHeight="1" x14ac:dyDescent="0.25">
      <c r="A77" s="369">
        <v>2</v>
      </c>
      <c r="B77" s="406"/>
      <c r="C77" s="407"/>
      <c r="D77" s="371">
        <v>10</v>
      </c>
      <c r="E77" s="371">
        <v>10</v>
      </c>
      <c r="F77" s="337"/>
      <c r="G77" s="372"/>
      <c r="H77" s="371">
        <v>1</v>
      </c>
      <c r="I77" s="373">
        <f t="shared" si="32"/>
        <v>0</v>
      </c>
      <c r="J77" s="373">
        <f t="shared" si="33"/>
        <v>0</v>
      </c>
      <c r="K77" s="374">
        <f t="shared" si="34"/>
        <v>0</v>
      </c>
      <c r="L77" s="407"/>
      <c r="M77" s="375"/>
      <c r="N77" s="376">
        <f t="shared" si="35"/>
        <v>0</v>
      </c>
      <c r="O77" s="377">
        <f>(G77-M77)/E77*1000000</f>
        <v>0</v>
      </c>
      <c r="P77" s="378">
        <f>AVERAGE(O77)</f>
        <v>0</v>
      </c>
      <c r="Q77" s="190"/>
      <c r="R77" s="190"/>
      <c r="S77" s="190"/>
      <c r="T77" s="190"/>
      <c r="U77" s="222"/>
      <c r="V77" s="222"/>
      <c r="W77" s="222"/>
      <c r="X77" s="222"/>
      <c r="Y77" s="222"/>
      <c r="Z77" s="222"/>
      <c r="AA77" s="222"/>
      <c r="AB77" s="222"/>
      <c r="AC77" s="222"/>
      <c r="AD77" s="222"/>
      <c r="AE77" s="222"/>
      <c r="AF77" s="222"/>
      <c r="AG77" s="222"/>
      <c r="AH77" s="222"/>
      <c r="AI77" s="222"/>
      <c r="AJ77" s="222"/>
      <c r="AK77" s="222"/>
      <c r="AL77" s="359"/>
      <c r="AM77" s="190"/>
      <c r="AN77" s="190"/>
      <c r="AO77" s="190"/>
      <c r="AP77" s="190"/>
      <c r="AQ77" s="190"/>
      <c r="AR77" s="190"/>
      <c r="AS77" s="190"/>
      <c r="AT77" s="190"/>
      <c r="AU77" s="190"/>
      <c r="AV77" s="190"/>
      <c r="AW77" s="190"/>
      <c r="AX77" s="190"/>
      <c r="AY77" s="190"/>
      <c r="AZ77" s="190"/>
      <c r="BA77" s="190"/>
      <c r="BB77" s="190"/>
      <c r="BC77" s="190"/>
      <c r="BD77" s="190"/>
      <c r="BE77" s="190"/>
      <c r="BF77" s="190"/>
    </row>
    <row r="78" spans="1:58" x14ac:dyDescent="0.25">
      <c r="A78" s="369">
        <v>3</v>
      </c>
      <c r="B78" s="408"/>
      <c r="C78" s="408"/>
      <c r="D78" s="371">
        <v>10</v>
      </c>
      <c r="E78" s="371">
        <v>10</v>
      </c>
      <c r="F78" s="372"/>
      <c r="G78" s="372"/>
      <c r="H78" s="371">
        <v>1</v>
      </c>
      <c r="I78" s="373">
        <f t="shared" si="32"/>
        <v>0</v>
      </c>
      <c r="J78" s="373">
        <f t="shared" si="33"/>
        <v>0</v>
      </c>
      <c r="K78" s="374">
        <f t="shared" si="34"/>
        <v>0</v>
      </c>
      <c r="L78" s="408"/>
      <c r="M78" s="375"/>
      <c r="N78" s="376">
        <f t="shared" si="35"/>
        <v>0</v>
      </c>
      <c r="O78" s="377">
        <f>(G78-M78)/E78*1000000</f>
        <v>0</v>
      </c>
      <c r="P78" s="378">
        <f>AVERAGE(N78:O78)</f>
        <v>0</v>
      </c>
      <c r="Q78" s="190"/>
      <c r="R78" s="190"/>
      <c r="S78" s="190"/>
      <c r="T78" s="190"/>
      <c r="U78" s="222"/>
      <c r="V78" s="222"/>
      <c r="W78" s="222"/>
      <c r="X78" s="222"/>
      <c r="Y78" s="222"/>
      <c r="Z78" s="222"/>
      <c r="AA78" s="222"/>
      <c r="AB78" s="222"/>
      <c r="AC78" s="222"/>
      <c r="AD78" s="222"/>
      <c r="AE78" s="222"/>
      <c r="AF78" s="222"/>
      <c r="AG78" s="222"/>
      <c r="AH78" s="222"/>
      <c r="AI78" s="222"/>
      <c r="AJ78" s="222"/>
      <c r="AK78" s="222"/>
      <c r="AL78" s="222"/>
      <c r="AM78" s="190"/>
      <c r="AN78" s="190"/>
      <c r="AO78" s="190"/>
      <c r="AP78" s="190"/>
      <c r="AQ78" s="190"/>
      <c r="AR78" s="190"/>
      <c r="AS78" s="190"/>
      <c r="AT78" s="190"/>
      <c r="AU78" s="190"/>
      <c r="AV78" s="190"/>
      <c r="AW78" s="190"/>
      <c r="AX78" s="190"/>
      <c r="AY78" s="190"/>
      <c r="AZ78" s="190"/>
      <c r="BA78" s="190"/>
      <c r="BB78" s="190"/>
      <c r="BC78" s="190"/>
      <c r="BD78" s="190"/>
      <c r="BE78" s="190"/>
      <c r="BF78" s="190"/>
    </row>
    <row r="79" spans="1:58" x14ac:dyDescent="0.25">
      <c r="A79" s="369">
        <v>4</v>
      </c>
      <c r="B79" s="409"/>
      <c r="C79" s="410"/>
      <c r="D79" s="371">
        <v>10</v>
      </c>
      <c r="E79" s="371">
        <v>10</v>
      </c>
      <c r="F79" s="372"/>
      <c r="G79" s="372"/>
      <c r="H79" s="371">
        <v>1</v>
      </c>
      <c r="I79" s="373">
        <f t="shared" si="32"/>
        <v>0</v>
      </c>
      <c r="J79" s="373">
        <f t="shared" si="33"/>
        <v>0</v>
      </c>
      <c r="K79" s="374">
        <f t="shared" si="34"/>
        <v>0</v>
      </c>
      <c r="L79" s="375"/>
      <c r="M79" s="375"/>
      <c r="N79" s="376">
        <f t="shared" si="35"/>
        <v>0</v>
      </c>
      <c r="O79" s="377">
        <f>(G79-M79)/E79*1000000</f>
        <v>0</v>
      </c>
      <c r="P79" s="378">
        <f>AVERAGE(N79:O79)</f>
        <v>0</v>
      </c>
      <c r="Q79" s="190"/>
      <c r="R79" s="190"/>
      <c r="S79" s="190"/>
      <c r="T79" s="190"/>
      <c r="U79" s="222"/>
      <c r="V79" s="222"/>
      <c r="W79" s="222"/>
      <c r="X79" s="222"/>
      <c r="Y79" s="222"/>
      <c r="Z79" s="222"/>
      <c r="AA79" s="222"/>
      <c r="AB79" s="222"/>
      <c r="AC79" s="222"/>
      <c r="AD79" s="222"/>
      <c r="AE79" s="222"/>
      <c r="AF79" s="222"/>
      <c r="AG79" s="222"/>
      <c r="AH79" s="222"/>
      <c r="AI79" s="222"/>
      <c r="AJ79" s="222"/>
      <c r="AK79" s="222"/>
      <c r="AL79" s="359"/>
      <c r="AM79" s="190"/>
      <c r="AN79" s="190"/>
      <c r="AO79" s="190"/>
      <c r="AP79" s="190"/>
      <c r="AQ79" s="190"/>
      <c r="AR79" s="190"/>
      <c r="AS79" s="190"/>
      <c r="AT79" s="190"/>
      <c r="AU79" s="190"/>
      <c r="AV79" s="190"/>
      <c r="AW79" s="190"/>
      <c r="AX79" s="190"/>
      <c r="AY79" s="190"/>
      <c r="AZ79" s="190"/>
      <c r="BA79" s="190"/>
      <c r="BB79" s="190"/>
      <c r="BC79" s="190"/>
      <c r="BD79" s="190"/>
      <c r="BE79" s="190"/>
      <c r="BF79" s="190"/>
    </row>
    <row r="80" spans="1:58" x14ac:dyDescent="0.25">
      <c r="A80" s="369">
        <v>5</v>
      </c>
      <c r="B80" s="337"/>
      <c r="C80" s="411"/>
      <c r="D80" s="371">
        <v>10</v>
      </c>
      <c r="E80" s="371">
        <v>10</v>
      </c>
      <c r="F80" s="337"/>
      <c r="G80" s="372"/>
      <c r="H80" s="371">
        <v>1</v>
      </c>
      <c r="I80" s="373">
        <f t="shared" si="32"/>
        <v>0</v>
      </c>
      <c r="J80" s="373">
        <f t="shared" si="33"/>
        <v>0</v>
      </c>
      <c r="K80" s="374">
        <f>AVERAGE(I80:J80)</f>
        <v>0</v>
      </c>
      <c r="L80" s="362"/>
      <c r="M80" s="375"/>
      <c r="N80" s="376">
        <f t="shared" si="35"/>
        <v>0</v>
      </c>
      <c r="O80" s="377">
        <f>(G80-M80)/E80*1000000</f>
        <v>0</v>
      </c>
      <c r="P80" s="378">
        <f>AVERAGE(O80)</f>
        <v>0</v>
      </c>
      <c r="Q80" s="190"/>
      <c r="R80" s="190"/>
      <c r="S80" s="190"/>
      <c r="T80" s="190"/>
      <c r="U80" s="222"/>
      <c r="V80" s="222"/>
      <c r="W80" s="222"/>
      <c r="X80" s="222"/>
      <c r="Y80" s="222"/>
      <c r="Z80" s="222"/>
      <c r="AA80" s="222"/>
      <c r="AB80" s="222"/>
      <c r="AC80" s="222"/>
      <c r="AD80" s="222"/>
      <c r="AE80" s="222"/>
      <c r="AF80" s="222"/>
      <c r="AG80" s="222"/>
      <c r="AH80" s="222"/>
      <c r="AI80" s="222"/>
      <c r="AJ80" s="222"/>
      <c r="AK80" s="222"/>
      <c r="AL80" s="222"/>
      <c r="AM80" s="190"/>
      <c r="AN80" s="190"/>
      <c r="AO80" s="190"/>
      <c r="AP80" s="190"/>
      <c r="AQ80" s="190"/>
      <c r="AR80" s="190"/>
      <c r="AS80" s="190"/>
      <c r="AT80" s="190"/>
      <c r="AU80" s="190"/>
      <c r="AV80" s="190"/>
      <c r="AW80" s="190"/>
      <c r="AX80" s="190"/>
      <c r="AY80" s="190"/>
      <c r="AZ80" s="190"/>
      <c r="BA80" s="190"/>
      <c r="BB80" s="190"/>
      <c r="BC80" s="190"/>
      <c r="BD80" s="190"/>
      <c r="BE80" s="190"/>
      <c r="BF80" s="190"/>
    </row>
    <row r="81" spans="1:58" x14ac:dyDescent="0.25">
      <c r="A81" s="369">
        <v>6</v>
      </c>
      <c r="B81" s="406"/>
      <c r="C81" s="407"/>
      <c r="D81" s="371">
        <v>10</v>
      </c>
      <c r="E81" s="371">
        <v>10</v>
      </c>
      <c r="F81" s="337"/>
      <c r="G81" s="372"/>
      <c r="H81" s="371">
        <v>1</v>
      </c>
      <c r="I81" s="373">
        <f>(F81-B81)*1000*H81/D81</f>
        <v>0</v>
      </c>
      <c r="J81" s="373">
        <f>(G81-C81)*1000*H81/E81</f>
        <v>0</v>
      </c>
      <c r="K81" s="374">
        <f>AVERAGE(I81:J81)</f>
        <v>0</v>
      </c>
      <c r="L81" s="362"/>
      <c r="M81" s="375"/>
      <c r="N81" s="376"/>
      <c r="O81" s="377"/>
      <c r="P81" s="378"/>
      <c r="Q81" s="190"/>
      <c r="R81" s="190"/>
      <c r="S81" s="190"/>
      <c r="T81" s="190"/>
      <c r="U81" s="222"/>
      <c r="V81" s="222"/>
      <c r="W81" s="222"/>
      <c r="X81" s="222"/>
      <c r="Y81" s="222"/>
      <c r="Z81" s="222"/>
      <c r="AA81" s="222"/>
      <c r="AB81" s="222"/>
      <c r="AC81" s="222"/>
      <c r="AD81" s="222"/>
      <c r="AE81" s="222"/>
      <c r="AF81" s="222"/>
      <c r="AG81" s="222"/>
      <c r="AH81" s="222"/>
      <c r="AI81" s="222"/>
      <c r="AJ81" s="222"/>
      <c r="AK81" s="222"/>
      <c r="AL81" s="359"/>
      <c r="AM81" s="190"/>
      <c r="AN81" s="190"/>
      <c r="AO81" s="190"/>
      <c r="AP81" s="190"/>
      <c r="AQ81" s="190"/>
      <c r="AR81" s="190"/>
      <c r="AS81" s="190"/>
      <c r="AT81" s="190"/>
      <c r="AU81" s="190"/>
      <c r="AV81" s="190"/>
      <c r="AW81" s="190"/>
      <c r="AX81" s="190"/>
      <c r="AY81" s="190"/>
      <c r="AZ81" s="190"/>
      <c r="BA81" s="190"/>
      <c r="BB81" s="190"/>
      <c r="BC81" s="190"/>
      <c r="BD81" s="190"/>
      <c r="BE81" s="190"/>
      <c r="BF81" s="190"/>
    </row>
    <row r="82" spans="1:58" ht="15.75" customHeight="1" thickBot="1" x14ac:dyDescent="0.3">
      <c r="A82" s="383" t="s">
        <v>104</v>
      </c>
      <c r="B82" s="410"/>
      <c r="C82" s="410"/>
      <c r="D82" s="371">
        <v>10</v>
      </c>
      <c r="E82" s="371">
        <v>10</v>
      </c>
      <c r="F82" s="372"/>
      <c r="G82" s="384"/>
      <c r="H82" s="371">
        <v>1</v>
      </c>
      <c r="I82" s="373">
        <f t="shared" ref="I82" si="36">(F82-B82)*1000*H82/D82</f>
        <v>0</v>
      </c>
      <c r="J82" s="373">
        <f t="shared" ref="J82" si="37">(G82-C82)*1000*H82/E82</f>
        <v>0</v>
      </c>
      <c r="K82" s="374">
        <f t="shared" ref="K82" si="38">AVERAGE(I82:J82)</f>
        <v>0</v>
      </c>
      <c r="L82" s="375"/>
      <c r="M82" s="385"/>
      <c r="N82" s="376">
        <f t="shared" ref="N82" si="39">(F82-L82)/E82*1000000</f>
        <v>0</v>
      </c>
      <c r="O82" s="377">
        <f>(G82-M82)/E82*1000000</f>
        <v>0</v>
      </c>
      <c r="P82" s="378">
        <f>AVERAGE(O82)</f>
        <v>0</v>
      </c>
      <c r="Q82" s="190"/>
      <c r="R82" s="190"/>
      <c r="S82" s="190"/>
      <c r="T82" s="190"/>
      <c r="U82" s="222"/>
      <c r="V82" s="222"/>
      <c r="W82" s="222"/>
      <c r="X82" s="222"/>
      <c r="Y82" s="222"/>
      <c r="Z82" s="222"/>
      <c r="AA82" s="222"/>
      <c r="AB82" s="222"/>
      <c r="AC82" s="222"/>
      <c r="AD82" s="222"/>
      <c r="AE82" s="222"/>
      <c r="AF82" s="222"/>
      <c r="AG82" s="222"/>
      <c r="AH82" s="222"/>
      <c r="AI82" s="222"/>
      <c r="AJ82" s="222"/>
      <c r="AK82" s="222"/>
      <c r="AL82" s="359"/>
      <c r="AM82" s="190"/>
      <c r="AN82" s="190"/>
      <c r="AO82" s="190"/>
      <c r="AP82" s="190"/>
      <c r="AQ82" s="190"/>
      <c r="AR82" s="190"/>
      <c r="AS82" s="190"/>
      <c r="AT82" s="190"/>
      <c r="AU82" s="190"/>
      <c r="AV82" s="190"/>
      <c r="AW82" s="190"/>
      <c r="AX82" s="190"/>
      <c r="AY82" s="190"/>
      <c r="AZ82" s="190"/>
      <c r="BA82" s="190"/>
      <c r="BB82" s="190"/>
      <c r="BC82" s="190"/>
      <c r="BD82" s="190"/>
      <c r="BE82" s="190"/>
      <c r="BF82" s="190"/>
    </row>
    <row r="83" spans="1:58" x14ac:dyDescent="0.25">
      <c r="A83" s="412" t="s">
        <v>107</v>
      </c>
      <c r="B83" s="413"/>
      <c r="C83" s="413"/>
      <c r="D83" s="413"/>
      <c r="E83" s="413"/>
      <c r="F83" s="413"/>
      <c r="G83" s="413"/>
      <c r="H83" s="413"/>
      <c r="I83" s="413"/>
      <c r="J83" s="413"/>
      <c r="K83" s="413"/>
      <c r="L83" s="413"/>
      <c r="M83" s="413"/>
      <c r="N83" s="413"/>
      <c r="O83" s="414"/>
      <c r="P83" s="190"/>
      <c r="Q83" s="190"/>
      <c r="R83" s="190"/>
      <c r="S83" s="190"/>
      <c r="T83" s="190"/>
      <c r="U83" s="222"/>
      <c r="V83" s="222"/>
      <c r="W83" s="222"/>
      <c r="X83" s="222"/>
      <c r="Y83" s="222"/>
      <c r="Z83" s="222"/>
      <c r="AA83" s="222"/>
      <c r="AB83" s="222"/>
      <c r="AC83" s="222"/>
      <c r="AD83" s="222"/>
      <c r="AE83" s="222"/>
      <c r="AF83" s="222"/>
      <c r="AG83" s="222"/>
      <c r="AH83" s="222"/>
      <c r="AI83" s="222"/>
      <c r="AJ83" s="222"/>
      <c r="AK83" s="222"/>
      <c r="AL83" s="222"/>
      <c r="AM83" s="190"/>
      <c r="AN83" s="190"/>
      <c r="AO83" s="190"/>
      <c r="AP83" s="190"/>
      <c r="AQ83" s="190"/>
      <c r="AR83" s="190"/>
      <c r="AS83" s="190"/>
      <c r="AT83" s="190"/>
      <c r="AU83" s="190"/>
      <c r="AV83" s="190"/>
      <c r="AW83" s="190"/>
      <c r="AX83" s="190"/>
      <c r="AY83" s="190"/>
      <c r="AZ83" s="190"/>
      <c r="BA83" s="190"/>
      <c r="BB83" s="190"/>
      <c r="BC83" s="190"/>
      <c r="BD83" s="190"/>
      <c r="BE83" s="190"/>
      <c r="BF83" s="190"/>
    </row>
    <row r="84" spans="1:58" ht="16.5" thickBot="1" x14ac:dyDescent="0.3">
      <c r="A84" s="367" t="s">
        <v>84</v>
      </c>
      <c r="B84" s="333" t="s">
        <v>176</v>
      </c>
      <c r="C84" s="333" t="s">
        <v>109</v>
      </c>
      <c r="D84" s="333" t="s">
        <v>177</v>
      </c>
      <c r="E84" s="333" t="s">
        <v>111</v>
      </c>
      <c r="F84" s="333" t="s">
        <v>178</v>
      </c>
      <c r="G84" s="333" t="s">
        <v>90</v>
      </c>
      <c r="H84" s="333" t="s">
        <v>112</v>
      </c>
      <c r="I84" s="333" t="s">
        <v>113</v>
      </c>
      <c r="J84" s="333" t="s">
        <v>114</v>
      </c>
      <c r="K84" s="333" t="s">
        <v>95</v>
      </c>
      <c r="L84" s="333"/>
      <c r="M84" s="333" t="s">
        <v>115</v>
      </c>
      <c r="N84" s="333" t="s">
        <v>116</v>
      </c>
      <c r="O84" s="368" t="s">
        <v>117</v>
      </c>
      <c r="P84" s="190"/>
      <c r="Q84" s="190"/>
      <c r="R84" s="190"/>
      <c r="S84" s="190"/>
      <c r="T84" s="190"/>
      <c r="U84" s="222"/>
      <c r="V84" s="222"/>
      <c r="W84" s="222"/>
      <c r="X84" s="222"/>
      <c r="Y84" s="222"/>
      <c r="Z84" s="222"/>
      <c r="AA84" s="222"/>
      <c r="AB84" s="222"/>
      <c r="AC84" s="222"/>
      <c r="AD84" s="222"/>
      <c r="AE84" s="222"/>
      <c r="AF84" s="222"/>
      <c r="AG84" s="222"/>
      <c r="AH84" s="222"/>
      <c r="AI84" s="222"/>
      <c r="AJ84" s="222"/>
      <c r="AK84" s="222"/>
      <c r="AL84" s="359"/>
      <c r="AM84" s="190"/>
      <c r="AN84" s="190"/>
      <c r="AO84" s="190"/>
      <c r="AP84" s="190"/>
      <c r="AQ84" s="190"/>
      <c r="AR84" s="190"/>
      <c r="AS84" s="190"/>
      <c r="AT84" s="190"/>
      <c r="AU84" s="190"/>
      <c r="AV84" s="190"/>
      <c r="AW84" s="190"/>
      <c r="AX84" s="190"/>
      <c r="AY84" s="190"/>
      <c r="AZ84" s="190"/>
      <c r="BA84" s="190"/>
      <c r="BB84" s="190"/>
      <c r="BC84" s="190"/>
      <c r="BD84" s="190"/>
      <c r="BE84" s="190"/>
      <c r="BF84" s="190"/>
    </row>
    <row r="85" spans="1:58" x14ac:dyDescent="0.25">
      <c r="A85" s="532">
        <v>1</v>
      </c>
      <c r="B85" s="533"/>
      <c r="C85" s="533"/>
      <c r="D85" s="533"/>
      <c r="E85" s="534"/>
      <c r="F85" s="535"/>
      <c r="G85" s="535"/>
      <c r="H85" s="536" t="e">
        <f t="shared" ref="H85:I92" si="40">(F85-B85)*100/(D85-B85)</f>
        <v>#DIV/0!</v>
      </c>
      <c r="I85" s="536" t="e">
        <f t="shared" si="40"/>
        <v>#DIV/0!</v>
      </c>
      <c r="J85" s="537" t="e">
        <f>AVERAGE(H85:I85)</f>
        <v>#DIV/0!</v>
      </c>
      <c r="K85" s="538"/>
      <c r="L85" s="538"/>
      <c r="M85" s="537" t="e">
        <f t="shared" ref="M85:N87" si="41">((F85-K85)/D85)*100</f>
        <v>#DIV/0!</v>
      </c>
      <c r="N85" s="539" t="e">
        <f t="shared" si="41"/>
        <v>#DIV/0!</v>
      </c>
      <c r="O85" s="540" t="e">
        <f t="shared" ref="O85:O92" si="42">AVERAGE(M85:N85)</f>
        <v>#DIV/0!</v>
      </c>
      <c r="P85" s="190"/>
      <c r="Q85" s="190"/>
      <c r="R85" s="190"/>
      <c r="S85" s="190"/>
      <c r="T85" s="190"/>
      <c r="U85" s="222"/>
      <c r="V85" s="222"/>
      <c r="W85" s="222"/>
      <c r="X85" s="222"/>
      <c r="Y85" s="222"/>
      <c r="Z85" s="222"/>
      <c r="AA85" s="222"/>
      <c r="AB85" s="222"/>
      <c r="AC85" s="222"/>
      <c r="AD85" s="222"/>
      <c r="AE85" s="222"/>
      <c r="AF85" s="222"/>
      <c r="AG85" s="222"/>
      <c r="AH85" s="222"/>
      <c r="AI85" s="222"/>
      <c r="AJ85" s="222"/>
      <c r="AK85" s="222"/>
      <c r="AL85" s="222"/>
      <c r="AM85" s="190"/>
      <c r="AN85" s="190"/>
      <c r="AO85" s="190"/>
      <c r="AP85" s="190"/>
      <c r="AQ85" s="190"/>
      <c r="AR85" s="190"/>
      <c r="AS85" s="190"/>
      <c r="AT85" s="190"/>
      <c r="AU85" s="190"/>
      <c r="AV85" s="190"/>
      <c r="AW85" s="190"/>
      <c r="AX85" s="190"/>
      <c r="AY85" s="190"/>
      <c r="AZ85" s="190"/>
      <c r="BA85" s="190"/>
      <c r="BB85" s="190"/>
      <c r="BC85" s="190"/>
      <c r="BD85" s="190"/>
      <c r="BE85" s="190"/>
      <c r="BF85" s="190"/>
    </row>
    <row r="86" spans="1:58" x14ac:dyDescent="0.25">
      <c r="A86" s="541">
        <v>2</v>
      </c>
      <c r="B86" s="415"/>
      <c r="C86" s="415"/>
      <c r="D86" s="415"/>
      <c r="E86" s="381"/>
      <c r="F86" s="370"/>
      <c r="G86" s="370"/>
      <c r="H86" s="314" t="e">
        <f t="shared" si="40"/>
        <v>#DIV/0!</v>
      </c>
      <c r="I86" s="314" t="e">
        <f t="shared" si="40"/>
        <v>#DIV/0!</v>
      </c>
      <c r="J86" s="390" t="e">
        <f>AVERAGE(H86:I86)</f>
        <v>#DIV/0!</v>
      </c>
      <c r="K86" s="375"/>
      <c r="L86" s="375"/>
      <c r="M86" s="390" t="e">
        <f t="shared" si="41"/>
        <v>#DIV/0!</v>
      </c>
      <c r="N86" s="391" t="e">
        <f t="shared" si="41"/>
        <v>#DIV/0!</v>
      </c>
      <c r="O86" s="542" t="e">
        <f t="shared" si="42"/>
        <v>#DIV/0!</v>
      </c>
      <c r="P86" s="190"/>
      <c r="Q86" s="190"/>
      <c r="R86" s="190"/>
      <c r="S86" s="190"/>
      <c r="T86" s="190"/>
      <c r="U86" s="222"/>
      <c r="V86" s="222"/>
      <c r="W86" s="222"/>
      <c r="X86" s="222"/>
      <c r="Y86" s="222"/>
      <c r="Z86" s="222"/>
      <c r="AA86" s="222"/>
      <c r="AB86" s="222"/>
      <c r="AC86" s="222"/>
      <c r="AD86" s="222"/>
      <c r="AE86" s="222"/>
      <c r="AF86" s="222"/>
      <c r="AG86" s="222"/>
      <c r="AH86" s="222"/>
      <c r="AI86" s="222"/>
      <c r="AJ86" s="222"/>
      <c r="AK86" s="222"/>
      <c r="AL86" s="222"/>
      <c r="AM86" s="190"/>
      <c r="AN86" s="190"/>
      <c r="AO86" s="190"/>
      <c r="AP86" s="190"/>
      <c r="AQ86" s="190"/>
      <c r="AR86" s="190"/>
      <c r="AS86" s="190"/>
      <c r="AT86" s="190"/>
      <c r="AU86" s="190"/>
      <c r="AV86" s="190"/>
      <c r="AW86" s="190"/>
      <c r="AX86" s="190"/>
      <c r="AY86" s="190"/>
      <c r="AZ86" s="190"/>
      <c r="BA86" s="190"/>
      <c r="BB86" s="190"/>
      <c r="BC86" s="190"/>
      <c r="BD86" s="190"/>
      <c r="BE86" s="190"/>
      <c r="BF86" s="190"/>
    </row>
    <row r="87" spans="1:58" x14ac:dyDescent="0.25">
      <c r="A87" s="541">
        <v>3</v>
      </c>
      <c r="B87" s="415"/>
      <c r="C87" s="415"/>
      <c r="D87" s="415"/>
      <c r="E87" s="394"/>
      <c r="F87" s="370"/>
      <c r="G87" s="380"/>
      <c r="H87" s="314" t="e">
        <f t="shared" si="40"/>
        <v>#DIV/0!</v>
      </c>
      <c r="I87" s="314" t="e">
        <f t="shared" si="40"/>
        <v>#DIV/0!</v>
      </c>
      <c r="J87" s="390" t="e">
        <f>AVERAGE(I87)</f>
        <v>#DIV/0!</v>
      </c>
      <c r="K87" s="375"/>
      <c r="L87" s="375"/>
      <c r="M87" s="390" t="e">
        <f t="shared" si="41"/>
        <v>#DIV/0!</v>
      </c>
      <c r="N87" s="390" t="e">
        <f t="shared" si="41"/>
        <v>#DIV/0!</v>
      </c>
      <c r="O87" s="542" t="e">
        <f t="shared" si="42"/>
        <v>#DIV/0!</v>
      </c>
      <c r="P87" s="190"/>
      <c r="Q87" s="190"/>
      <c r="R87" s="190"/>
      <c r="S87" s="190"/>
      <c r="T87" s="190"/>
      <c r="U87" s="222"/>
      <c r="V87" s="222"/>
      <c r="W87" s="222"/>
      <c r="X87" s="222"/>
      <c r="Y87" s="222"/>
      <c r="Z87" s="222"/>
      <c r="AA87" s="222"/>
      <c r="AB87" s="222"/>
      <c r="AC87" s="222"/>
      <c r="AD87" s="222"/>
      <c r="AE87" s="222"/>
      <c r="AF87" s="222"/>
      <c r="AG87" s="222"/>
      <c r="AH87" s="222"/>
      <c r="AI87" s="222"/>
      <c r="AJ87" s="222"/>
      <c r="AK87" s="222"/>
      <c r="AL87" s="359"/>
      <c r="AM87" s="190"/>
      <c r="AN87" s="190"/>
      <c r="AO87" s="190"/>
      <c r="AP87" s="190"/>
      <c r="AQ87" s="190"/>
      <c r="AR87" s="190"/>
      <c r="AS87" s="190"/>
      <c r="AT87" s="190"/>
      <c r="AU87" s="190"/>
      <c r="AV87" s="190"/>
      <c r="AW87" s="190"/>
      <c r="AX87" s="190"/>
      <c r="AY87" s="190"/>
      <c r="AZ87" s="190"/>
      <c r="BA87" s="190"/>
      <c r="BB87" s="190"/>
      <c r="BC87" s="190"/>
      <c r="BD87" s="190"/>
      <c r="BE87" s="190"/>
      <c r="BF87" s="190"/>
    </row>
    <row r="88" spans="1:58" x14ac:dyDescent="0.25">
      <c r="A88" s="541">
        <v>4</v>
      </c>
      <c r="B88" s="415"/>
      <c r="C88" s="415"/>
      <c r="D88" s="415"/>
      <c r="E88" s="394"/>
      <c r="F88" s="370"/>
      <c r="G88" s="380"/>
      <c r="H88" s="314" t="e">
        <f t="shared" si="40"/>
        <v>#DIV/0!</v>
      </c>
      <c r="I88" s="314" t="e">
        <f>(G88-C89)*100/(E88-C89)</f>
        <v>#DIV/0!</v>
      </c>
      <c r="J88" s="390" t="e">
        <f t="shared" ref="J88:J89" si="43">AVERAGE(H88:I88)</f>
        <v>#DIV/0!</v>
      </c>
      <c r="K88" s="375"/>
      <c r="L88" s="375"/>
      <c r="M88" s="390" t="e">
        <f>((F88-K88)/#REF!)*100</f>
        <v>#REF!</v>
      </c>
      <c r="N88" s="391" t="e">
        <f>((G88-L88)/E87)*100</f>
        <v>#DIV/0!</v>
      </c>
      <c r="O88" s="542" t="e">
        <f t="shared" si="42"/>
        <v>#REF!</v>
      </c>
      <c r="P88" s="190"/>
      <c r="Q88" s="190"/>
      <c r="R88" s="190"/>
      <c r="S88" s="190"/>
      <c r="T88" s="190"/>
      <c r="U88" s="222"/>
      <c r="V88" s="222"/>
      <c r="W88" s="222"/>
      <c r="X88" s="222"/>
      <c r="Y88" s="222"/>
      <c r="Z88" s="222"/>
      <c r="AA88" s="222"/>
      <c r="AB88" s="222"/>
      <c r="AC88" s="222"/>
      <c r="AD88" s="222"/>
      <c r="AE88" s="222"/>
      <c r="AF88" s="222"/>
      <c r="AG88" s="222"/>
      <c r="AH88" s="222"/>
      <c r="AI88" s="222"/>
      <c r="AJ88" s="222"/>
      <c r="AK88" s="222"/>
      <c r="AL88" s="222"/>
      <c r="AM88" s="190"/>
      <c r="AN88" s="190"/>
      <c r="AO88" s="190"/>
      <c r="AP88" s="190"/>
      <c r="AQ88" s="190"/>
      <c r="AR88" s="190"/>
      <c r="AS88" s="190"/>
      <c r="AT88" s="190"/>
      <c r="AU88" s="190"/>
      <c r="AV88" s="190"/>
      <c r="AW88" s="190"/>
      <c r="AX88" s="190"/>
      <c r="AY88" s="190"/>
      <c r="AZ88" s="190"/>
      <c r="BA88" s="190"/>
      <c r="BB88" s="190"/>
      <c r="BC88" s="190"/>
      <c r="BD88" s="190"/>
      <c r="BE88" s="190"/>
      <c r="BF88" s="190"/>
    </row>
    <row r="89" spans="1:58" x14ac:dyDescent="0.25">
      <c r="A89" s="541">
        <v>5</v>
      </c>
      <c r="B89" s="415"/>
      <c r="C89" s="415"/>
      <c r="D89" s="415"/>
      <c r="E89" s="394"/>
      <c r="F89" s="370"/>
      <c r="G89" s="380"/>
      <c r="H89" s="314" t="e">
        <f t="shared" si="40"/>
        <v>#DIV/0!</v>
      </c>
      <c r="I89" s="314" t="e">
        <f>(G89-#REF!)*100/(E89-#REF!)</f>
        <v>#REF!</v>
      </c>
      <c r="J89" s="390" t="e">
        <f t="shared" si="43"/>
        <v>#DIV/0!</v>
      </c>
      <c r="K89" s="375"/>
      <c r="L89" s="375"/>
      <c r="M89" s="390" t="e">
        <f>((F89-K89)/#REF!)*100</f>
        <v>#REF!</v>
      </c>
      <c r="N89" s="391" t="e">
        <f>((G89-L89)/E89)*100</f>
        <v>#DIV/0!</v>
      </c>
      <c r="O89" s="542" t="e">
        <f t="shared" si="42"/>
        <v>#REF!</v>
      </c>
      <c r="P89" s="190"/>
      <c r="Q89" s="190"/>
      <c r="R89" s="190"/>
      <c r="S89" s="190"/>
      <c r="T89" s="190"/>
      <c r="U89" s="222"/>
      <c r="V89" s="222"/>
      <c r="W89" s="222"/>
      <c r="X89" s="222"/>
      <c r="Y89" s="222"/>
      <c r="Z89" s="222"/>
      <c r="AA89" s="222"/>
      <c r="AB89" s="222"/>
      <c r="AC89" s="222"/>
      <c r="AD89" s="222"/>
      <c r="AE89" s="222"/>
      <c r="AF89" s="222"/>
      <c r="AG89" s="222"/>
      <c r="AH89" s="222"/>
      <c r="AI89" s="222"/>
      <c r="AJ89" s="222"/>
      <c r="AK89" s="222"/>
      <c r="AL89" s="359"/>
      <c r="AM89" s="190"/>
      <c r="AN89" s="190"/>
      <c r="AO89" s="190"/>
      <c r="AP89" s="190"/>
      <c r="AQ89" s="190"/>
      <c r="AR89" s="190"/>
      <c r="AS89" s="190"/>
      <c r="AT89" s="190"/>
      <c r="AU89" s="190"/>
      <c r="AV89" s="190"/>
      <c r="AW89" s="190"/>
      <c r="AX89" s="190"/>
      <c r="AY89" s="190"/>
      <c r="AZ89" s="190"/>
      <c r="BA89" s="190"/>
      <c r="BB89" s="190"/>
      <c r="BC89" s="190"/>
      <c r="BD89" s="190"/>
      <c r="BE89" s="190"/>
      <c r="BF89" s="190"/>
    </row>
    <row r="90" spans="1:58" x14ac:dyDescent="0.25">
      <c r="A90" s="541">
        <v>6</v>
      </c>
      <c r="B90" s="415"/>
      <c r="C90" s="415"/>
      <c r="D90" s="415"/>
      <c r="E90" s="381"/>
      <c r="F90" s="370"/>
      <c r="G90" s="370"/>
      <c r="H90" s="314" t="e">
        <f>(F90-B90)*100/(D90-B90)</f>
        <v>#DIV/0!</v>
      </c>
      <c r="I90" s="314" t="e">
        <f>(G90-#REF!)*100/(E90-#REF!)</f>
        <v>#REF!</v>
      </c>
      <c r="J90" s="390" t="e">
        <f>AVERAGE(H90:I90)</f>
        <v>#DIV/0!</v>
      </c>
      <c r="K90" s="375"/>
      <c r="L90" s="375"/>
      <c r="M90" s="390"/>
      <c r="N90" s="391"/>
      <c r="O90" s="542"/>
      <c r="P90" s="190"/>
      <c r="Q90" s="190"/>
      <c r="R90" s="190"/>
      <c r="S90" s="190"/>
      <c r="T90" s="190"/>
      <c r="U90" s="222"/>
      <c r="V90" s="222"/>
      <c r="W90" s="222"/>
      <c r="X90" s="222"/>
      <c r="Y90" s="222"/>
      <c r="Z90" s="222"/>
      <c r="AA90" s="222"/>
      <c r="AB90" s="222"/>
      <c r="AC90" s="222"/>
      <c r="AD90" s="222"/>
      <c r="AE90" s="222"/>
      <c r="AF90" s="222"/>
      <c r="AG90" s="222"/>
      <c r="AH90" s="222"/>
      <c r="AI90" s="222"/>
      <c r="AJ90" s="222"/>
      <c r="AK90" s="222"/>
      <c r="AL90" s="222"/>
      <c r="AM90" s="190"/>
      <c r="AN90" s="190"/>
      <c r="AO90" s="190"/>
      <c r="AP90" s="190"/>
      <c r="AQ90" s="190"/>
      <c r="AR90" s="190"/>
      <c r="AS90" s="190"/>
      <c r="AT90" s="190"/>
      <c r="AU90" s="190"/>
      <c r="AV90" s="190"/>
      <c r="AW90" s="190"/>
      <c r="AX90" s="190"/>
      <c r="AY90" s="190"/>
      <c r="AZ90" s="190"/>
      <c r="BA90" s="190"/>
      <c r="BB90" s="190"/>
      <c r="BC90" s="190"/>
      <c r="BD90" s="190"/>
      <c r="BE90" s="190"/>
      <c r="BF90" s="190"/>
    </row>
    <row r="91" spans="1:58" x14ac:dyDescent="0.25">
      <c r="A91" s="543" t="s">
        <v>118</v>
      </c>
      <c r="B91" s="416"/>
      <c r="C91" s="416"/>
      <c r="D91" s="416"/>
      <c r="E91" s="370"/>
      <c r="F91" s="370"/>
      <c r="G91" s="370"/>
      <c r="H91" s="314" t="e">
        <f t="shared" si="40"/>
        <v>#DIV/0!</v>
      </c>
      <c r="I91" s="314" t="e">
        <f t="shared" si="40"/>
        <v>#DIV/0!</v>
      </c>
      <c r="J91" s="390" t="e">
        <f t="shared" ref="J91:J92" si="44">AVERAGE(H91:I91)</f>
        <v>#DIV/0!</v>
      </c>
      <c r="K91" s="375"/>
      <c r="L91" s="396"/>
      <c r="M91" s="390" t="e">
        <f>((F91-K91)/D91)*100</f>
        <v>#DIV/0!</v>
      </c>
      <c r="N91" s="391" t="e">
        <f>((G91-L91)/E91)*100</f>
        <v>#DIV/0!</v>
      </c>
      <c r="O91" s="542" t="e">
        <f t="shared" si="42"/>
        <v>#DIV/0!</v>
      </c>
      <c r="P91" s="190"/>
      <c r="Q91" s="190"/>
      <c r="R91" s="190"/>
      <c r="S91" s="190"/>
      <c r="T91" s="190"/>
      <c r="U91" s="222"/>
      <c r="V91" s="222"/>
      <c r="W91" s="222"/>
      <c r="X91" s="222"/>
      <c r="Y91" s="222"/>
      <c r="Z91" s="222"/>
      <c r="AA91" s="222"/>
      <c r="AB91" s="222"/>
      <c r="AC91" s="222"/>
      <c r="AD91" s="222"/>
      <c r="AE91" s="222"/>
      <c r="AF91" s="222"/>
      <c r="AG91" s="222"/>
      <c r="AH91" s="222"/>
      <c r="AI91" s="222"/>
      <c r="AJ91" s="222"/>
      <c r="AK91" s="222"/>
      <c r="AL91" s="222"/>
      <c r="AM91" s="190"/>
      <c r="AN91" s="190"/>
      <c r="AO91" s="190"/>
      <c r="AP91" s="190"/>
      <c r="AQ91" s="190"/>
      <c r="AR91" s="190"/>
      <c r="AS91" s="190"/>
      <c r="AT91" s="190"/>
      <c r="AU91" s="190"/>
      <c r="AV91" s="190"/>
      <c r="AW91" s="190"/>
      <c r="AX91" s="190"/>
      <c r="AY91" s="190"/>
      <c r="AZ91" s="190"/>
      <c r="BA91" s="190"/>
      <c r="BB91" s="190"/>
      <c r="BC91" s="190"/>
      <c r="BD91" s="190"/>
      <c r="BE91" s="190"/>
      <c r="BF91" s="190"/>
    </row>
    <row r="92" spans="1:58" ht="16.5" thickBot="1" x14ac:dyDescent="0.3">
      <c r="A92" s="544" t="s">
        <v>119</v>
      </c>
      <c r="B92" s="545"/>
      <c r="C92" s="545"/>
      <c r="D92" s="545"/>
      <c r="E92" s="545"/>
      <c r="F92" s="545"/>
      <c r="G92" s="545"/>
      <c r="H92" s="546" t="e">
        <f t="shared" si="40"/>
        <v>#DIV/0!</v>
      </c>
      <c r="I92" s="546" t="e">
        <f t="shared" si="40"/>
        <v>#DIV/0!</v>
      </c>
      <c r="J92" s="547" t="e">
        <f t="shared" si="44"/>
        <v>#DIV/0!</v>
      </c>
      <c r="K92" s="548"/>
      <c r="L92" s="548"/>
      <c r="M92" s="547" t="e">
        <f>((F92-K92)/D92)*100</f>
        <v>#DIV/0!</v>
      </c>
      <c r="N92" s="549" t="e">
        <f>((G92-L92)/E92)*100</f>
        <v>#DIV/0!</v>
      </c>
      <c r="O92" s="550" t="e">
        <f t="shared" si="42"/>
        <v>#DIV/0!</v>
      </c>
      <c r="P92" s="190"/>
      <c r="Q92" s="190"/>
      <c r="R92" s="190"/>
      <c r="S92" s="190"/>
      <c r="T92" s="190"/>
      <c r="U92" s="222"/>
      <c r="V92" s="222"/>
      <c r="W92" s="222"/>
      <c r="X92" s="222"/>
      <c r="Y92" s="222"/>
      <c r="Z92" s="222"/>
      <c r="AA92" s="222"/>
      <c r="AB92" s="222"/>
      <c r="AC92" s="222"/>
      <c r="AD92" s="222"/>
      <c r="AE92" s="222"/>
      <c r="AF92" s="222"/>
      <c r="AG92" s="222"/>
      <c r="AH92" s="222"/>
      <c r="AI92" s="222"/>
      <c r="AJ92" s="222"/>
      <c r="AK92" s="222"/>
      <c r="AL92" s="359"/>
      <c r="AM92" s="190"/>
      <c r="AN92" s="190"/>
      <c r="AO92" s="190"/>
      <c r="AP92" s="190"/>
      <c r="AQ92" s="190"/>
      <c r="AR92" s="190"/>
      <c r="AS92" s="190"/>
      <c r="AT92" s="190"/>
      <c r="AU92" s="190"/>
      <c r="AV92" s="190"/>
      <c r="AW92" s="190"/>
      <c r="AX92" s="190"/>
      <c r="AY92" s="190"/>
      <c r="AZ92" s="190"/>
      <c r="BA92" s="190"/>
      <c r="BB92" s="190"/>
      <c r="BC92" s="190"/>
      <c r="BD92" s="190"/>
      <c r="BE92" s="190"/>
      <c r="BF92" s="190"/>
    </row>
    <row r="93" spans="1:58" x14ac:dyDescent="0.25">
      <c r="A93" s="551" t="s">
        <v>196</v>
      </c>
      <c r="B93" s="552"/>
      <c r="C93" s="552"/>
      <c r="D93" s="552"/>
      <c r="E93" s="553"/>
      <c r="F93" s="416"/>
      <c r="G93" s="416"/>
      <c r="H93" s="340"/>
      <c r="I93" s="340"/>
      <c r="J93" s="342"/>
      <c r="K93" s="554"/>
      <c r="L93" s="554"/>
      <c r="M93" s="342"/>
      <c r="N93" s="555"/>
      <c r="O93" s="556"/>
      <c r="P93" s="190"/>
      <c r="Q93" s="190"/>
      <c r="R93" s="190"/>
      <c r="S93" s="190"/>
      <c r="T93" s="190"/>
      <c r="U93" s="222"/>
      <c r="V93" s="222"/>
      <c r="W93" s="222"/>
      <c r="X93" s="222"/>
      <c r="Y93" s="222"/>
      <c r="Z93" s="222"/>
      <c r="AA93" s="222"/>
      <c r="AB93" s="222"/>
      <c r="AC93" s="222"/>
      <c r="AD93" s="222"/>
      <c r="AE93" s="222"/>
      <c r="AF93" s="222"/>
      <c r="AG93" s="222"/>
      <c r="AH93" s="222"/>
      <c r="AI93" s="222"/>
      <c r="AJ93" s="222"/>
      <c r="AK93" s="222"/>
      <c r="AL93" s="222"/>
      <c r="AM93" s="190"/>
      <c r="AN93" s="190"/>
      <c r="AO93" s="190"/>
      <c r="AP93" s="190"/>
      <c r="AQ93" s="190"/>
      <c r="AR93" s="190"/>
      <c r="AS93" s="190"/>
      <c r="AT93" s="190"/>
      <c r="AU93" s="190"/>
      <c r="AV93" s="190"/>
      <c r="AW93" s="190"/>
      <c r="AX93" s="190"/>
      <c r="AY93" s="190"/>
      <c r="AZ93" s="190"/>
      <c r="BA93" s="190"/>
      <c r="BB93" s="190"/>
      <c r="BC93" s="190"/>
      <c r="BD93" s="190"/>
      <c r="BE93" s="190"/>
      <c r="BF93" s="190"/>
    </row>
    <row r="94" spans="1:58" x14ac:dyDescent="0.25">
      <c r="A94" s="369" t="s">
        <v>197</v>
      </c>
      <c r="B94" s="415"/>
      <c r="C94" s="415"/>
      <c r="D94" s="415"/>
      <c r="E94" s="381"/>
      <c r="F94" s="370"/>
      <c r="G94" s="370"/>
      <c r="H94" s="314"/>
      <c r="I94" s="314"/>
      <c r="J94" s="390"/>
      <c r="K94" s="375"/>
      <c r="L94" s="375"/>
      <c r="M94" s="390"/>
      <c r="N94" s="391"/>
      <c r="O94" s="392"/>
      <c r="P94" s="190"/>
      <c r="Q94" s="190"/>
      <c r="R94" s="190"/>
      <c r="S94" s="190"/>
      <c r="T94" s="190"/>
      <c r="U94" s="222"/>
      <c r="V94" s="222"/>
      <c r="W94" s="222"/>
      <c r="X94" s="222"/>
      <c r="Y94" s="222"/>
      <c r="Z94" s="222"/>
      <c r="AA94" s="222"/>
      <c r="AB94" s="222"/>
      <c r="AC94" s="222"/>
      <c r="AD94" s="222"/>
      <c r="AE94" s="222"/>
      <c r="AF94" s="222"/>
      <c r="AG94" s="222"/>
      <c r="AH94" s="222"/>
      <c r="AI94" s="222"/>
      <c r="AJ94" s="222"/>
      <c r="AK94" s="222"/>
      <c r="AL94" s="222"/>
      <c r="AM94" s="190"/>
      <c r="AN94" s="190"/>
      <c r="AO94" s="190"/>
      <c r="AP94" s="190"/>
      <c r="AQ94" s="190"/>
      <c r="AR94" s="190"/>
      <c r="AS94" s="190"/>
      <c r="AT94" s="190"/>
      <c r="AU94" s="190"/>
      <c r="AV94" s="190"/>
      <c r="AW94" s="190"/>
      <c r="AX94" s="190"/>
      <c r="AY94" s="190"/>
      <c r="AZ94" s="190"/>
      <c r="BA94" s="190"/>
      <c r="BB94" s="190"/>
      <c r="BC94" s="190"/>
      <c r="BD94" s="190"/>
      <c r="BE94" s="190"/>
      <c r="BF94" s="190"/>
    </row>
    <row r="95" spans="1:58" ht="16.5" thickBot="1" x14ac:dyDescent="0.3">
      <c r="A95" s="190"/>
      <c r="B95" s="190"/>
      <c r="C95" s="431"/>
      <c r="D95" s="431"/>
      <c r="E95" s="431"/>
      <c r="F95" s="431"/>
      <c r="G95" s="431"/>
      <c r="H95" s="431"/>
      <c r="I95" s="431"/>
      <c r="J95" s="431"/>
      <c r="K95" s="431"/>
      <c r="L95" s="190" t="s">
        <v>173</v>
      </c>
      <c r="M95" s="190"/>
      <c r="N95" s="190"/>
      <c r="O95" s="190"/>
      <c r="P95" s="190"/>
      <c r="Q95" s="190"/>
      <c r="R95" s="190"/>
      <c r="S95" s="190"/>
      <c r="T95" s="190"/>
      <c r="U95" s="190"/>
      <c r="V95" s="190"/>
      <c r="W95" s="190"/>
      <c r="X95" s="190"/>
      <c r="Y95" s="190"/>
      <c r="Z95" s="190"/>
      <c r="AA95" s="190"/>
      <c r="AB95" s="190"/>
      <c r="AC95" s="190"/>
      <c r="AD95" s="190"/>
      <c r="AE95" s="190"/>
      <c r="AF95" s="190"/>
      <c r="AG95" s="190"/>
      <c r="AH95" s="190"/>
      <c r="AI95" s="190"/>
      <c r="AJ95" s="190"/>
      <c r="AK95" s="190"/>
      <c r="AL95" s="190"/>
      <c r="AM95" s="190"/>
      <c r="AN95" s="190"/>
      <c r="AO95" s="190"/>
      <c r="AP95" s="190"/>
      <c r="AQ95" s="190"/>
      <c r="AR95" s="190"/>
      <c r="AS95" s="190"/>
      <c r="AT95" s="190"/>
      <c r="AU95" s="190"/>
      <c r="AV95" s="190"/>
      <c r="AW95" s="190"/>
      <c r="AX95" s="190"/>
      <c r="AY95" s="190"/>
      <c r="AZ95" s="190"/>
      <c r="BA95" s="190"/>
      <c r="BB95" s="190"/>
      <c r="BC95" s="190"/>
      <c r="BD95" s="190"/>
      <c r="BE95" s="190"/>
      <c r="BF95" s="190"/>
    </row>
    <row r="96" spans="1:58" s="450" customFormat="1" ht="99" customHeight="1" thickBot="1" x14ac:dyDescent="0.3">
      <c r="A96" s="432" t="s">
        <v>64</v>
      </c>
      <c r="B96" s="433" t="s">
        <v>120</v>
      </c>
      <c r="C96" s="433" t="s">
        <v>121</v>
      </c>
      <c r="D96" s="434" t="s">
        <v>122</v>
      </c>
      <c r="E96" s="435" t="s">
        <v>123</v>
      </c>
      <c r="F96" s="436" t="s">
        <v>124</v>
      </c>
      <c r="G96" s="437" t="s">
        <v>125</v>
      </c>
      <c r="H96" s="434" t="s">
        <v>126</v>
      </c>
      <c r="I96" s="438" t="s">
        <v>127</v>
      </c>
      <c r="J96" s="439" t="s">
        <v>128</v>
      </c>
      <c r="K96" s="439" t="s">
        <v>129</v>
      </c>
      <c r="L96" s="439" t="s">
        <v>130</v>
      </c>
      <c r="M96" s="440" t="s">
        <v>128</v>
      </c>
      <c r="N96" s="440" t="s">
        <v>129</v>
      </c>
      <c r="O96" s="440" t="s">
        <v>130</v>
      </c>
      <c r="P96" s="440" t="s">
        <v>131</v>
      </c>
      <c r="Q96" s="441" t="s">
        <v>132</v>
      </c>
      <c r="R96" s="442" t="s">
        <v>124</v>
      </c>
      <c r="S96" s="443" t="s">
        <v>125</v>
      </c>
      <c r="T96" s="443" t="s">
        <v>126</v>
      </c>
      <c r="U96" s="443" t="s">
        <v>127</v>
      </c>
      <c r="V96" s="443" t="s">
        <v>128</v>
      </c>
      <c r="W96" s="443" t="s">
        <v>129</v>
      </c>
      <c r="X96" s="443" t="s">
        <v>130</v>
      </c>
      <c r="Y96" s="444" t="s">
        <v>128</v>
      </c>
      <c r="Z96" s="444" t="s">
        <v>129</v>
      </c>
      <c r="AA96" s="444" t="s">
        <v>130</v>
      </c>
      <c r="AB96" s="445" t="s">
        <v>131</v>
      </c>
      <c r="AC96" s="557" t="s">
        <v>198</v>
      </c>
      <c r="AD96" s="558" t="s">
        <v>199</v>
      </c>
      <c r="AE96" s="558" t="s">
        <v>200</v>
      </c>
      <c r="AF96" s="558" t="s">
        <v>201</v>
      </c>
      <c r="AG96" s="558" t="s">
        <v>134</v>
      </c>
      <c r="AH96" s="558" t="s">
        <v>135</v>
      </c>
      <c r="AI96" s="434" t="s">
        <v>136</v>
      </c>
      <c r="AJ96" s="434" t="s">
        <v>137</v>
      </c>
      <c r="AK96" s="434" t="s">
        <v>138</v>
      </c>
      <c r="AL96" s="434" t="s">
        <v>139</v>
      </c>
      <c r="AM96" s="434" t="s">
        <v>140</v>
      </c>
      <c r="AN96" s="446" t="s">
        <v>180</v>
      </c>
      <c r="AO96" s="446" t="s">
        <v>181</v>
      </c>
      <c r="AP96" s="447" t="s">
        <v>182</v>
      </c>
      <c r="AQ96" s="446" t="s">
        <v>141</v>
      </c>
      <c r="AR96" s="448" t="s">
        <v>142</v>
      </c>
      <c r="AS96" s="436" t="s">
        <v>143</v>
      </c>
      <c r="AT96" s="434" t="s">
        <v>144</v>
      </c>
      <c r="AU96" s="434" t="s">
        <v>145</v>
      </c>
      <c r="AV96" s="434" t="s">
        <v>146</v>
      </c>
      <c r="AW96" s="448"/>
      <c r="AX96" s="449" t="s">
        <v>183</v>
      </c>
      <c r="AY96" s="449" t="s">
        <v>184</v>
      </c>
    </row>
    <row r="97" spans="1:51" s="474" customFormat="1" x14ac:dyDescent="0.25">
      <c r="A97" s="451">
        <f t="shared" ref="A97:A103" si="45">I33</f>
        <v>12.599042691211718</v>
      </c>
      <c r="B97" s="452"/>
      <c r="C97" s="452">
        <f t="shared" ref="C97:C103" si="46">B41</f>
        <v>230.2</v>
      </c>
      <c r="D97" s="559">
        <f>J62</f>
        <v>29.338743702305209</v>
      </c>
      <c r="E97" s="453">
        <f>K51*1000</f>
        <v>905.00000000001137</v>
      </c>
      <c r="F97" s="454" t="e">
        <f>AVERAGE(B97)</f>
        <v>#DIV/0!</v>
      </c>
      <c r="G97" s="452" t="e">
        <f t="shared" ref="G97:G103" si="47">(F97-B97)*100/F97</f>
        <v>#DIV/0!</v>
      </c>
      <c r="H97" s="452">
        <v>10</v>
      </c>
      <c r="I97" s="455"/>
      <c r="J97" s="438" t="e">
        <f>INDEX(A97:A101,MATCH(1,I97:I101,0))</f>
        <v>#N/A</v>
      </c>
      <c r="K97" s="438" t="e">
        <f>INDEX(D97:D102,MATCH(1,I98:I102,0))</f>
        <v>#N/A</v>
      </c>
      <c r="L97" s="438" t="e">
        <f>INDEX(E97:E102,MATCH(1,I98:I102,0))</f>
        <v>#N/A</v>
      </c>
      <c r="M97" s="438" t="e">
        <f>J97</f>
        <v>#N/A</v>
      </c>
      <c r="N97" s="438" t="e">
        <f>K97</f>
        <v>#N/A</v>
      </c>
      <c r="O97" s="438" t="e">
        <f>L97</f>
        <v>#N/A</v>
      </c>
      <c r="P97" s="456">
        <v>0</v>
      </c>
      <c r="Q97" s="457"/>
      <c r="R97" s="458">
        <f>AVERAGE(C97)</f>
        <v>230.2</v>
      </c>
      <c r="S97" s="459"/>
      <c r="T97" s="460"/>
      <c r="U97" s="461"/>
      <c r="V97" s="460">
        <f>INDEX(A97:A103,MATCH(1,U97:U103,0))</f>
        <v>20.744218825378336</v>
      </c>
      <c r="W97" s="460">
        <f>INDEX(D97:D103,MATCH(1,U97:U103,0))</f>
        <v>31.323443011935773</v>
      </c>
      <c r="X97" s="460">
        <f>INDEX(E97:E103,MATCH(1,U98:U103,0))</f>
        <v>620.00000000000944</v>
      </c>
      <c r="Y97" s="459">
        <f>IF(AB97=1,INDEX(A97:A101,MATCH(1,AX97:AX101,0)),V97)</f>
        <v>20.744218825378336</v>
      </c>
      <c r="Z97" s="459">
        <f>IF(AB97=1,INDEX(D97:D101,MATCH(1,AX97:AX101,0)),W97)</f>
        <v>31.323443011935773</v>
      </c>
      <c r="AA97" s="459">
        <f>IF(AB97=1,INDEX(E97:E101,MATCH(1,AX97:AX101,0)),X97)</f>
        <v>620.00000000000944</v>
      </c>
      <c r="AB97" s="462">
        <v>0</v>
      </c>
      <c r="AC97" s="560" t="str">
        <f t="shared" ref="AC97:AC103" si="48">IF(A97&lt;$V$97,"",1)</f>
        <v/>
      </c>
      <c r="AD97" s="561" t="str">
        <f t="shared" ref="AD97:AD102" si="49">IF(ISNUMBER(AC97),AC97*D97,"")</f>
        <v/>
      </c>
      <c r="AE97" s="562">
        <f>AVERAGE(INDEX(D97:D103, MATCH(1, U97:U103, 0)):D103)</f>
        <v>32.062383460309789</v>
      </c>
      <c r="AF97" s="563">
        <f>IF(E97&lt;1000,IF(D97&lt;$AE$99,2,IF(C97&lt;100,1,2)),2)</f>
        <v>2</v>
      </c>
      <c r="AG97" s="564">
        <f>IF(INDEX(A97:A103,MATCH(3,AF97:AF103,0))&gt;V97,V97,INDEX(A97:A103,MATCH(3,AF97:AF103,0)))</f>
        <v>15.021158707057113</v>
      </c>
      <c r="AH97" s="562">
        <f>INDEX(D97:D103,MATCH(1,AF97:AF103,0))</f>
        <v>30.437451016274331</v>
      </c>
      <c r="AI97" s="464">
        <f>INDEX(E97:E103,MATCH(1,AF97:AF103,0))</f>
        <v>620.00000000000944</v>
      </c>
      <c r="AJ97" s="465">
        <v>1000</v>
      </c>
      <c r="AK97" s="466">
        <f>IF(AND(ISNUMBER(AG97), AG97&lt;AJ97), AI97,"")</f>
        <v>620.00000000000944</v>
      </c>
      <c r="AL97" s="464"/>
      <c r="AM97" s="466">
        <f>IF((AJ97&gt;AK97),1,2)</f>
        <v>1</v>
      </c>
      <c r="AN97" s="467">
        <f>IF(AQ97=1,INDEX(A97:A103,MATCH(1,AY97:AY103,0)),AG97)</f>
        <v>15.021158707057113</v>
      </c>
      <c r="AO97" s="464">
        <f>IF(AQ97=1,INDEX(D97:D103,MATCH(1,AY97:AY103,0)),AH97)</f>
        <v>30.437451016274331</v>
      </c>
      <c r="AP97" s="464">
        <f>IF(AQ97=1,INDEX(E97:E103,MATCH(1,AY97:AY103,0)),AI97)</f>
        <v>620.00000000000944</v>
      </c>
      <c r="AQ97" s="468">
        <v>0</v>
      </c>
      <c r="AR97" s="469"/>
      <c r="AS97" s="470">
        <f>D15</f>
        <v>22.277227722772277</v>
      </c>
      <c r="AT97" s="464">
        <f>J68</f>
        <v>31.719704596772154</v>
      </c>
      <c r="AU97" s="464">
        <f>K57*1000</f>
        <v>554.99999999999443</v>
      </c>
      <c r="AV97" s="464">
        <f>J69</f>
        <v>32.801323908683798</v>
      </c>
      <c r="AW97" s="471"/>
      <c r="AX97" s="472"/>
      <c r="AY97" s="473"/>
    </row>
    <row r="98" spans="1:51" s="474" customFormat="1" x14ac:dyDescent="0.25">
      <c r="A98" s="451">
        <f t="shared" si="45"/>
        <v>15.021158707057113</v>
      </c>
      <c r="B98" s="452"/>
      <c r="C98" s="452">
        <f t="shared" si="46"/>
        <v>201.6</v>
      </c>
      <c r="D98" s="559">
        <f t="shared" ref="D98:D102" si="50">J63</f>
        <v>29.791046660026304</v>
      </c>
      <c r="E98" s="453">
        <f t="shared" ref="E98:E103" si="51">K52*1000</f>
        <v>879.99999999999193</v>
      </c>
      <c r="F98" s="454" t="e">
        <f t="shared" ref="F98:F103" si="52">AVERAGE(B97:B98)</f>
        <v>#DIV/0!</v>
      </c>
      <c r="G98" s="452" t="e">
        <f t="shared" si="47"/>
        <v>#DIV/0!</v>
      </c>
      <c r="H98" s="452">
        <v>10</v>
      </c>
      <c r="I98" s="438" t="e">
        <f>IF(AND(G97&gt;H97,G98&gt;H98),1,2)</f>
        <v>#DIV/0!</v>
      </c>
      <c r="J98" s="438"/>
      <c r="K98" s="438"/>
      <c r="L98" s="438"/>
      <c r="M98" s="455"/>
      <c r="N98" s="438"/>
      <c r="O98" s="438"/>
      <c r="P98" s="438"/>
      <c r="Q98" s="457"/>
      <c r="R98" s="458">
        <f t="shared" ref="R98:R103" si="53">AVERAGE(C97:C98)</f>
        <v>215.89999999999998</v>
      </c>
      <c r="S98" s="459">
        <f t="shared" ref="S98:S103" si="54">(R98-C98)*100/R98</f>
        <v>6.6234367762853097</v>
      </c>
      <c r="T98" s="460">
        <v>10</v>
      </c>
      <c r="U98" s="475">
        <f t="shared" ref="U98:U103" si="55">IF(AND(S98&gt;T98,S99&lt;T99),1,2)</f>
        <v>2</v>
      </c>
      <c r="V98" s="460"/>
      <c r="W98" s="460"/>
      <c r="X98" s="460"/>
      <c r="Y98" s="459"/>
      <c r="Z98" s="459"/>
      <c r="AA98" s="459"/>
      <c r="AB98" s="476"/>
      <c r="AC98" s="560" t="str">
        <f t="shared" si="48"/>
        <v/>
      </c>
      <c r="AD98" s="561" t="str">
        <f t="shared" si="49"/>
        <v/>
      </c>
      <c r="AE98" s="562">
        <f>_xlfn.STDEV.S(INDEX(D97:D103, MATCH(1, U97:U103, 0)):D103)</f>
        <v>1.0450196038765849</v>
      </c>
      <c r="AF98" s="563">
        <f>IF(AF97=2,3,IF(E98&lt;1000,IF(D98&lt;$AE$99,2,IF(C98&lt;100,1,2)),2))</f>
        <v>3</v>
      </c>
      <c r="AG98" s="562"/>
      <c r="AH98" s="562"/>
      <c r="AI98" s="464"/>
      <c r="AJ98" s="464"/>
      <c r="AK98" s="464"/>
      <c r="AL98" s="464"/>
      <c r="AM98" s="464"/>
      <c r="AN98" s="464"/>
      <c r="AO98" s="464"/>
      <c r="AP98" s="464"/>
      <c r="AQ98" s="464"/>
      <c r="AR98" s="469"/>
      <c r="AS98" s="470"/>
      <c r="AT98" s="464"/>
      <c r="AU98" s="464"/>
      <c r="AV98" s="464"/>
      <c r="AW98" s="471"/>
      <c r="AX98" s="477"/>
      <c r="AY98" s="478">
        <v>1</v>
      </c>
    </row>
    <row r="99" spans="1:51" s="474" customFormat="1" x14ac:dyDescent="0.25">
      <c r="A99" s="451">
        <f t="shared" si="45"/>
        <v>16.05313321119398</v>
      </c>
      <c r="B99" s="452"/>
      <c r="C99" s="452">
        <f t="shared" si="46"/>
        <v>95.4</v>
      </c>
      <c r="D99" s="559">
        <f t="shared" si="50"/>
        <v>30.930940766894938</v>
      </c>
      <c r="E99" s="453">
        <f>K53*1000</f>
        <v>709.9999999999884</v>
      </c>
      <c r="F99" s="454" t="e">
        <f t="shared" si="52"/>
        <v>#DIV/0!</v>
      </c>
      <c r="G99" s="452" t="e">
        <f t="shared" si="47"/>
        <v>#DIV/0!</v>
      </c>
      <c r="H99" s="452">
        <v>10</v>
      </c>
      <c r="I99" s="438" t="e">
        <f>IF(AND(G98&gt;H98,G99&gt;H99,G100&lt;H100),1,2)</f>
        <v>#DIV/0!</v>
      </c>
      <c r="J99" s="438"/>
      <c r="K99" s="438"/>
      <c r="L99" s="438"/>
      <c r="M99" s="438"/>
      <c r="N99" s="438"/>
      <c r="O99" s="438"/>
      <c r="P99" s="438"/>
      <c r="Q99" s="457"/>
      <c r="R99" s="458">
        <f t="shared" si="53"/>
        <v>148.5</v>
      </c>
      <c r="S99" s="459">
        <f t="shared" si="54"/>
        <v>35.757575757575751</v>
      </c>
      <c r="T99" s="460">
        <v>10</v>
      </c>
      <c r="U99" s="475">
        <f t="shared" si="55"/>
        <v>2</v>
      </c>
      <c r="V99" s="460"/>
      <c r="W99" s="460"/>
      <c r="X99" s="460"/>
      <c r="Y99" s="459"/>
      <c r="Z99" s="459"/>
      <c r="AA99" s="459"/>
      <c r="AB99" s="476"/>
      <c r="AC99" s="560" t="str">
        <f t="shared" si="48"/>
        <v/>
      </c>
      <c r="AD99" s="561" t="str">
        <f t="shared" si="49"/>
        <v/>
      </c>
      <c r="AE99" s="562">
        <f>IF(AE103&lt;10,(AE97-AE98),2)</f>
        <v>31.017363856433203</v>
      </c>
      <c r="AF99" s="563">
        <f t="shared" ref="AF99:AF101" si="56">IF(AF98=2,3,IF(E98&lt;1000,IF(D98&lt;$AE$99,2,IF(C98&lt;100,1,2)),2))</f>
        <v>2</v>
      </c>
      <c r="AG99" s="562"/>
      <c r="AH99" s="562"/>
      <c r="AI99" s="464"/>
      <c r="AJ99" s="464"/>
      <c r="AK99" s="464"/>
      <c r="AL99" s="464"/>
      <c r="AM99" s="464"/>
      <c r="AN99" s="464"/>
      <c r="AO99" s="464"/>
      <c r="AP99" s="464"/>
      <c r="AQ99" s="464"/>
      <c r="AR99" s="469"/>
      <c r="AS99" s="470"/>
      <c r="AT99" s="464"/>
      <c r="AU99" s="464"/>
      <c r="AV99" s="464"/>
      <c r="AW99" s="471"/>
      <c r="AX99" s="477">
        <v>1</v>
      </c>
      <c r="AY99" s="478"/>
    </row>
    <row r="100" spans="1:51" s="474" customFormat="1" x14ac:dyDescent="0.25">
      <c r="A100" s="451">
        <f t="shared" si="45"/>
        <v>17.034609783154703</v>
      </c>
      <c r="B100" s="452"/>
      <c r="C100" s="452">
        <f t="shared" si="46"/>
        <v>68.599999999999994</v>
      </c>
      <c r="D100" s="559">
        <f t="shared" si="50"/>
        <v>31.921040436233334</v>
      </c>
      <c r="E100" s="453">
        <f t="shared" si="51"/>
        <v>669.99999999999284</v>
      </c>
      <c r="F100" s="454" t="e">
        <f t="shared" si="52"/>
        <v>#DIV/0!</v>
      </c>
      <c r="G100" s="452" t="e">
        <f t="shared" si="47"/>
        <v>#DIV/0!</v>
      </c>
      <c r="H100" s="452">
        <v>10</v>
      </c>
      <c r="I100" s="438" t="e">
        <f>IF(AND(G99&gt;H99,G100&gt;H100,G101&lt;H101),1,2)</f>
        <v>#DIV/0!</v>
      </c>
      <c r="J100" s="438"/>
      <c r="K100" s="438"/>
      <c r="L100" s="438"/>
      <c r="M100" s="438"/>
      <c r="N100" s="438"/>
      <c r="O100" s="438"/>
      <c r="P100" s="438"/>
      <c r="Q100" s="457"/>
      <c r="R100" s="458">
        <f t="shared" si="53"/>
        <v>82</v>
      </c>
      <c r="S100" s="459">
        <f t="shared" si="54"/>
        <v>16.341463414634152</v>
      </c>
      <c r="T100" s="460">
        <v>10</v>
      </c>
      <c r="U100" s="475">
        <f t="shared" si="55"/>
        <v>2</v>
      </c>
      <c r="V100" s="460"/>
      <c r="W100" s="460"/>
      <c r="X100" s="460"/>
      <c r="Y100" s="459"/>
      <c r="Z100" s="459"/>
      <c r="AA100" s="459"/>
      <c r="AB100" s="476"/>
      <c r="AC100" s="560" t="str">
        <f t="shared" si="48"/>
        <v/>
      </c>
      <c r="AD100" s="561" t="str">
        <f>IF(ISNUMBER(AC100),AC100*D100,"")</f>
        <v/>
      </c>
      <c r="AE100" s="562"/>
      <c r="AF100" s="563">
        <f t="shared" si="56"/>
        <v>3</v>
      </c>
      <c r="AG100" s="562"/>
      <c r="AH100" s="562"/>
      <c r="AI100" s="464"/>
      <c r="AJ100" s="464"/>
      <c r="AK100" s="464"/>
      <c r="AL100" s="464"/>
      <c r="AM100" s="464"/>
      <c r="AN100" s="464"/>
      <c r="AO100" s="464"/>
      <c r="AP100" s="464"/>
      <c r="AQ100" s="464"/>
      <c r="AR100" s="469"/>
      <c r="AS100" s="470"/>
      <c r="AT100" s="464"/>
      <c r="AU100" s="464"/>
      <c r="AV100" s="464"/>
      <c r="AW100" s="471"/>
      <c r="AX100" s="477"/>
      <c r="AY100" s="478"/>
    </row>
    <row r="101" spans="1:51" s="474" customFormat="1" x14ac:dyDescent="0.25">
      <c r="A101" s="451">
        <f t="shared" si="45"/>
        <v>18.721733926274311</v>
      </c>
      <c r="B101" s="452"/>
      <c r="C101" s="452">
        <f t="shared" si="46"/>
        <v>55.2</v>
      </c>
      <c r="D101" s="559">
        <f t="shared" si="50"/>
        <v>30.437451016274331</v>
      </c>
      <c r="E101" s="453">
        <f t="shared" si="51"/>
        <v>620.00000000000944</v>
      </c>
      <c r="F101" s="454" t="e">
        <f t="shared" si="52"/>
        <v>#DIV/0!</v>
      </c>
      <c r="G101" s="452" t="e">
        <f t="shared" si="47"/>
        <v>#DIV/0!</v>
      </c>
      <c r="H101" s="452">
        <v>10</v>
      </c>
      <c r="I101" s="438" t="e">
        <f>IF(AND(G100&gt;H100,G101&gt;H101),1,2)</f>
        <v>#DIV/0!</v>
      </c>
      <c r="J101" s="438"/>
      <c r="K101" s="438"/>
      <c r="L101" s="438"/>
      <c r="M101" s="438"/>
      <c r="N101" s="438"/>
      <c r="O101" s="438"/>
      <c r="P101" s="438"/>
      <c r="Q101" s="457"/>
      <c r="R101" s="458">
        <f t="shared" si="53"/>
        <v>61.9</v>
      </c>
      <c r="S101" s="459">
        <f t="shared" si="54"/>
        <v>10.823909531502416</v>
      </c>
      <c r="T101" s="460">
        <v>10</v>
      </c>
      <c r="U101" s="475">
        <f t="shared" si="55"/>
        <v>2</v>
      </c>
      <c r="V101" s="460"/>
      <c r="W101" s="460"/>
      <c r="X101" s="460"/>
      <c r="Y101" s="459"/>
      <c r="Z101" s="459"/>
      <c r="AA101" s="459"/>
      <c r="AB101" s="476"/>
      <c r="AC101" s="560" t="str">
        <f t="shared" si="48"/>
        <v/>
      </c>
      <c r="AD101" s="561" t="str">
        <f t="shared" si="49"/>
        <v/>
      </c>
      <c r="AE101" s="562"/>
      <c r="AF101" s="563">
        <f t="shared" si="56"/>
        <v>1</v>
      </c>
      <c r="AG101" s="562"/>
      <c r="AH101" s="562"/>
      <c r="AI101" s="464"/>
      <c r="AJ101" s="464"/>
      <c r="AK101" s="464"/>
      <c r="AL101" s="464"/>
      <c r="AM101" s="464"/>
      <c r="AN101" s="464"/>
      <c r="AO101" s="464"/>
      <c r="AP101" s="464"/>
      <c r="AQ101" s="464"/>
      <c r="AR101" s="469"/>
      <c r="AS101" s="470"/>
      <c r="AT101" s="464"/>
      <c r="AU101" s="464"/>
      <c r="AV101" s="464"/>
      <c r="AW101" s="471"/>
      <c r="AX101" s="477"/>
      <c r="AY101" s="478"/>
    </row>
    <row r="102" spans="1:51" s="474" customFormat="1" ht="17.45" customHeight="1" x14ac:dyDescent="0.25">
      <c r="A102" s="451">
        <f t="shared" si="45"/>
        <v>20.744218825378336</v>
      </c>
      <c r="B102" s="452"/>
      <c r="C102" s="452">
        <f t="shared" si="46"/>
        <v>39.6</v>
      </c>
      <c r="D102" s="559">
        <f t="shared" si="50"/>
        <v>31.323443011935773</v>
      </c>
      <c r="E102" s="453">
        <f t="shared" si="51"/>
        <v>519.99999999998715</v>
      </c>
      <c r="F102" s="454" t="e">
        <f t="shared" si="52"/>
        <v>#DIV/0!</v>
      </c>
      <c r="G102" s="452" t="e">
        <f t="shared" si="47"/>
        <v>#DIV/0!</v>
      </c>
      <c r="H102" s="452">
        <v>10</v>
      </c>
      <c r="I102" s="438" t="e">
        <f>IF(AND(G101&gt;H101,G102&gt;H102),1,2)</f>
        <v>#DIV/0!</v>
      </c>
      <c r="J102" s="438"/>
      <c r="K102" s="438"/>
      <c r="L102" s="438"/>
      <c r="M102" s="438"/>
      <c r="N102" s="438"/>
      <c r="O102" s="438"/>
      <c r="P102" s="438"/>
      <c r="Q102" s="457"/>
      <c r="R102" s="458">
        <f t="shared" si="53"/>
        <v>47.400000000000006</v>
      </c>
      <c r="S102" s="459">
        <f t="shared" si="54"/>
        <v>16.455696202531652</v>
      </c>
      <c r="T102" s="460">
        <v>10</v>
      </c>
      <c r="U102" s="475">
        <f t="shared" si="55"/>
        <v>1</v>
      </c>
      <c r="V102" s="460"/>
      <c r="W102" s="460"/>
      <c r="X102" s="460"/>
      <c r="Y102" s="459"/>
      <c r="Z102" s="459"/>
      <c r="AA102" s="459"/>
      <c r="AB102" s="476"/>
      <c r="AC102" s="560">
        <f t="shared" si="48"/>
        <v>1</v>
      </c>
      <c r="AD102" s="561">
        <f t="shared" si="49"/>
        <v>31.323443011935773</v>
      </c>
      <c r="AE102" s="562"/>
      <c r="AF102" s="563">
        <f>IF(AF101=2,3,IF(E102&lt;1000,IF(D102&lt;$AE$99,2,IF(C102&lt;100,1,2)),2))</f>
        <v>1</v>
      </c>
      <c r="AG102" s="562"/>
      <c r="AH102" s="562"/>
      <c r="AI102" s="464"/>
      <c r="AJ102" s="464"/>
      <c r="AK102" s="464"/>
      <c r="AL102" s="464"/>
      <c r="AM102" s="464"/>
      <c r="AN102" s="464"/>
      <c r="AO102" s="464"/>
      <c r="AP102" s="464"/>
      <c r="AQ102" s="464"/>
      <c r="AR102" s="469"/>
      <c r="AS102" s="470"/>
      <c r="AT102" s="464"/>
      <c r="AU102" s="464"/>
      <c r="AV102" s="464"/>
      <c r="AW102" s="471"/>
      <c r="AX102" s="477"/>
      <c r="AY102" s="478"/>
    </row>
    <row r="103" spans="1:51" s="474" customFormat="1" ht="17.45" customHeight="1" x14ac:dyDescent="0.25">
      <c r="A103" s="451">
        <f t="shared" si="45"/>
        <v>22.641273170668914</v>
      </c>
      <c r="B103" s="452"/>
      <c r="C103" s="452">
        <f t="shared" si="46"/>
        <v>43.3</v>
      </c>
      <c r="D103" s="452">
        <f>J69</f>
        <v>32.801323908683798</v>
      </c>
      <c r="E103" s="453">
        <f t="shared" si="51"/>
        <v>554.99999999999443</v>
      </c>
      <c r="F103" s="454" t="e">
        <f t="shared" si="52"/>
        <v>#DIV/0!</v>
      </c>
      <c r="G103" s="452" t="e">
        <f t="shared" si="47"/>
        <v>#DIV/0!</v>
      </c>
      <c r="H103" s="452">
        <v>10</v>
      </c>
      <c r="I103" s="438" t="e">
        <f>IF(AND(G102&gt;H102,G103&gt;H103),1,2)</f>
        <v>#DIV/0!</v>
      </c>
      <c r="J103" s="438"/>
      <c r="K103" s="438"/>
      <c r="L103" s="438"/>
      <c r="M103" s="438"/>
      <c r="N103" s="438"/>
      <c r="O103" s="438"/>
      <c r="P103" s="438"/>
      <c r="Q103" s="457"/>
      <c r="R103" s="458">
        <f t="shared" si="53"/>
        <v>41.45</v>
      </c>
      <c r="S103" s="459">
        <f t="shared" si="54"/>
        <v>-4.463208685162833</v>
      </c>
      <c r="T103" s="460">
        <v>10</v>
      </c>
      <c r="U103" s="475">
        <f t="shared" si="55"/>
        <v>2</v>
      </c>
      <c r="V103" s="460"/>
      <c r="W103" s="460"/>
      <c r="X103" s="460"/>
      <c r="Y103" s="459"/>
      <c r="Z103" s="459"/>
      <c r="AA103" s="459"/>
      <c r="AB103" s="476"/>
      <c r="AC103" s="560">
        <f t="shared" si="48"/>
        <v>1</v>
      </c>
      <c r="AD103" s="561"/>
      <c r="AE103" s="565">
        <f>AE98/AE97*100</f>
        <v>3.2593322488648444</v>
      </c>
      <c r="AF103" s="563">
        <f>IF(AF102=2,3,IF(E103&lt;1000,IF(D103&lt;$AE$99,2,IF(C103&lt;100,1,2)),2))</f>
        <v>1</v>
      </c>
      <c r="AG103" s="562"/>
      <c r="AH103" s="562"/>
      <c r="AI103" s="464"/>
      <c r="AJ103" s="464"/>
      <c r="AK103" s="464"/>
      <c r="AL103" s="464"/>
      <c r="AM103" s="464"/>
      <c r="AN103" s="464"/>
      <c r="AO103" s="464"/>
      <c r="AP103" s="464"/>
      <c r="AQ103" s="464"/>
      <c r="AR103" s="469"/>
      <c r="AS103" s="470"/>
      <c r="AT103" s="464"/>
      <c r="AU103" s="464"/>
      <c r="AV103" s="464"/>
      <c r="AW103" s="471"/>
      <c r="AX103" s="477"/>
      <c r="AY103" s="478"/>
    </row>
    <row r="104" spans="1:51" ht="15.75" customHeight="1" thickBot="1" x14ac:dyDescent="0.3">
      <c r="AB104" s="192" t="s">
        <v>202</v>
      </c>
      <c r="AC104" s="566"/>
      <c r="AD104" s="566"/>
      <c r="AE104" s="567"/>
      <c r="AF104" s="567"/>
      <c r="AG104" s="567"/>
      <c r="AH104" s="567"/>
    </row>
    <row r="105" spans="1:51" ht="15.75" customHeight="1" x14ac:dyDescent="0.25">
      <c r="AB105" s="568"/>
      <c r="AC105" s="569" t="s">
        <v>203</v>
      </c>
      <c r="AD105" s="570"/>
      <c r="AE105" s="571"/>
      <c r="AF105" s="566"/>
      <c r="AG105" s="567"/>
      <c r="AH105" s="567"/>
      <c r="AI105" s="572"/>
    </row>
    <row r="106" spans="1:51" ht="15.75" customHeight="1" x14ac:dyDescent="0.25">
      <c r="AB106" s="573"/>
      <c r="AC106" s="574">
        <f>AVERAGE(D99:D101)</f>
        <v>31.096477406467539</v>
      </c>
      <c r="AD106" s="566"/>
      <c r="AE106" s="575">
        <f>AC106-AC107</f>
        <v>30.340956939481824</v>
      </c>
      <c r="AF106" s="566"/>
      <c r="AG106" s="566"/>
      <c r="AH106" s="567"/>
    </row>
    <row r="107" spans="1:51" ht="15.75" customHeight="1" x14ac:dyDescent="0.25">
      <c r="AB107" s="573"/>
      <c r="AC107" s="566">
        <f>STDEV(D99:D101)</f>
        <v>0.75552046698571529</v>
      </c>
      <c r="AD107" s="566"/>
      <c r="AE107" s="576"/>
      <c r="AF107" s="566">
        <f>STDEV(D100:D102)</f>
        <v>0.74645183645893654</v>
      </c>
      <c r="AG107" s="567"/>
      <c r="AH107" s="567"/>
    </row>
    <row r="108" spans="1:51" ht="16.5" thickBot="1" x14ac:dyDescent="0.3">
      <c r="I108" s="192" t="s">
        <v>185</v>
      </c>
      <c r="AB108" s="577" t="s">
        <v>204</v>
      </c>
      <c r="AC108" s="578">
        <f>AC107/AC106*100</f>
        <v>2.4296014532777268</v>
      </c>
      <c r="AD108" s="579" t="s">
        <v>205</v>
      </c>
      <c r="AE108" s="580"/>
      <c r="AF108" s="566"/>
      <c r="AG108" s="567"/>
      <c r="AH108" s="567"/>
    </row>
  </sheetData>
  <mergeCells count="22">
    <mergeCell ref="A49:P49"/>
    <mergeCell ref="A60:O60"/>
    <mergeCell ref="A74:P74"/>
    <mergeCell ref="AF24:AG24"/>
    <mergeCell ref="AF25:AG25"/>
    <mergeCell ref="A26:C26"/>
    <mergeCell ref="A31:R31"/>
    <mergeCell ref="D40:H40"/>
    <mergeCell ref="I40:M40"/>
    <mergeCell ref="AF16:AK17"/>
    <mergeCell ref="A17:C17"/>
    <mergeCell ref="AF18:AG20"/>
    <mergeCell ref="AF21:AG21"/>
    <mergeCell ref="AF22:AG22"/>
    <mergeCell ref="A23:C23"/>
    <mergeCell ref="AF23:AG23"/>
    <mergeCell ref="U5:AL7"/>
    <mergeCell ref="A6:D6"/>
    <mergeCell ref="V10:X11"/>
    <mergeCell ref="AI10:AK11"/>
    <mergeCell ref="V13:W13"/>
    <mergeCell ref="V14:W14"/>
  </mergeCells>
  <conditionalFormatting sqref="AI21">
    <cfRule type="cellIs" dxfId="29" priority="1" operator="lessThan">
      <formula>3</formula>
    </cfRule>
    <cfRule type="cellIs" dxfId="28" priority="2" operator="greaterThan">
      <formula>3.9</formula>
    </cfRule>
    <cfRule type="cellIs" dxfId="27" priority="3" operator="between">
      <formula>3</formula>
      <formula>3.9</formula>
    </cfRule>
    <cfRule type="cellIs" dxfId="26" priority="4" operator="between">
      <formula>3</formula>
      <formula>3.9</formula>
    </cfRule>
    <cfRule type="cellIs" dxfId="25" priority="8" operator="between">
      <formula>3.15</formula>
      <formula>3.85</formula>
    </cfRule>
  </conditionalFormatting>
  <conditionalFormatting sqref="AI25">
    <cfRule type="cellIs" dxfId="24" priority="7" operator="lessThan">
      <formula>812</formula>
    </cfRule>
  </conditionalFormatting>
  <conditionalFormatting sqref="AJ25:AK25">
    <cfRule type="cellIs" dxfId="23" priority="6" operator="lessThan">
      <formula>1000</formula>
    </cfRule>
  </conditionalFormatting>
  <conditionalFormatting sqref="AI25:AK25">
    <cfRule type="cellIs" dxfId="22" priority="5" operator="greaterThan">
      <formula>1000</formula>
    </cfRule>
  </conditionalFormatting>
  <printOptions horizontalCentered="1"/>
  <pageMargins left="0.25" right="0.25" top="0" bottom="0" header="0.3" footer="0.3"/>
  <pageSetup paperSize="9" scale="11"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94BF9-C5B8-4316-8051-25EF42C9DC31}">
  <sheetPr>
    <pageSetUpPr fitToPage="1"/>
  </sheetPr>
  <dimension ref="A1:BF108"/>
  <sheetViews>
    <sheetView view="pageBreakPreview" topLeftCell="A18" zoomScale="60" zoomScaleNormal="70" workbookViewId="0">
      <selection activeCell="A6" sqref="A6:XFD6"/>
    </sheetView>
  </sheetViews>
  <sheetFormatPr defaultColWidth="8.7109375" defaultRowHeight="15.75" customHeight="1" outlineLevelRow="2" x14ac:dyDescent="0.25"/>
  <cols>
    <col min="1" max="1" width="39.42578125" style="192" customWidth="1"/>
    <col min="2" max="2" width="27.140625" style="192" customWidth="1"/>
    <col min="3" max="3" width="32.28515625" style="192" customWidth="1"/>
    <col min="4" max="4" width="22.28515625" style="192" bestFit="1" customWidth="1"/>
    <col min="5" max="5" width="23.28515625" style="192" bestFit="1" customWidth="1"/>
    <col min="6" max="6" width="25.85546875" style="192" bestFit="1" customWidth="1"/>
    <col min="7" max="8" width="16.85546875" style="192" bestFit="1" customWidth="1"/>
    <col min="9" max="9" width="18.42578125" style="192" customWidth="1"/>
    <col min="10" max="10" width="15.85546875" style="192" bestFit="1" customWidth="1"/>
    <col min="11" max="11" width="16.42578125" style="192" bestFit="1" customWidth="1"/>
    <col min="12" max="12" width="18.7109375" style="192" customWidth="1"/>
    <col min="13" max="13" width="17.28515625" style="192" bestFit="1" customWidth="1"/>
    <col min="14" max="14" width="36.5703125" style="192" bestFit="1" customWidth="1"/>
    <col min="15" max="15" width="11.140625" style="192" bestFit="1" customWidth="1"/>
    <col min="16" max="16" width="18.85546875" style="192" bestFit="1" customWidth="1"/>
    <col min="17" max="17" width="11.140625" style="192" bestFit="1" customWidth="1"/>
    <col min="18" max="18" width="11.85546875" style="192" bestFit="1" customWidth="1"/>
    <col min="19" max="21" width="11.7109375" style="192" customWidth="1"/>
    <col min="22" max="22" width="27.28515625" style="192" bestFit="1" customWidth="1"/>
    <col min="23" max="25" width="11.7109375" style="192" customWidth="1"/>
    <col min="26" max="26" width="21.28515625" style="192" customWidth="1"/>
    <col min="27" max="33" width="11.7109375" style="192" customWidth="1"/>
    <col min="34" max="34" width="17.7109375" style="192" bestFit="1" customWidth="1"/>
    <col min="35" max="35" width="11.7109375" style="192" customWidth="1"/>
    <col min="36" max="36" width="34.140625" style="192" bestFit="1" customWidth="1"/>
    <col min="37" max="37" width="14.7109375" style="192" bestFit="1" customWidth="1"/>
    <col min="38" max="38" width="11.7109375" style="192" customWidth="1"/>
    <col min="39" max="39" width="9.42578125" style="192" customWidth="1"/>
    <col min="40" max="40" width="8.28515625" style="192" bestFit="1" customWidth="1"/>
    <col min="41" max="41" width="7.42578125" style="192" bestFit="1" customWidth="1"/>
    <col min="42" max="43" width="9.28515625" style="192" bestFit="1" customWidth="1"/>
    <col min="44" max="44" width="8.42578125" style="192" bestFit="1" customWidth="1"/>
    <col min="45" max="64" width="9.28515625" style="192" bestFit="1" customWidth="1"/>
    <col min="65" max="65" width="8.7109375" style="192" customWidth="1"/>
    <col min="66" max="16383" width="8.7109375" style="192"/>
    <col min="16384" max="16384" width="8.7109375" style="192" bestFit="1" customWidth="1"/>
  </cols>
  <sheetData>
    <row r="1" spans="1:58" x14ac:dyDescent="0.25">
      <c r="A1" s="189"/>
      <c r="B1" s="190" t="s">
        <v>0</v>
      </c>
      <c r="C1" s="191"/>
      <c r="D1" s="191"/>
      <c r="E1" s="191"/>
      <c r="F1" s="191"/>
      <c r="G1" s="191"/>
      <c r="H1" s="191"/>
      <c r="I1" s="191"/>
      <c r="J1" s="191"/>
      <c r="K1" s="191"/>
      <c r="L1" s="190"/>
      <c r="M1" s="190"/>
      <c r="N1" s="190"/>
      <c r="O1" s="190"/>
      <c r="P1" s="190"/>
      <c r="Q1" s="190"/>
      <c r="R1" s="190"/>
      <c r="S1" s="190"/>
      <c r="T1" s="190"/>
      <c r="U1" s="190"/>
      <c r="V1" s="190"/>
      <c r="W1" s="190"/>
      <c r="X1" s="190"/>
      <c r="Y1" s="190"/>
      <c r="Z1" s="190"/>
      <c r="AA1" s="190"/>
      <c r="AB1" s="190"/>
      <c r="AC1" s="190"/>
      <c r="AD1" s="190"/>
      <c r="AE1" s="190"/>
      <c r="AF1" s="190"/>
      <c r="AG1" s="190"/>
      <c r="AH1" s="190"/>
      <c r="AI1" s="190"/>
      <c r="AJ1" s="190"/>
      <c r="AK1" s="190"/>
      <c r="AL1" s="190"/>
      <c r="AM1" s="190"/>
      <c r="AN1" s="190"/>
      <c r="AO1" s="190"/>
      <c r="AP1" s="190"/>
      <c r="AQ1" s="190"/>
      <c r="AR1" s="190"/>
      <c r="AS1" s="190"/>
      <c r="AT1" s="190"/>
      <c r="AU1" s="190"/>
      <c r="AV1" s="190"/>
      <c r="AW1" s="190"/>
      <c r="AX1" s="190"/>
      <c r="AY1" s="190"/>
      <c r="AZ1" s="190"/>
      <c r="BA1" s="190"/>
      <c r="BB1" s="190"/>
      <c r="BC1" s="190"/>
      <c r="BD1" s="190"/>
      <c r="BE1" s="190"/>
      <c r="BF1" s="190"/>
    </row>
    <row r="2" spans="1:58" x14ac:dyDescent="0.25">
      <c r="A2" s="193"/>
      <c r="B2" s="194" t="s">
        <v>1</v>
      </c>
      <c r="C2" s="190"/>
      <c r="D2" s="190"/>
      <c r="E2" s="190"/>
      <c r="F2" s="190"/>
      <c r="G2" s="190"/>
      <c r="H2" s="190"/>
      <c r="I2" s="190"/>
      <c r="J2" s="190"/>
      <c r="K2" s="190"/>
      <c r="L2" s="190"/>
      <c r="M2" s="190"/>
      <c r="N2" s="190"/>
      <c r="O2" s="190"/>
      <c r="P2" s="190"/>
      <c r="Q2" s="190"/>
      <c r="R2" s="190"/>
      <c r="S2" s="190"/>
      <c r="T2" s="190"/>
      <c r="U2" s="190"/>
      <c r="V2" s="190"/>
      <c r="W2" s="190"/>
      <c r="X2" s="190"/>
      <c r="Y2" s="190"/>
      <c r="Z2" s="190"/>
      <c r="AA2" s="190"/>
      <c r="AB2" s="190"/>
      <c r="AC2" s="190"/>
      <c r="AD2" s="190"/>
      <c r="AE2" s="190"/>
      <c r="AF2" s="190"/>
      <c r="AG2" s="190"/>
      <c r="AH2" s="190"/>
      <c r="AI2" s="190"/>
      <c r="AJ2" s="190"/>
      <c r="AK2" s="190"/>
      <c r="AL2" s="190"/>
      <c r="AM2" s="190"/>
      <c r="AN2" s="190"/>
      <c r="AO2" s="190"/>
      <c r="AP2" s="190"/>
      <c r="AQ2" s="190"/>
      <c r="AR2" s="190"/>
      <c r="AS2" s="190"/>
      <c r="AT2" s="190"/>
      <c r="AU2" s="190"/>
      <c r="AV2" s="190"/>
      <c r="AW2" s="190"/>
      <c r="AX2" s="190"/>
      <c r="AY2" s="190"/>
      <c r="AZ2" s="190"/>
      <c r="BA2" s="190"/>
      <c r="BB2" s="190"/>
      <c r="BC2" s="190"/>
      <c r="BD2" s="190"/>
      <c r="BE2" s="190"/>
      <c r="BF2" s="190"/>
    </row>
    <row r="3" spans="1:58" x14ac:dyDescent="0.25">
      <c r="A3" s="193"/>
      <c r="B3" s="194" t="s">
        <v>2</v>
      </c>
      <c r="C3" s="190"/>
      <c r="D3" s="190"/>
      <c r="E3" s="190"/>
      <c r="F3" s="190"/>
      <c r="G3" s="190"/>
      <c r="H3" s="190"/>
      <c r="I3" s="190"/>
      <c r="J3" s="190"/>
      <c r="K3" s="190"/>
      <c r="L3" s="190"/>
      <c r="M3" s="190"/>
      <c r="N3" s="190"/>
      <c r="O3" s="190"/>
      <c r="P3" s="190"/>
      <c r="Q3" s="190"/>
      <c r="R3" s="190"/>
      <c r="S3" s="190"/>
      <c r="T3" s="190"/>
      <c r="U3" s="190"/>
      <c r="V3" s="190"/>
      <c r="W3" s="190"/>
      <c r="X3" s="190"/>
      <c r="Y3" s="190"/>
      <c r="Z3" s="190"/>
      <c r="AA3" s="190"/>
      <c r="AB3" s="190"/>
      <c r="AC3" s="190"/>
      <c r="AD3" s="190"/>
      <c r="AE3" s="190"/>
      <c r="AF3" s="190"/>
      <c r="AG3" s="190"/>
      <c r="AH3" s="190"/>
      <c r="AI3" s="190"/>
      <c r="AJ3" s="190"/>
      <c r="AK3" s="190"/>
      <c r="AL3" s="190"/>
      <c r="AM3" s="190"/>
      <c r="AN3" s="190"/>
      <c r="AO3" s="190"/>
      <c r="AP3" s="190"/>
      <c r="AQ3" s="190"/>
      <c r="AR3" s="190"/>
      <c r="AS3" s="190"/>
      <c r="AT3" s="190"/>
      <c r="AU3" s="190"/>
      <c r="AV3" s="190"/>
      <c r="AW3" s="190"/>
      <c r="AX3" s="190"/>
      <c r="AY3" s="190"/>
      <c r="AZ3" s="190"/>
      <c r="BA3" s="190"/>
      <c r="BB3" s="190"/>
      <c r="BC3" s="190"/>
      <c r="BD3" s="190"/>
      <c r="BE3" s="190"/>
      <c r="BF3" s="190"/>
    </row>
    <row r="4" spans="1:58" x14ac:dyDescent="0.25">
      <c r="A4" s="193"/>
      <c r="B4" s="190"/>
      <c r="C4" s="190"/>
      <c r="D4" s="190"/>
      <c r="E4" s="190"/>
      <c r="F4" s="190"/>
      <c r="G4" s="190"/>
      <c r="H4" s="190"/>
      <c r="I4" s="190"/>
      <c r="J4" s="190"/>
      <c r="K4" s="190"/>
      <c r="L4" s="190"/>
      <c r="M4" s="190"/>
      <c r="N4" s="190"/>
      <c r="O4" s="190"/>
      <c r="P4" s="190"/>
      <c r="Q4" s="190"/>
      <c r="R4" s="190"/>
      <c r="S4" s="190"/>
      <c r="T4" s="190"/>
      <c r="U4" s="190"/>
      <c r="V4" s="190"/>
      <c r="W4" s="190"/>
      <c r="X4" s="190"/>
      <c r="Y4" s="190"/>
      <c r="Z4" s="190"/>
      <c r="AA4" s="190"/>
      <c r="AB4" s="190"/>
      <c r="AC4" s="190"/>
      <c r="AD4" s="190"/>
      <c r="AE4" s="190"/>
      <c r="AF4" s="190"/>
      <c r="AG4" s="190"/>
      <c r="AH4" s="190"/>
      <c r="AI4" s="190"/>
      <c r="AJ4" s="190"/>
      <c r="AK4" s="190"/>
      <c r="AL4" s="190"/>
      <c r="AM4" s="190"/>
      <c r="AN4" s="190"/>
      <c r="AO4" s="190"/>
      <c r="AP4" s="190"/>
      <c r="AQ4" s="190"/>
      <c r="AR4" s="190"/>
      <c r="AS4" s="190"/>
      <c r="AT4" s="190"/>
      <c r="AU4" s="190"/>
      <c r="AV4" s="190"/>
      <c r="AW4" s="190"/>
      <c r="AX4" s="190"/>
      <c r="AY4" s="190"/>
      <c r="AZ4" s="190"/>
      <c r="BA4" s="190"/>
      <c r="BB4" s="190"/>
      <c r="BC4" s="190"/>
      <c r="BD4" s="190"/>
      <c r="BE4" s="190"/>
      <c r="BF4" s="190"/>
    </row>
    <row r="5" spans="1:58" ht="34.5" customHeight="1" thickBot="1" x14ac:dyDescent="0.3">
      <c r="A5" s="193"/>
      <c r="B5" s="190"/>
      <c r="C5" s="190"/>
      <c r="D5" s="190"/>
      <c r="E5" s="190"/>
      <c r="F5" s="190"/>
      <c r="G5" s="190"/>
      <c r="H5" s="190"/>
      <c r="I5" s="190"/>
      <c r="J5" s="190"/>
      <c r="K5" s="190"/>
      <c r="L5" s="190"/>
      <c r="M5" s="190"/>
      <c r="N5" s="190"/>
      <c r="O5" s="190"/>
      <c r="P5" s="190"/>
      <c r="Q5" s="190"/>
      <c r="R5" s="190"/>
      <c r="S5" s="190"/>
      <c r="T5" s="190"/>
      <c r="U5" s="195" t="s">
        <v>206</v>
      </c>
      <c r="V5" s="195"/>
      <c r="W5" s="195"/>
      <c r="X5" s="195"/>
      <c r="Y5" s="195"/>
      <c r="Z5" s="195"/>
      <c r="AA5" s="195"/>
      <c r="AB5" s="195"/>
      <c r="AC5" s="195"/>
      <c r="AD5" s="195"/>
      <c r="AE5" s="195"/>
      <c r="AF5" s="195"/>
      <c r="AG5" s="195"/>
      <c r="AH5" s="195"/>
      <c r="AI5" s="195"/>
      <c r="AJ5" s="195"/>
      <c r="AK5" s="195"/>
      <c r="AL5" s="195"/>
      <c r="AM5" s="190"/>
      <c r="AN5" s="190"/>
      <c r="AO5" s="190"/>
      <c r="AP5" s="190"/>
      <c r="AQ5" s="190"/>
      <c r="AR5" s="190"/>
      <c r="AS5" s="190"/>
      <c r="AT5" s="190"/>
      <c r="AU5" s="190"/>
      <c r="AV5" s="190"/>
      <c r="AW5" s="190"/>
      <c r="AX5" s="190"/>
      <c r="AY5" s="190"/>
      <c r="AZ5" s="190"/>
      <c r="BA5" s="190"/>
      <c r="BB5" s="190"/>
      <c r="BC5" s="190"/>
      <c r="BD5" s="190"/>
      <c r="BE5" s="190"/>
      <c r="BF5" s="190"/>
    </row>
    <row r="6" spans="1:58" ht="20.100000000000001" customHeight="1" thickBot="1" x14ac:dyDescent="0.3">
      <c r="A6" s="198" t="s">
        <v>4</v>
      </c>
      <c r="B6" s="198"/>
      <c r="C6" s="198"/>
      <c r="D6" s="198"/>
      <c r="E6" s="190"/>
      <c r="F6" s="201" t="s">
        <v>5</v>
      </c>
      <c r="G6" s="202"/>
      <c r="H6" s="202"/>
      <c r="I6" s="202"/>
      <c r="J6" s="202"/>
      <c r="K6" s="203"/>
      <c r="L6" s="203"/>
      <c r="M6" s="203"/>
      <c r="N6" s="190"/>
      <c r="O6" s="190"/>
      <c r="P6" s="190"/>
      <c r="Q6" s="190"/>
      <c r="R6" s="190"/>
      <c r="S6" s="190"/>
      <c r="T6" s="190"/>
      <c r="U6" s="195"/>
      <c r="V6" s="195"/>
      <c r="W6" s="195"/>
      <c r="X6" s="195"/>
      <c r="Y6" s="195"/>
      <c r="Z6" s="195"/>
      <c r="AA6" s="195"/>
      <c r="AB6" s="195"/>
      <c r="AC6" s="195"/>
      <c r="AD6" s="195"/>
      <c r="AE6" s="195"/>
      <c r="AF6" s="195"/>
      <c r="AG6" s="195"/>
      <c r="AH6" s="195"/>
      <c r="AI6" s="195"/>
      <c r="AJ6" s="195"/>
      <c r="AK6" s="195"/>
      <c r="AL6" s="195"/>
      <c r="AM6" s="190"/>
      <c r="AN6" s="190"/>
      <c r="AO6" s="190"/>
      <c r="AP6" s="190"/>
      <c r="AQ6" s="190"/>
      <c r="AR6" s="190"/>
      <c r="AS6" s="190"/>
      <c r="AT6" s="190"/>
      <c r="AU6" s="190"/>
      <c r="AV6" s="190"/>
      <c r="AW6" s="190"/>
      <c r="AX6" s="190"/>
      <c r="AY6" s="190"/>
      <c r="AZ6" s="190"/>
      <c r="BA6" s="190"/>
      <c r="BB6" s="190"/>
      <c r="BC6" s="190"/>
      <c r="BD6" s="190"/>
      <c r="BE6" s="190"/>
      <c r="BF6" s="190"/>
    </row>
    <row r="7" spans="1:58" ht="20.100000000000001" customHeight="1" thickBot="1" x14ac:dyDescent="0.3">
      <c r="A7" s="207" t="s">
        <v>151</v>
      </c>
      <c r="B7" s="208">
        <v>0.41666666666666669</v>
      </c>
      <c r="C7" s="209"/>
      <c r="D7" s="210"/>
      <c r="E7" s="190"/>
      <c r="F7" s="211"/>
      <c r="G7" s="212"/>
      <c r="H7" s="212"/>
      <c r="I7" s="213"/>
      <c r="J7" s="214"/>
      <c r="K7" s="215" t="s">
        <v>152</v>
      </c>
      <c r="L7" s="215" t="s">
        <v>153</v>
      </c>
      <c r="M7" s="215" t="s">
        <v>154</v>
      </c>
      <c r="N7" s="190" t="s">
        <v>155</v>
      </c>
      <c r="O7" s="190"/>
      <c r="P7" s="190"/>
      <c r="Q7" s="190"/>
      <c r="R7" s="190"/>
      <c r="S7" s="190"/>
      <c r="T7" s="190"/>
      <c r="U7" s="195"/>
      <c r="V7" s="195"/>
      <c r="W7" s="195"/>
      <c r="X7" s="195"/>
      <c r="Y7" s="195"/>
      <c r="Z7" s="195"/>
      <c r="AA7" s="195"/>
      <c r="AB7" s="195"/>
      <c r="AC7" s="195"/>
      <c r="AD7" s="195"/>
      <c r="AE7" s="195"/>
      <c r="AF7" s="195"/>
      <c r="AG7" s="195"/>
      <c r="AH7" s="195"/>
      <c r="AI7" s="195"/>
      <c r="AJ7" s="195"/>
      <c r="AK7" s="195"/>
      <c r="AL7" s="195"/>
      <c r="AM7" s="190"/>
      <c r="AN7" s="190"/>
      <c r="AO7" s="190"/>
      <c r="AP7" s="190"/>
      <c r="AQ7" s="190"/>
      <c r="AR7" s="190"/>
      <c r="AS7" s="190"/>
      <c r="AT7" s="190"/>
      <c r="AU7" s="190"/>
      <c r="AV7" s="190"/>
      <c r="AW7" s="190"/>
      <c r="AX7" s="190"/>
      <c r="AY7" s="190"/>
      <c r="AZ7" s="190"/>
      <c r="BA7" s="190"/>
      <c r="BB7" s="190"/>
      <c r="BC7" s="190"/>
      <c r="BD7" s="190"/>
      <c r="BE7" s="190"/>
      <c r="BF7" s="190"/>
    </row>
    <row r="8" spans="1:58" ht="20.100000000000001" customHeight="1" thickBot="1" x14ac:dyDescent="0.3">
      <c r="A8" s="216" t="s">
        <v>6</v>
      </c>
      <c r="B8" s="217" t="s">
        <v>187</v>
      </c>
      <c r="C8" s="209" t="s">
        <v>8</v>
      </c>
      <c r="D8" s="210">
        <f>D10*B11*8.34*10000</f>
        <v>392.09542560000011</v>
      </c>
      <c r="E8" s="190"/>
      <c r="F8" s="218" t="s">
        <v>151</v>
      </c>
      <c r="G8" s="219">
        <f>B7</f>
        <v>0.41666666666666669</v>
      </c>
      <c r="H8" s="218"/>
      <c r="I8" s="218"/>
      <c r="J8" s="220"/>
      <c r="K8" s="221" t="s">
        <v>157</v>
      </c>
      <c r="L8" s="221"/>
      <c r="M8" s="221"/>
      <c r="N8" s="190" t="s">
        <v>158</v>
      </c>
      <c r="O8" s="190"/>
      <c r="P8" s="190"/>
      <c r="Q8" s="190"/>
      <c r="R8" s="190"/>
      <c r="S8" s="190"/>
      <c r="T8" s="190"/>
      <c r="U8" s="222"/>
      <c r="V8" s="222"/>
      <c r="W8" s="222"/>
      <c r="X8" s="222"/>
      <c r="Y8" s="222"/>
      <c r="Z8" s="222"/>
      <c r="AA8" s="222"/>
      <c r="AB8" s="222"/>
      <c r="AC8" s="222"/>
      <c r="AD8" s="222"/>
      <c r="AE8" s="222"/>
      <c r="AF8" s="222"/>
      <c r="AG8" s="222"/>
      <c r="AH8" s="222"/>
      <c r="AI8" s="222"/>
      <c r="AJ8" s="222"/>
      <c r="AK8" s="222"/>
      <c r="AL8" s="222"/>
      <c r="AM8" s="190"/>
      <c r="AN8" s="190"/>
      <c r="AO8" s="190"/>
      <c r="AP8" s="190"/>
      <c r="AQ8" s="190"/>
      <c r="AR8" s="190"/>
      <c r="AS8" s="190"/>
      <c r="AT8" s="190"/>
      <c r="AU8" s="190"/>
      <c r="AV8" s="190"/>
      <c r="AW8" s="190"/>
      <c r="AX8" s="190"/>
      <c r="AY8" s="190"/>
      <c r="AZ8" s="190"/>
      <c r="BA8" s="190"/>
      <c r="BB8" s="190"/>
      <c r="BC8" s="190"/>
      <c r="BD8" s="190"/>
      <c r="BE8" s="190"/>
      <c r="BF8" s="190"/>
    </row>
    <row r="9" spans="1:58" ht="20.100000000000001" customHeight="1" thickBot="1" x14ac:dyDescent="0.3">
      <c r="A9" s="207" t="s">
        <v>10</v>
      </c>
      <c r="B9" s="217">
        <v>0.16700000000000001</v>
      </c>
      <c r="C9" s="223" t="s">
        <v>11</v>
      </c>
      <c r="D9" s="224">
        <f>B9*B10</f>
        <v>13.059400000000002</v>
      </c>
      <c r="E9" s="190"/>
      <c r="F9" s="218"/>
      <c r="G9" s="225" t="s">
        <v>12</v>
      </c>
      <c r="H9" s="225" t="s">
        <v>13</v>
      </c>
      <c r="I9" s="225" t="s">
        <v>14</v>
      </c>
      <c r="J9" s="226" t="s">
        <v>15</v>
      </c>
      <c r="K9" s="221" t="s">
        <v>159</v>
      </c>
      <c r="L9" s="221">
        <v>1</v>
      </c>
      <c r="M9" s="221"/>
      <c r="N9" s="190"/>
      <c r="O9" s="190"/>
      <c r="P9" s="190"/>
      <c r="Q9" s="190"/>
      <c r="R9" s="190"/>
      <c r="S9" s="190"/>
      <c r="T9" s="190"/>
      <c r="U9" s="222"/>
      <c r="V9" s="222"/>
      <c r="W9" s="222"/>
      <c r="X9" s="222"/>
      <c r="Y9" s="222"/>
      <c r="Z9" s="222"/>
      <c r="AA9" s="222"/>
      <c r="AB9" s="222"/>
      <c r="AC9" s="222"/>
      <c r="AD9" s="222"/>
      <c r="AE9" s="222"/>
      <c r="AF9" s="222"/>
      <c r="AG9" s="222"/>
      <c r="AH9" s="222"/>
      <c r="AI9" s="222"/>
      <c r="AJ9" s="222"/>
      <c r="AK9" s="222"/>
      <c r="AL9" s="222"/>
      <c r="AM9" s="190"/>
      <c r="AN9" s="190"/>
      <c r="AO9" s="190"/>
      <c r="AP9" s="190"/>
      <c r="AQ9" s="190"/>
      <c r="AR9" s="190"/>
      <c r="AS9" s="190"/>
      <c r="AT9" s="190"/>
      <c r="AU9" s="190"/>
      <c r="AV9" s="190"/>
      <c r="AW9" s="190"/>
      <c r="AX9" s="190"/>
      <c r="AY9" s="190"/>
      <c r="AZ9" s="190"/>
      <c r="BA9" s="190"/>
      <c r="BB9" s="190"/>
      <c r="BC9" s="190"/>
      <c r="BD9" s="190"/>
      <c r="BE9" s="190"/>
      <c r="BF9" s="190"/>
    </row>
    <row r="10" spans="1:58" ht="20.100000000000001" customHeight="1" thickBot="1" x14ac:dyDescent="0.3">
      <c r="A10" s="207" t="s">
        <v>16</v>
      </c>
      <c r="B10" s="227">
        <v>78.2</v>
      </c>
      <c r="C10" s="223" t="s">
        <v>17</v>
      </c>
      <c r="D10" s="224">
        <f>D9*1440/1000000</f>
        <v>1.8805536000000005E-2</v>
      </c>
      <c r="E10" s="190"/>
      <c r="F10" s="218" t="s">
        <v>18</v>
      </c>
      <c r="G10" s="228" t="s">
        <v>19</v>
      </c>
      <c r="H10" s="229">
        <f>B13</f>
        <v>3.5</v>
      </c>
      <c r="I10" s="229"/>
      <c r="J10" s="230"/>
      <c r="K10" s="221" t="s">
        <v>160</v>
      </c>
      <c r="L10" s="221">
        <v>1</v>
      </c>
      <c r="M10" s="221"/>
      <c r="N10" s="190"/>
      <c r="O10" s="190"/>
      <c r="P10" s="190"/>
      <c r="Q10" s="190"/>
      <c r="R10" s="190"/>
      <c r="S10" s="190"/>
      <c r="T10" s="190"/>
      <c r="U10" s="222"/>
      <c r="V10" s="231" t="s">
        <v>161</v>
      </c>
      <c r="W10" s="231"/>
      <c r="X10" s="231"/>
      <c r="Y10" s="222"/>
      <c r="Z10" s="222"/>
      <c r="AA10" s="222"/>
      <c r="AB10" s="222"/>
      <c r="AC10" s="222"/>
      <c r="AD10" s="222"/>
      <c r="AE10" s="222"/>
      <c r="AF10" s="222"/>
      <c r="AG10" s="222"/>
      <c r="AH10" s="222"/>
      <c r="AI10" s="231" t="s">
        <v>81</v>
      </c>
      <c r="AJ10" s="231"/>
      <c r="AK10" s="231"/>
      <c r="AL10" s="222"/>
      <c r="AM10" s="190"/>
      <c r="AN10" s="190"/>
      <c r="AO10" s="190"/>
      <c r="AP10" s="190"/>
      <c r="AQ10" s="190"/>
      <c r="AR10" s="190"/>
      <c r="AS10" s="190"/>
      <c r="AT10" s="190"/>
      <c r="AU10" s="190"/>
      <c r="AV10" s="190"/>
      <c r="AW10" s="190"/>
      <c r="AX10" s="190"/>
      <c r="AY10" s="190"/>
      <c r="AZ10" s="190"/>
      <c r="BA10" s="190"/>
      <c r="BB10" s="190"/>
      <c r="BC10" s="190"/>
      <c r="BD10" s="190"/>
      <c r="BE10" s="190"/>
      <c r="BF10" s="190"/>
    </row>
    <row r="11" spans="1:58" ht="20.100000000000001" customHeight="1" thickBot="1" x14ac:dyDescent="0.3">
      <c r="A11" s="207" t="s">
        <v>20</v>
      </c>
      <c r="B11" s="237">
        <v>0.25</v>
      </c>
      <c r="C11" s="223" t="s">
        <v>21</v>
      </c>
      <c r="D11" s="224">
        <f>B10*1440/1000000</f>
        <v>0.112608</v>
      </c>
      <c r="E11" s="190"/>
      <c r="F11" s="218" t="s">
        <v>22</v>
      </c>
      <c r="G11" s="228" t="s">
        <v>23</v>
      </c>
      <c r="H11" s="238">
        <f>B9</f>
        <v>0.16700000000000001</v>
      </c>
      <c r="I11" s="238">
        <f>B9</f>
        <v>0.16700000000000001</v>
      </c>
      <c r="J11" s="239">
        <f>B9</f>
        <v>0.16700000000000001</v>
      </c>
      <c r="K11" s="221" t="s">
        <v>162</v>
      </c>
      <c r="L11" s="221">
        <v>0</v>
      </c>
      <c r="M11" s="221"/>
      <c r="N11" s="190"/>
      <c r="O11" s="190"/>
      <c r="P11" s="190"/>
      <c r="Q11" s="190"/>
      <c r="R11" s="190"/>
      <c r="S11" s="190"/>
      <c r="T11" s="190"/>
      <c r="U11" s="222"/>
      <c r="V11" s="231"/>
      <c r="W11" s="231"/>
      <c r="X11" s="231"/>
      <c r="Y11" s="222"/>
      <c r="Z11" s="222"/>
      <c r="AA11" s="222"/>
      <c r="AB11" s="222"/>
      <c r="AC11" s="222"/>
      <c r="AD11" s="222"/>
      <c r="AE11" s="222"/>
      <c r="AF11" s="222"/>
      <c r="AG11" s="222"/>
      <c r="AH11" s="222"/>
      <c r="AI11" s="231"/>
      <c r="AJ11" s="231"/>
      <c r="AK11" s="231"/>
      <c r="AL11" s="222"/>
      <c r="AM11" s="190"/>
      <c r="AN11" s="190"/>
      <c r="AO11" s="190"/>
      <c r="AP11" s="190"/>
      <c r="AQ11" s="190"/>
      <c r="AR11" s="190"/>
      <c r="AS11" s="190"/>
      <c r="AT11" s="190"/>
      <c r="AU11" s="190"/>
      <c r="AV11" s="190"/>
      <c r="AW11" s="190"/>
      <c r="AX11" s="190"/>
      <c r="AY11" s="190"/>
      <c r="AZ11" s="190"/>
      <c r="BA11" s="190"/>
      <c r="BB11" s="190"/>
      <c r="BC11" s="190"/>
      <c r="BD11" s="190"/>
      <c r="BE11" s="190"/>
      <c r="BF11" s="190"/>
    </row>
    <row r="12" spans="1:58" ht="20.100000000000001" customHeight="1" thickBot="1" x14ac:dyDescent="0.35">
      <c r="A12" s="207" t="s">
        <v>24</v>
      </c>
      <c r="B12" s="246">
        <v>5.5</v>
      </c>
      <c r="C12" s="223" t="s">
        <v>25</v>
      </c>
      <c r="D12" s="224">
        <f>(B12/(1+(B15/B14)))</f>
        <v>3.5869565217391308</v>
      </c>
      <c r="E12" s="190"/>
      <c r="F12" s="218" t="s">
        <v>26</v>
      </c>
      <c r="G12" s="228" t="s">
        <v>27</v>
      </c>
      <c r="H12" s="247">
        <f>D15</f>
        <v>23.857142857142858</v>
      </c>
      <c r="I12" s="248">
        <f>Y97</f>
        <v>19.316061793585558</v>
      </c>
      <c r="J12" s="249">
        <f>AN97</f>
        <v>15.222486798375112</v>
      </c>
      <c r="K12" s="221" t="s">
        <v>163</v>
      </c>
      <c r="L12" s="221">
        <v>0</v>
      </c>
      <c r="M12" s="221"/>
      <c r="N12" s="190"/>
      <c r="O12" s="190"/>
      <c r="P12" s="190"/>
      <c r="Q12" s="190"/>
      <c r="R12" s="190"/>
      <c r="S12" s="190"/>
      <c r="T12" s="190"/>
      <c r="U12" s="222"/>
      <c r="V12" s="250"/>
      <c r="W12" s="251"/>
      <c r="X12" s="252"/>
      <c r="Y12" s="222"/>
      <c r="Z12" s="222"/>
      <c r="AA12" s="222"/>
      <c r="AB12" s="222"/>
      <c r="AC12" s="222"/>
      <c r="AD12" s="222"/>
      <c r="AE12" s="222"/>
      <c r="AF12" s="222"/>
      <c r="AG12" s="222"/>
      <c r="AH12" s="222"/>
      <c r="AI12" s="253"/>
      <c r="AJ12" s="254" t="s">
        <v>18</v>
      </c>
      <c r="AK12" s="255" t="s">
        <v>83</v>
      </c>
      <c r="AL12" s="222"/>
      <c r="AM12" s="190"/>
      <c r="AN12" s="190"/>
      <c r="AO12" s="190"/>
      <c r="AP12" s="190"/>
      <c r="AQ12" s="190"/>
      <c r="AR12" s="190"/>
      <c r="AS12" s="190"/>
      <c r="AT12" s="190"/>
      <c r="AU12" s="190"/>
      <c r="AV12" s="190"/>
      <c r="AW12" s="190"/>
      <c r="AX12" s="190"/>
      <c r="AY12" s="190"/>
      <c r="AZ12" s="190"/>
      <c r="BA12" s="190"/>
      <c r="BB12" s="190"/>
      <c r="BC12" s="190"/>
      <c r="BD12" s="190"/>
      <c r="BE12" s="190"/>
      <c r="BF12" s="190"/>
    </row>
    <row r="13" spans="1:58" ht="20.100000000000001" customHeight="1" thickBot="1" x14ac:dyDescent="0.35">
      <c r="A13" s="207" t="s">
        <v>28</v>
      </c>
      <c r="B13" s="256">
        <v>3.5</v>
      </c>
      <c r="C13" s="223" t="s">
        <v>29</v>
      </c>
      <c r="D13" s="224">
        <f>D11*D12*8.34*(10000/2000)</f>
        <v>16.843464000000001</v>
      </c>
      <c r="E13" s="190"/>
      <c r="F13" s="218" t="s">
        <v>30</v>
      </c>
      <c r="G13" s="228" t="s">
        <v>19</v>
      </c>
      <c r="H13" s="229">
        <f>AT97</f>
        <v>30.479344316278553</v>
      </c>
      <c r="I13" s="248">
        <f>Z97</f>
        <v>31.838845636604873</v>
      </c>
      <c r="J13" s="249">
        <f>AO97</f>
        <v>32.082799086115394</v>
      </c>
      <c r="K13" s="221"/>
      <c r="L13" s="221"/>
      <c r="M13" s="221"/>
      <c r="N13" s="190"/>
      <c r="O13" s="190"/>
      <c r="P13" s="190"/>
      <c r="Q13" s="190"/>
      <c r="R13" s="190"/>
      <c r="S13" s="190"/>
      <c r="T13" s="190"/>
      <c r="U13" s="222"/>
      <c r="V13" s="479" t="s">
        <v>164</v>
      </c>
      <c r="W13" s="479"/>
      <c r="X13" s="259">
        <f>B7</f>
        <v>0.41666666666666669</v>
      </c>
      <c r="Y13" s="222"/>
      <c r="Z13" s="222"/>
      <c r="AA13" s="222"/>
      <c r="AB13" s="222"/>
      <c r="AC13" s="222"/>
      <c r="AD13" s="222"/>
      <c r="AE13" s="222"/>
      <c r="AF13" s="222"/>
      <c r="AG13" s="222"/>
      <c r="AH13" s="222"/>
      <c r="AI13" s="260" t="s">
        <v>100</v>
      </c>
      <c r="AJ13" s="261" t="s">
        <v>101</v>
      </c>
      <c r="AK13" s="262" t="s">
        <v>34</v>
      </c>
      <c r="AL13" s="222"/>
      <c r="AM13" s="190"/>
      <c r="AN13" s="190"/>
      <c r="AO13" s="190"/>
      <c r="AP13" s="190"/>
      <c r="AQ13" s="190"/>
      <c r="AR13" s="190"/>
      <c r="AS13" s="190"/>
      <c r="AT13" s="190"/>
      <c r="AU13" s="190"/>
      <c r="AV13" s="190"/>
      <c r="AW13" s="190"/>
      <c r="AX13" s="190"/>
      <c r="AY13" s="190"/>
      <c r="AZ13" s="190"/>
      <c r="BA13" s="190"/>
      <c r="BB13" s="190"/>
      <c r="BC13" s="190"/>
      <c r="BD13" s="190"/>
      <c r="BE13" s="190"/>
      <c r="BF13" s="190"/>
    </row>
    <row r="14" spans="1:58" ht="20.100000000000001" customHeight="1" thickBot="1" x14ac:dyDescent="0.35">
      <c r="A14" s="207" t="s">
        <v>31</v>
      </c>
      <c r="B14" s="263">
        <v>270</v>
      </c>
      <c r="C14" s="223" t="s">
        <v>32</v>
      </c>
      <c r="D14" s="224">
        <f>D8/D13</f>
        <v>23.278787878787885</v>
      </c>
      <c r="E14" s="190"/>
      <c r="F14" s="218" t="s">
        <v>33</v>
      </c>
      <c r="G14" s="228" t="s">
        <v>34</v>
      </c>
      <c r="H14" s="229">
        <f>AU97</f>
        <v>375.00000000000313</v>
      </c>
      <c r="I14" s="248">
        <f>AA97</f>
        <v>640.00000000000728</v>
      </c>
      <c r="J14" s="249">
        <f>AP97</f>
        <v>795.00000000000125</v>
      </c>
      <c r="K14" s="221"/>
      <c r="L14" s="221"/>
      <c r="M14" s="221"/>
      <c r="N14" s="190"/>
      <c r="O14" s="190"/>
      <c r="P14" s="190"/>
      <c r="Q14" s="190"/>
      <c r="R14" s="190"/>
      <c r="S14" s="190"/>
      <c r="T14" s="190"/>
      <c r="U14" s="264"/>
      <c r="V14" s="480" t="s">
        <v>165</v>
      </c>
      <c r="W14" s="480"/>
      <c r="X14" s="267" t="s">
        <v>157</v>
      </c>
      <c r="Y14" s="222"/>
      <c r="Z14" s="222"/>
      <c r="AA14" s="222"/>
      <c r="AB14" s="222"/>
      <c r="AC14" s="222"/>
      <c r="AD14" s="222"/>
      <c r="AE14" s="222"/>
      <c r="AF14" s="222"/>
      <c r="AG14" s="222"/>
      <c r="AH14" s="222"/>
      <c r="AI14" s="268"/>
      <c r="AJ14" s="269" t="s">
        <v>102</v>
      </c>
      <c r="AK14" s="270" t="s">
        <v>167</v>
      </c>
      <c r="AL14" s="222"/>
      <c r="AM14" s="190"/>
      <c r="AN14" s="190"/>
      <c r="AO14" s="190"/>
      <c r="AP14" s="190"/>
      <c r="AQ14" s="190"/>
      <c r="AR14" s="190"/>
      <c r="AS14" s="190"/>
      <c r="AT14" s="190"/>
      <c r="AU14" s="190"/>
      <c r="AV14" s="190"/>
      <c r="AW14" s="190"/>
      <c r="AX14" s="190"/>
      <c r="AY14" s="190"/>
      <c r="AZ14" s="190"/>
      <c r="BA14" s="190"/>
      <c r="BB14" s="190"/>
      <c r="BC14" s="190"/>
      <c r="BD14" s="190"/>
      <c r="BE14" s="190"/>
      <c r="BF14" s="190"/>
    </row>
    <row r="15" spans="1:58" ht="20.100000000000001" customHeight="1" thickBot="1" x14ac:dyDescent="0.45">
      <c r="A15" s="271" t="s">
        <v>35</v>
      </c>
      <c r="B15" s="272">
        <v>144</v>
      </c>
      <c r="C15" s="273" t="s">
        <v>36</v>
      </c>
      <c r="D15" s="274">
        <f>((B9*B11)/B13)*2000</f>
        <v>23.857142857142858</v>
      </c>
      <c r="E15" s="190"/>
      <c r="F15" s="190"/>
      <c r="G15" s="190"/>
      <c r="H15" s="190"/>
      <c r="I15" s="190"/>
      <c r="J15" s="190"/>
      <c r="K15" s="190"/>
      <c r="L15" s="190"/>
      <c r="M15" s="190"/>
      <c r="N15" s="190"/>
      <c r="O15" s="190"/>
      <c r="P15" s="190"/>
      <c r="Q15" s="190"/>
      <c r="R15" s="190"/>
      <c r="S15" s="190"/>
      <c r="T15" s="190"/>
      <c r="U15" s="222"/>
      <c r="V15" s="222"/>
      <c r="W15" s="222"/>
      <c r="X15" s="264"/>
      <c r="Y15" s="264"/>
      <c r="Z15" s="264"/>
      <c r="AA15" s="222"/>
      <c r="AB15" s="222"/>
      <c r="AC15" s="222"/>
      <c r="AD15" s="222"/>
      <c r="AE15" s="222"/>
      <c r="AF15" s="222"/>
      <c r="AG15" s="222"/>
      <c r="AH15" s="222"/>
      <c r="AI15" s="222"/>
      <c r="AJ15" s="222"/>
      <c r="AK15" s="222"/>
      <c r="AL15" s="222"/>
      <c r="AM15" s="190"/>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thickBot="1" x14ac:dyDescent="0.35">
      <c r="A16" s="275"/>
      <c r="B16" s="275"/>
      <c r="C16" s="190"/>
      <c r="D16" s="190"/>
      <c r="E16" s="190"/>
      <c r="F16" s="190"/>
      <c r="G16" s="190"/>
      <c r="H16" s="190"/>
      <c r="I16" s="190"/>
      <c r="J16" s="190"/>
      <c r="K16" s="190"/>
      <c r="L16" s="190"/>
      <c r="M16" s="190"/>
      <c r="N16" s="190"/>
      <c r="O16" s="190"/>
      <c r="P16" s="190"/>
      <c r="Q16" s="190"/>
      <c r="R16" s="190"/>
      <c r="S16" s="190"/>
      <c r="T16" s="190"/>
      <c r="U16" s="222"/>
      <c r="V16" s="222"/>
      <c r="W16" s="222"/>
      <c r="X16" s="264"/>
      <c r="Y16" s="264"/>
      <c r="Z16" s="222"/>
      <c r="AA16" s="222"/>
      <c r="AB16" s="222"/>
      <c r="AC16" s="222"/>
      <c r="AD16" s="222"/>
      <c r="AE16" s="222"/>
      <c r="AF16" s="241" t="s">
        <v>5</v>
      </c>
      <c r="AG16" s="241"/>
      <c r="AH16" s="241"/>
      <c r="AI16" s="241"/>
      <c r="AJ16" s="241"/>
      <c r="AK16" s="241"/>
      <c r="AL16" s="222"/>
      <c r="AM16" s="190"/>
      <c r="AN16" s="190"/>
      <c r="AO16" s="190"/>
      <c r="AP16" s="190"/>
      <c r="AQ16" s="190"/>
      <c r="AR16" s="190"/>
      <c r="AS16" s="190"/>
      <c r="AT16" s="190"/>
      <c r="AU16" s="190"/>
      <c r="AV16" s="190"/>
      <c r="AW16" s="190"/>
      <c r="AX16" s="190"/>
      <c r="AY16" s="190"/>
      <c r="AZ16" s="190"/>
      <c r="BA16" s="190"/>
      <c r="BB16" s="190"/>
      <c r="BC16" s="190"/>
      <c r="BD16" s="190"/>
      <c r="BE16" s="190"/>
      <c r="BF16" s="190"/>
    </row>
    <row r="17" spans="1:58" ht="16.350000000000001" customHeight="1" outlineLevel="2" thickBot="1" x14ac:dyDescent="0.35">
      <c r="A17" s="276" t="s">
        <v>37</v>
      </c>
      <c r="B17" s="276"/>
      <c r="C17" s="276"/>
      <c r="D17" s="190"/>
      <c r="E17" s="190"/>
      <c r="F17" s="190"/>
      <c r="G17" s="190"/>
      <c r="H17" s="190"/>
      <c r="I17" s="190"/>
      <c r="J17" s="190"/>
      <c r="K17" s="190"/>
      <c r="L17" s="190"/>
      <c r="M17" s="190"/>
      <c r="N17" s="190"/>
      <c r="O17" s="190"/>
      <c r="P17" s="190"/>
      <c r="Q17" s="190"/>
      <c r="R17" s="190"/>
      <c r="S17" s="190"/>
      <c r="T17" s="190"/>
      <c r="U17" s="222"/>
      <c r="V17" s="222"/>
      <c r="W17" s="222"/>
      <c r="X17" s="264"/>
      <c r="Y17" s="264"/>
      <c r="Z17" s="222"/>
      <c r="AA17" s="222"/>
      <c r="AB17" s="222"/>
      <c r="AC17" s="222"/>
      <c r="AD17" s="222"/>
      <c r="AE17" s="222"/>
      <c r="AF17" s="241"/>
      <c r="AG17" s="241"/>
      <c r="AH17" s="241"/>
      <c r="AI17" s="241"/>
      <c r="AJ17" s="241"/>
      <c r="AK17" s="241"/>
      <c r="AL17" s="222"/>
      <c r="AM17" s="190"/>
      <c r="AN17" s="190"/>
      <c r="AO17" s="190"/>
      <c r="AP17" s="190"/>
      <c r="AQ17" s="190"/>
      <c r="AR17" s="190"/>
      <c r="AS17" s="190"/>
      <c r="AT17" s="190"/>
      <c r="AU17" s="190"/>
      <c r="AV17" s="190"/>
      <c r="AW17" s="190"/>
      <c r="AX17" s="190"/>
      <c r="AY17" s="190"/>
      <c r="AZ17" s="190"/>
      <c r="BA17" s="190"/>
      <c r="BB17" s="190"/>
      <c r="BC17" s="190"/>
      <c r="BD17" s="190"/>
      <c r="BE17" s="190"/>
      <c r="BF17" s="190"/>
    </row>
    <row r="18" spans="1:58" ht="19.5" outlineLevel="2" thickBot="1" x14ac:dyDescent="0.35">
      <c r="A18" s="280"/>
      <c r="B18" s="209"/>
      <c r="C18" s="281"/>
      <c r="D18" s="190"/>
      <c r="E18" s="190"/>
      <c r="F18" s="190"/>
      <c r="G18" s="190"/>
      <c r="H18" s="190"/>
      <c r="I18" s="190"/>
      <c r="J18" s="190"/>
      <c r="K18" s="190"/>
      <c r="L18" s="190"/>
      <c r="M18" s="190"/>
      <c r="N18" s="190"/>
      <c r="O18" s="190"/>
      <c r="P18" s="190"/>
      <c r="Q18" s="190"/>
      <c r="R18" s="190"/>
      <c r="S18" s="190"/>
      <c r="T18" s="190"/>
      <c r="U18" s="222"/>
      <c r="V18" s="222"/>
      <c r="W18" s="222"/>
      <c r="X18" s="264"/>
      <c r="Y18" s="264"/>
      <c r="Z18" s="222"/>
      <c r="AA18" s="222"/>
      <c r="AB18" s="222"/>
      <c r="AC18" s="222"/>
      <c r="AD18" s="222"/>
      <c r="AE18" s="222"/>
      <c r="AF18" s="282" t="s">
        <v>168</v>
      </c>
      <c r="AG18" s="282"/>
      <c r="AH18" s="284"/>
      <c r="AI18" s="285"/>
      <c r="AJ18" s="286" t="s">
        <v>9</v>
      </c>
      <c r="AK18" s="287"/>
      <c r="AL18" s="222"/>
      <c r="AM18" s="190"/>
      <c r="AN18" s="190"/>
      <c r="AO18" s="190"/>
      <c r="AP18" s="190"/>
      <c r="AQ18" s="190"/>
      <c r="AR18" s="190"/>
      <c r="AS18" s="190"/>
      <c r="AT18" s="190"/>
      <c r="AU18" s="190"/>
      <c r="AV18" s="190"/>
      <c r="AW18" s="190"/>
      <c r="AX18" s="190"/>
      <c r="AY18" s="190"/>
      <c r="AZ18" s="190"/>
      <c r="BA18" s="190"/>
      <c r="BB18" s="190"/>
      <c r="BC18" s="190"/>
      <c r="BD18" s="190"/>
      <c r="BE18" s="190"/>
      <c r="BF18" s="190"/>
    </row>
    <row r="19" spans="1:58" ht="19.5" outlineLevel="2" thickBot="1" x14ac:dyDescent="0.35">
      <c r="A19" s="288" t="s">
        <v>38</v>
      </c>
      <c r="B19" s="289">
        <f>1/453.59237</f>
        <v>2.2046226218487759E-3</v>
      </c>
      <c r="C19" s="290" t="s">
        <v>39</v>
      </c>
      <c r="D19" s="190"/>
      <c r="E19" s="190"/>
      <c r="F19" s="190"/>
      <c r="G19" s="190"/>
      <c r="H19" s="190"/>
      <c r="I19" s="190"/>
      <c r="J19" s="190"/>
      <c r="K19" s="190"/>
      <c r="L19" s="190"/>
      <c r="M19" s="190"/>
      <c r="N19" s="190"/>
      <c r="O19" s="190"/>
      <c r="P19" s="190"/>
      <c r="Q19" s="190"/>
      <c r="R19" s="190"/>
      <c r="S19" s="190"/>
      <c r="T19" s="190"/>
      <c r="U19" s="264"/>
      <c r="V19" s="264"/>
      <c r="W19" s="264"/>
      <c r="X19" s="264"/>
      <c r="Y19" s="264"/>
      <c r="Z19" s="222"/>
      <c r="AA19" s="222"/>
      <c r="AB19" s="222"/>
      <c r="AC19" s="222"/>
      <c r="AD19" s="222"/>
      <c r="AE19" s="222"/>
      <c r="AF19" s="282"/>
      <c r="AG19" s="282"/>
      <c r="AH19" s="293" t="s">
        <v>12</v>
      </c>
      <c r="AI19" s="294" t="s">
        <v>13</v>
      </c>
      <c r="AJ19" s="294" t="s">
        <v>14</v>
      </c>
      <c r="AK19" s="295" t="s">
        <v>15</v>
      </c>
      <c r="AL19" s="222"/>
      <c r="AM19" s="190"/>
      <c r="AN19" s="190"/>
      <c r="AO19" s="190"/>
      <c r="AP19" s="190"/>
      <c r="AQ19" s="190"/>
      <c r="AR19" s="190"/>
      <c r="AS19" s="190"/>
      <c r="AT19" s="190"/>
      <c r="AU19" s="190"/>
      <c r="AV19" s="190"/>
      <c r="AW19" s="190"/>
      <c r="AX19" s="190"/>
      <c r="AY19" s="190"/>
      <c r="AZ19" s="190"/>
      <c r="BA19" s="190"/>
      <c r="BB19" s="190"/>
      <c r="BC19" s="190"/>
      <c r="BD19" s="190"/>
      <c r="BE19" s="190"/>
      <c r="BF19" s="190"/>
    </row>
    <row r="20" spans="1:58" ht="18.75" outlineLevel="2" x14ac:dyDescent="0.3">
      <c r="A20" s="288" t="s">
        <v>38</v>
      </c>
      <c r="B20" s="289">
        <v>1.1023109950010101E-6</v>
      </c>
      <c r="C20" s="290" t="s">
        <v>40</v>
      </c>
      <c r="D20" s="190"/>
      <c r="E20" s="190"/>
      <c r="F20" s="190"/>
      <c r="G20" s="190"/>
      <c r="H20" s="190"/>
      <c r="I20" s="190"/>
      <c r="J20" s="190"/>
      <c r="K20" s="190"/>
      <c r="L20" s="190"/>
      <c r="M20" s="190"/>
      <c r="N20" s="190"/>
      <c r="O20" s="190"/>
      <c r="P20" s="190"/>
      <c r="Q20" s="190"/>
      <c r="R20" s="190"/>
      <c r="S20" s="190"/>
      <c r="T20" s="190"/>
      <c r="U20" s="264"/>
      <c r="V20" s="264"/>
      <c r="W20" s="264"/>
      <c r="X20" s="264"/>
      <c r="Y20" s="264"/>
      <c r="Z20" s="222"/>
      <c r="AA20" s="222"/>
      <c r="AB20" s="222"/>
      <c r="AC20" s="222"/>
      <c r="AD20" s="222"/>
      <c r="AE20" s="222"/>
      <c r="AF20" s="282"/>
      <c r="AG20" s="282"/>
      <c r="AH20" s="293"/>
      <c r="AI20" s="294"/>
      <c r="AJ20" s="294"/>
      <c r="AK20" s="295"/>
      <c r="AL20" s="222"/>
      <c r="AM20" s="190"/>
      <c r="AN20" s="190"/>
      <c r="AO20" s="190"/>
      <c r="AP20" s="190"/>
      <c r="AQ20" s="190"/>
      <c r="AR20" s="190"/>
      <c r="AS20" s="190"/>
      <c r="AT20" s="190"/>
      <c r="AU20" s="190"/>
      <c r="AV20" s="190"/>
      <c r="AW20" s="190"/>
      <c r="AX20" s="190"/>
      <c r="AY20" s="190"/>
      <c r="AZ20" s="190"/>
      <c r="BA20" s="190"/>
      <c r="BB20" s="190"/>
      <c r="BC20" s="190"/>
      <c r="BD20" s="190"/>
      <c r="BE20" s="190"/>
      <c r="BF20" s="190"/>
    </row>
    <row r="21" spans="1:58" ht="18.75" outlineLevel="2" x14ac:dyDescent="0.3">
      <c r="A21" s="288" t="s">
        <v>41</v>
      </c>
      <c r="B21" s="289">
        <v>3.95</v>
      </c>
      <c r="C21" s="290" t="s">
        <v>42</v>
      </c>
      <c r="D21" s="190"/>
      <c r="E21" s="190"/>
      <c r="F21" s="190"/>
      <c r="G21" s="190"/>
      <c r="H21" s="190"/>
      <c r="I21" s="190"/>
      <c r="J21" s="190"/>
      <c r="K21" s="190"/>
      <c r="L21" s="190"/>
      <c r="M21" s="190"/>
      <c r="N21" s="190"/>
      <c r="O21" s="190"/>
      <c r="P21" s="190"/>
      <c r="Q21" s="190"/>
      <c r="R21" s="190"/>
      <c r="S21" s="190"/>
      <c r="T21" s="190"/>
      <c r="U21" s="264"/>
      <c r="V21" s="264"/>
      <c r="W21" s="264"/>
      <c r="X21" s="264"/>
      <c r="Y21" s="264"/>
      <c r="Z21" s="222"/>
      <c r="AA21" s="222"/>
      <c r="AB21" s="222"/>
      <c r="AC21" s="222"/>
      <c r="AD21" s="222"/>
      <c r="AE21" s="222"/>
      <c r="AF21" s="481" t="s">
        <v>18</v>
      </c>
      <c r="AG21" s="481"/>
      <c r="AH21" s="300" t="s">
        <v>19</v>
      </c>
      <c r="AI21" s="301">
        <f>H10</f>
        <v>3.5</v>
      </c>
      <c r="AJ21" s="302"/>
      <c r="AK21" s="303"/>
      <c r="AL21" s="222"/>
      <c r="AM21" s="190"/>
      <c r="AN21" s="190"/>
      <c r="AO21" s="190"/>
      <c r="AP21" s="190"/>
      <c r="AQ21" s="190"/>
      <c r="AR21" s="190"/>
      <c r="AS21" s="190"/>
      <c r="AT21" s="190"/>
      <c r="AU21" s="190"/>
      <c r="AV21" s="190"/>
      <c r="AW21" s="190"/>
      <c r="AX21" s="190"/>
      <c r="AY21" s="190"/>
      <c r="AZ21" s="190"/>
      <c r="BA21" s="190"/>
      <c r="BB21" s="190"/>
      <c r="BC21" s="190"/>
      <c r="BD21" s="190"/>
      <c r="BE21" s="190"/>
      <c r="BF21" s="190"/>
    </row>
    <row r="22" spans="1:58" ht="18.75" outlineLevel="2" x14ac:dyDescent="0.3">
      <c r="A22" s="288" t="s">
        <v>43</v>
      </c>
      <c r="B22" s="304">
        <f>((3.95/2)*0.0254)^2 * PI()</f>
        <v>7.9059034426187096E-3</v>
      </c>
      <c r="C22" s="290" t="s">
        <v>169</v>
      </c>
      <c r="D22" s="190"/>
      <c r="E22" s="190"/>
      <c r="F22" s="190"/>
      <c r="G22" s="190"/>
      <c r="H22" s="190"/>
      <c r="I22" s="190"/>
      <c r="J22" s="190"/>
      <c r="K22" s="190"/>
      <c r="L22" s="190"/>
      <c r="M22" s="190"/>
      <c r="N22" s="190"/>
      <c r="O22" s="190"/>
      <c r="P22" s="190"/>
      <c r="Q22" s="190"/>
      <c r="R22" s="190"/>
      <c r="S22" s="190"/>
      <c r="T22" s="190"/>
      <c r="U22" s="264"/>
      <c r="V22" s="264"/>
      <c r="W22" s="264"/>
      <c r="X22" s="264"/>
      <c r="Y22" s="264"/>
      <c r="Z22" s="222"/>
      <c r="AA22" s="222"/>
      <c r="AB22" s="222"/>
      <c r="AC22" s="222"/>
      <c r="AD22" s="222"/>
      <c r="AE22" s="222"/>
      <c r="AF22" s="481" t="s">
        <v>22</v>
      </c>
      <c r="AG22" s="481"/>
      <c r="AH22" s="300" t="s">
        <v>106</v>
      </c>
      <c r="AI22" s="307">
        <f>H11</f>
        <v>0.16700000000000001</v>
      </c>
      <c r="AJ22" s="307"/>
      <c r="AK22" s="308"/>
      <c r="AL22" s="222"/>
      <c r="AM22" s="190"/>
      <c r="AN22" s="190"/>
      <c r="AO22" s="190"/>
      <c r="AP22" s="190"/>
      <c r="AQ22" s="190"/>
      <c r="AR22" s="190"/>
      <c r="AS22" s="190"/>
      <c r="AT22" s="190"/>
      <c r="AU22" s="190"/>
      <c r="AV22" s="190"/>
      <c r="AW22" s="190"/>
      <c r="AX22" s="190"/>
      <c r="AY22" s="190"/>
      <c r="AZ22" s="190"/>
      <c r="BA22" s="190"/>
      <c r="BB22" s="190"/>
      <c r="BC22" s="190"/>
      <c r="BD22" s="190"/>
      <c r="BE22" s="190"/>
      <c r="BF22" s="190"/>
    </row>
    <row r="23" spans="1:58" ht="18.75" outlineLevel="2" x14ac:dyDescent="0.3">
      <c r="A23" s="309" t="s">
        <v>170</v>
      </c>
      <c r="B23" s="309"/>
      <c r="C23" s="309"/>
      <c r="D23" s="190"/>
      <c r="E23" s="190"/>
      <c r="F23" s="190"/>
      <c r="G23" s="190"/>
      <c r="H23" s="190"/>
      <c r="I23" s="190"/>
      <c r="J23" s="190"/>
      <c r="K23" s="190"/>
      <c r="L23" s="190"/>
      <c r="M23" s="190"/>
      <c r="N23" s="190"/>
      <c r="O23" s="190"/>
      <c r="P23" s="190"/>
      <c r="Q23" s="190"/>
      <c r="R23" s="190"/>
      <c r="S23" s="190"/>
      <c r="T23" s="190"/>
      <c r="U23" s="264"/>
      <c r="V23" s="264"/>
      <c r="W23" s="264"/>
      <c r="X23" s="264"/>
      <c r="Y23" s="264"/>
      <c r="Z23" s="222"/>
      <c r="AA23" s="222"/>
      <c r="AB23" s="222"/>
      <c r="AC23" s="222"/>
      <c r="AD23" s="222"/>
      <c r="AE23" s="222"/>
      <c r="AF23" s="481" t="s">
        <v>26</v>
      </c>
      <c r="AG23" s="481"/>
      <c r="AH23" s="300" t="s">
        <v>27</v>
      </c>
      <c r="AI23" s="312">
        <f>H12</f>
        <v>23.857142857142858</v>
      </c>
      <c r="AJ23" s="312">
        <f>I12</f>
        <v>19.316061793585558</v>
      </c>
      <c r="AK23" s="313">
        <f>J12</f>
        <v>15.222486798375112</v>
      </c>
      <c r="AL23" s="222"/>
      <c r="AM23" s="190"/>
      <c r="AN23" s="190"/>
      <c r="AO23" s="190"/>
      <c r="AP23" s="190"/>
      <c r="AQ23" s="190"/>
      <c r="AR23" s="190"/>
      <c r="AS23" s="190"/>
      <c r="AT23" s="190"/>
      <c r="AU23" s="190"/>
      <c r="AV23" s="190"/>
      <c r="AW23" s="190"/>
      <c r="AX23" s="190"/>
      <c r="AY23" s="190"/>
      <c r="AZ23" s="190"/>
      <c r="BA23" s="190"/>
      <c r="BB23" s="190"/>
      <c r="BC23" s="190"/>
      <c r="BD23" s="190"/>
      <c r="BE23" s="190"/>
      <c r="BF23" s="190"/>
    </row>
    <row r="24" spans="1:58" ht="18.75" outlineLevel="2" x14ac:dyDescent="0.3">
      <c r="A24" s="288" t="s">
        <v>46</v>
      </c>
      <c r="B24" s="314">
        <f>B22*0.8*1000</f>
        <v>6.3247227540949682</v>
      </c>
      <c r="C24" s="290" t="s">
        <v>47</v>
      </c>
      <c r="D24" s="190"/>
      <c r="E24" s="190"/>
      <c r="F24" s="190"/>
      <c r="G24" s="190"/>
      <c r="H24" s="190"/>
      <c r="I24" s="190"/>
      <c r="J24" s="190"/>
      <c r="K24" s="190"/>
      <c r="L24" s="190"/>
      <c r="M24" s="190"/>
      <c r="N24" s="190"/>
      <c r="O24" s="190"/>
      <c r="P24" s="190"/>
      <c r="Q24" s="190"/>
      <c r="R24" s="190"/>
      <c r="S24" s="190"/>
      <c r="T24" s="190"/>
      <c r="U24" s="264"/>
      <c r="V24" s="264"/>
      <c r="W24" s="264"/>
      <c r="X24" s="264"/>
      <c r="Y24" s="264"/>
      <c r="Z24" s="222"/>
      <c r="AA24" s="222"/>
      <c r="AB24" s="222"/>
      <c r="AC24" s="222"/>
      <c r="AD24" s="222"/>
      <c r="AE24" s="222"/>
      <c r="AF24" s="481" t="s">
        <v>30</v>
      </c>
      <c r="AG24" s="481"/>
      <c r="AH24" s="300" t="s">
        <v>19</v>
      </c>
      <c r="AI24" s="302">
        <f>H13</f>
        <v>30.479344316278553</v>
      </c>
      <c r="AJ24" s="315">
        <f t="shared" ref="AJ24:AK25" si="0">I13</f>
        <v>31.838845636604873</v>
      </c>
      <c r="AK24" s="316">
        <f t="shared" si="0"/>
        <v>32.082799086115394</v>
      </c>
      <c r="AL24" s="222"/>
      <c r="AM24" s="190"/>
      <c r="AN24" s="190"/>
      <c r="AO24" s="190"/>
      <c r="AP24" s="190"/>
      <c r="AQ24" s="190"/>
      <c r="AR24" s="190"/>
      <c r="AS24" s="190"/>
      <c r="AT24" s="190"/>
      <c r="AU24" s="190"/>
      <c r="AV24" s="190"/>
      <c r="AW24" s="190"/>
      <c r="AX24" s="190"/>
      <c r="AY24" s="190"/>
      <c r="AZ24" s="190"/>
      <c r="BA24" s="190"/>
      <c r="BB24" s="190"/>
      <c r="BC24" s="190"/>
      <c r="BD24" s="190"/>
      <c r="BE24" s="190"/>
      <c r="BF24" s="190"/>
    </row>
    <row r="25" spans="1:58" ht="16.5" customHeight="1" outlineLevel="2" thickBot="1" x14ac:dyDescent="0.35">
      <c r="A25" s="288" t="s">
        <v>48</v>
      </c>
      <c r="B25" s="314">
        <v>3.5</v>
      </c>
      <c r="C25" s="290" t="s">
        <v>49</v>
      </c>
      <c r="D25" s="190"/>
      <c r="E25" s="190"/>
      <c r="F25" s="190"/>
      <c r="G25" s="190"/>
      <c r="H25" s="190"/>
      <c r="I25" s="190"/>
      <c r="J25" s="190"/>
      <c r="K25" s="190"/>
      <c r="L25" s="190"/>
      <c r="M25" s="190"/>
      <c r="N25" s="190"/>
      <c r="O25" s="190"/>
      <c r="P25" s="190"/>
      <c r="Q25" s="190"/>
      <c r="R25" s="190"/>
      <c r="S25" s="190"/>
      <c r="T25" s="190"/>
      <c r="U25" s="264"/>
      <c r="V25" s="264"/>
      <c r="W25" s="264"/>
      <c r="X25" s="264"/>
      <c r="Y25" s="264"/>
      <c r="Z25" s="222"/>
      <c r="AA25" s="222"/>
      <c r="AB25" s="222"/>
      <c r="AC25" s="222"/>
      <c r="AD25" s="222"/>
      <c r="AE25" s="222"/>
      <c r="AF25" s="482" t="s">
        <v>33</v>
      </c>
      <c r="AG25" s="482"/>
      <c r="AH25" s="319" t="s">
        <v>34</v>
      </c>
      <c r="AI25" s="320">
        <f>H14</f>
        <v>375.00000000000313</v>
      </c>
      <c r="AJ25" s="320">
        <f t="shared" si="0"/>
        <v>640.00000000000728</v>
      </c>
      <c r="AK25" s="321">
        <f t="shared" si="0"/>
        <v>795.00000000000125</v>
      </c>
      <c r="AL25" s="222"/>
      <c r="AM25" s="190"/>
      <c r="AN25" s="190"/>
      <c r="AO25" s="190"/>
      <c r="AP25" s="190"/>
      <c r="AQ25" s="190"/>
      <c r="AR25" s="190"/>
      <c r="AS25" s="190"/>
      <c r="AT25" s="190"/>
      <c r="AU25" s="190"/>
      <c r="AV25" s="190"/>
      <c r="AW25" s="190"/>
      <c r="AX25" s="190"/>
      <c r="AY25" s="190"/>
      <c r="AZ25" s="190"/>
      <c r="BA25" s="190"/>
      <c r="BB25" s="190"/>
      <c r="BC25" s="190"/>
      <c r="BD25" s="190"/>
      <c r="BE25" s="190"/>
      <c r="BF25" s="190"/>
    </row>
    <row r="26" spans="1:58" ht="16.5" customHeight="1" outlineLevel="2" x14ac:dyDescent="0.25">
      <c r="A26" s="309" t="s">
        <v>50</v>
      </c>
      <c r="B26" s="309"/>
      <c r="C26" s="309"/>
      <c r="D26" s="190"/>
      <c r="E26" s="190"/>
      <c r="F26" s="190"/>
      <c r="G26" s="190"/>
      <c r="H26" s="190"/>
      <c r="I26" s="190"/>
      <c r="J26" s="190"/>
      <c r="K26" s="190"/>
      <c r="L26" s="190"/>
      <c r="M26" s="190"/>
      <c r="N26" s="190"/>
      <c r="O26" s="190"/>
      <c r="P26" s="190"/>
      <c r="Q26" s="190"/>
      <c r="R26" s="190"/>
      <c r="S26" s="190"/>
      <c r="T26" s="190"/>
      <c r="U26" s="222"/>
      <c r="V26" s="222"/>
      <c r="W26" s="222"/>
      <c r="X26" s="222"/>
      <c r="Y26" s="222"/>
      <c r="Z26" s="222"/>
      <c r="AA26" s="222"/>
      <c r="AB26" s="222"/>
      <c r="AC26" s="222"/>
      <c r="AD26" s="222"/>
      <c r="AE26" s="222"/>
      <c r="AF26" s="222"/>
      <c r="AG26" s="222"/>
      <c r="AH26" s="222"/>
      <c r="AI26" s="222"/>
      <c r="AJ26" s="222"/>
      <c r="AK26" s="222"/>
      <c r="AL26" s="222"/>
      <c r="AM26" s="190"/>
      <c r="AN26" s="190"/>
      <c r="AO26" s="190"/>
      <c r="AP26" s="190"/>
      <c r="AQ26" s="190"/>
      <c r="AR26" s="190"/>
      <c r="AS26" s="190"/>
      <c r="AT26" s="190"/>
      <c r="AU26" s="190"/>
      <c r="AV26" s="190"/>
      <c r="AW26" s="190"/>
      <c r="AX26" s="190"/>
      <c r="AY26" s="190"/>
      <c r="AZ26" s="190"/>
      <c r="BA26" s="190"/>
      <c r="BB26" s="190"/>
      <c r="BC26" s="190"/>
      <c r="BD26" s="190"/>
      <c r="BE26" s="190"/>
      <c r="BF26" s="190"/>
    </row>
    <row r="27" spans="1:58" outlineLevel="2" x14ac:dyDescent="0.25">
      <c r="A27" s="288" t="s">
        <v>51</v>
      </c>
      <c r="B27" s="314">
        <v>0.25</v>
      </c>
      <c r="C27" s="290"/>
      <c r="D27" s="190"/>
      <c r="E27" s="190"/>
      <c r="F27" s="190"/>
      <c r="G27" s="190"/>
      <c r="H27" s="190"/>
      <c r="I27" s="190"/>
      <c r="J27" s="190"/>
      <c r="K27" s="190"/>
      <c r="L27" s="190"/>
      <c r="M27" s="190"/>
      <c r="N27" s="190"/>
      <c r="O27" s="190"/>
      <c r="P27" s="190"/>
      <c r="Q27" s="190"/>
      <c r="R27" s="190"/>
      <c r="S27" s="190"/>
      <c r="T27" s="190"/>
      <c r="U27" s="222"/>
      <c r="V27" s="222"/>
      <c r="W27" s="222"/>
      <c r="X27" s="222"/>
      <c r="Y27" s="222"/>
      <c r="Z27" s="222"/>
      <c r="AA27" s="222"/>
      <c r="AB27" s="222"/>
      <c r="AC27" s="222"/>
      <c r="AD27" s="222"/>
      <c r="AE27" s="222"/>
      <c r="AF27" s="222"/>
      <c r="AG27" s="222"/>
      <c r="AH27" s="222"/>
      <c r="AI27" s="222"/>
      <c r="AJ27" s="222"/>
      <c r="AK27" s="222"/>
      <c r="AL27" s="222"/>
      <c r="AM27" s="190"/>
      <c r="AN27" s="190"/>
      <c r="AO27" s="190"/>
      <c r="AP27" s="190"/>
      <c r="AQ27" s="190"/>
      <c r="AR27" s="190"/>
      <c r="AS27" s="190"/>
      <c r="AT27" s="190"/>
      <c r="AU27" s="190"/>
      <c r="AV27" s="190"/>
      <c r="AW27" s="190"/>
      <c r="AX27" s="190"/>
      <c r="AY27" s="190"/>
      <c r="AZ27" s="190"/>
      <c r="BA27" s="190"/>
      <c r="BB27" s="190"/>
      <c r="BC27" s="190"/>
      <c r="BD27" s="190"/>
      <c r="BE27" s="190"/>
      <c r="BF27" s="190"/>
    </row>
    <row r="28" spans="1:58" ht="16.5" outlineLevel="2" thickBot="1" x14ac:dyDescent="0.3">
      <c r="A28" s="322" t="s">
        <v>52</v>
      </c>
      <c r="B28" s="323" t="s">
        <v>53</v>
      </c>
      <c r="C28" s="324" t="s">
        <v>54</v>
      </c>
      <c r="D28" s="190"/>
      <c r="E28" s="190"/>
      <c r="F28" s="190"/>
      <c r="G28" s="190"/>
      <c r="H28" s="190"/>
      <c r="I28" s="190"/>
      <c r="J28" s="190"/>
      <c r="K28" s="190"/>
      <c r="L28" s="190"/>
      <c r="M28" s="190"/>
      <c r="N28" s="190"/>
      <c r="O28" s="190"/>
      <c r="P28" s="190"/>
      <c r="Q28" s="190"/>
      <c r="R28" s="190"/>
      <c r="S28" s="190"/>
      <c r="T28" s="190"/>
      <c r="U28" s="222"/>
      <c r="V28" s="222"/>
      <c r="W28" s="222"/>
      <c r="X28" s="222"/>
      <c r="Y28" s="222"/>
      <c r="Z28" s="222"/>
      <c r="AA28" s="222"/>
      <c r="AB28" s="222"/>
      <c r="AC28" s="222"/>
      <c r="AD28" s="222"/>
      <c r="AE28" s="222"/>
      <c r="AF28" s="483" t="s">
        <v>171</v>
      </c>
      <c r="AG28" s="484"/>
      <c r="AH28" s="484"/>
      <c r="AI28" s="484"/>
      <c r="AJ28" s="484"/>
      <c r="AK28" s="484"/>
      <c r="AL28" s="484"/>
      <c r="AM28" s="190"/>
      <c r="AN28" s="190"/>
      <c r="AO28" s="190"/>
      <c r="AP28" s="190"/>
      <c r="AQ28" s="190"/>
      <c r="AR28" s="190"/>
      <c r="AS28" s="190"/>
      <c r="AT28" s="190"/>
      <c r="AU28" s="190"/>
      <c r="AV28" s="190"/>
      <c r="AW28" s="190"/>
      <c r="AX28" s="190"/>
      <c r="AY28" s="190"/>
      <c r="AZ28" s="190"/>
      <c r="BA28" s="190"/>
      <c r="BB28" s="190"/>
      <c r="BC28" s="190"/>
      <c r="BD28" s="190"/>
      <c r="BE28" s="190"/>
      <c r="BF28" s="190"/>
    </row>
    <row r="29" spans="1:58" x14ac:dyDescent="0.25">
      <c r="A29" s="190"/>
      <c r="B29" s="190"/>
      <c r="C29" s="190"/>
      <c r="D29" s="190"/>
      <c r="E29" s="190"/>
      <c r="F29" s="190"/>
      <c r="G29" s="190"/>
      <c r="H29" s="190"/>
      <c r="I29" s="190"/>
      <c r="J29" s="190"/>
      <c r="K29" s="190"/>
      <c r="L29" s="190"/>
      <c r="M29" s="190"/>
      <c r="N29" s="190"/>
      <c r="O29" s="190"/>
      <c r="P29" s="190"/>
      <c r="Q29" s="190"/>
      <c r="R29" s="190"/>
      <c r="S29" s="190"/>
      <c r="T29" s="190"/>
      <c r="U29" s="222"/>
      <c r="V29" s="222"/>
      <c r="W29" s="222"/>
      <c r="X29" s="222"/>
      <c r="Y29" s="222"/>
      <c r="Z29" s="222"/>
      <c r="AA29" s="222"/>
      <c r="AB29" s="222"/>
      <c r="AC29" s="222"/>
      <c r="AD29" s="222"/>
      <c r="AE29" s="222"/>
      <c r="AF29" s="485" t="s">
        <v>207</v>
      </c>
      <c r="AG29" s="484"/>
      <c r="AH29" s="484"/>
      <c r="AI29" s="484"/>
      <c r="AJ29" s="484"/>
      <c r="AK29" s="484"/>
      <c r="AL29" s="484"/>
      <c r="AM29" s="190"/>
      <c r="AN29" s="190"/>
      <c r="AO29" s="190"/>
      <c r="AP29" s="190"/>
      <c r="AQ29" s="190"/>
      <c r="AR29" s="190"/>
      <c r="AS29" s="190"/>
      <c r="AT29" s="190"/>
      <c r="AU29" s="190"/>
      <c r="AV29" s="190"/>
      <c r="AW29" s="190"/>
      <c r="AX29" s="190"/>
      <c r="AY29" s="190"/>
      <c r="AZ29" s="190"/>
      <c r="BA29" s="190"/>
      <c r="BB29" s="190"/>
      <c r="BC29" s="190"/>
      <c r="BD29" s="190"/>
      <c r="BE29" s="190"/>
      <c r="BF29" s="190"/>
    </row>
    <row r="30" spans="1:58" ht="16.5" thickBot="1" x14ac:dyDescent="0.3">
      <c r="A30" s="193"/>
      <c r="B30" s="190"/>
      <c r="C30" s="190"/>
      <c r="D30" s="190"/>
      <c r="E30" s="190"/>
      <c r="F30" s="190"/>
      <c r="G30" s="190"/>
      <c r="H30" s="190"/>
      <c r="I30" s="190"/>
      <c r="J30" s="190"/>
      <c r="K30" s="190"/>
      <c r="L30" s="190"/>
      <c r="M30" s="190"/>
      <c r="N30" s="190"/>
      <c r="O30" s="190"/>
      <c r="P30" s="190"/>
      <c r="Q30" s="190"/>
      <c r="R30" s="190"/>
      <c r="S30" s="190"/>
      <c r="T30" s="190"/>
      <c r="U30" s="222"/>
      <c r="V30" s="222"/>
      <c r="W30" s="222"/>
      <c r="X30" s="222"/>
      <c r="Y30" s="222"/>
      <c r="Z30" s="222"/>
      <c r="AA30" s="222"/>
      <c r="AB30" s="222"/>
      <c r="AC30" s="222"/>
      <c r="AD30" s="222"/>
      <c r="AE30" s="222"/>
      <c r="AF30" s="486" t="s">
        <v>189</v>
      </c>
      <c r="AG30" s="484"/>
      <c r="AH30" s="484"/>
      <c r="AI30" s="484"/>
      <c r="AJ30" s="484"/>
      <c r="AK30" s="484"/>
      <c r="AL30" s="484"/>
      <c r="AM30" s="190"/>
      <c r="AN30" s="190"/>
      <c r="AO30" s="190"/>
      <c r="AP30" s="190"/>
      <c r="AQ30" s="190"/>
      <c r="AR30" s="190"/>
      <c r="AS30" s="190"/>
      <c r="AT30" s="190"/>
      <c r="AU30" s="190"/>
      <c r="AV30" s="190"/>
      <c r="AW30" s="190"/>
      <c r="AX30" s="190"/>
      <c r="AY30" s="190"/>
      <c r="AZ30" s="190"/>
      <c r="BA30" s="190"/>
      <c r="BB30" s="190"/>
      <c r="BC30" s="190"/>
      <c r="BD30" s="190"/>
      <c r="BE30" s="190"/>
      <c r="BF30" s="190"/>
    </row>
    <row r="31" spans="1:58" ht="18.75" x14ac:dyDescent="0.3">
      <c r="A31" s="327" t="s">
        <v>55</v>
      </c>
      <c r="B31" s="327"/>
      <c r="C31" s="327"/>
      <c r="D31" s="327"/>
      <c r="E31" s="327"/>
      <c r="F31" s="327"/>
      <c r="G31" s="327"/>
      <c r="H31" s="327"/>
      <c r="I31" s="327"/>
      <c r="J31" s="327"/>
      <c r="K31" s="327"/>
      <c r="L31" s="327"/>
      <c r="M31" s="327"/>
      <c r="N31" s="327"/>
      <c r="O31" s="327"/>
      <c r="P31" s="327"/>
      <c r="Q31" s="327"/>
      <c r="R31" s="327"/>
      <c r="S31" s="329"/>
      <c r="T31" s="329"/>
      <c r="U31" s="222"/>
      <c r="V31" s="222"/>
      <c r="W31" s="222"/>
      <c r="X31" s="222"/>
      <c r="Y31" s="222"/>
      <c r="Z31" s="222"/>
      <c r="AA31" s="222"/>
      <c r="AB31" s="222"/>
      <c r="AC31" s="222"/>
      <c r="AD31" s="222"/>
      <c r="AE31" s="222"/>
      <c r="AF31" s="487" t="s">
        <v>208</v>
      </c>
      <c r="AG31" s="484"/>
      <c r="AH31" s="484"/>
      <c r="AI31" s="484"/>
      <c r="AJ31" s="484"/>
      <c r="AK31" s="488"/>
      <c r="AL31" s="484"/>
      <c r="AM31" s="190"/>
      <c r="AN31" s="190"/>
      <c r="AO31" s="190"/>
      <c r="AP31" s="190"/>
      <c r="AQ31" s="190"/>
      <c r="AR31" s="190"/>
      <c r="AS31" s="190"/>
      <c r="AT31" s="190"/>
      <c r="AU31" s="190"/>
      <c r="AV31" s="190"/>
      <c r="AW31" s="190"/>
      <c r="AX31" s="190"/>
      <c r="AY31" s="190"/>
      <c r="AZ31" s="190"/>
      <c r="BA31" s="190"/>
      <c r="BB31" s="190"/>
      <c r="BC31" s="190"/>
      <c r="BD31" s="190"/>
      <c r="BE31" s="190"/>
      <c r="BF31" s="190"/>
    </row>
    <row r="32" spans="1:58" ht="63" x14ac:dyDescent="0.25">
      <c r="A32" s="331" t="s">
        <v>56</v>
      </c>
      <c r="B32" s="332" t="s">
        <v>57</v>
      </c>
      <c r="C32" s="332" t="s">
        <v>58</v>
      </c>
      <c r="D32" s="332" t="s">
        <v>59</v>
      </c>
      <c r="E32" s="332" t="s">
        <v>60</v>
      </c>
      <c r="F32" s="333" t="s">
        <v>61</v>
      </c>
      <c r="G32" s="333" t="s">
        <v>62</v>
      </c>
      <c r="H32" s="332" t="s">
        <v>63</v>
      </c>
      <c r="I32" s="332" t="s">
        <v>64</v>
      </c>
      <c r="J32" s="332" t="s">
        <v>65</v>
      </c>
      <c r="K32" s="332" t="s">
        <v>66</v>
      </c>
      <c r="L32" s="333" t="s">
        <v>67</v>
      </c>
      <c r="M32" s="333" t="s">
        <v>68</v>
      </c>
      <c r="N32" s="332" t="s">
        <v>69</v>
      </c>
      <c r="O32" s="332" t="s">
        <v>70</v>
      </c>
      <c r="P32" s="332" t="s">
        <v>71</v>
      </c>
      <c r="Q32" s="332" t="s">
        <v>72</v>
      </c>
      <c r="R32" s="334" t="s">
        <v>73</v>
      </c>
      <c r="S32" s="335"/>
      <c r="T32" s="335"/>
      <c r="U32" s="222"/>
      <c r="V32" s="222"/>
      <c r="W32" s="222"/>
      <c r="X32" s="222"/>
      <c r="Y32" s="222"/>
      <c r="Z32" s="222"/>
      <c r="AA32" s="222"/>
      <c r="AB32" s="222"/>
      <c r="AC32" s="222"/>
      <c r="AD32" s="222"/>
      <c r="AE32" s="222"/>
      <c r="AF32" s="486" t="s">
        <v>191</v>
      </c>
      <c r="AG32" s="484"/>
      <c r="AH32" s="484"/>
      <c r="AI32" s="484"/>
      <c r="AJ32" s="484"/>
      <c r="AK32" s="484"/>
      <c r="AL32" s="484"/>
      <c r="AM32" s="190"/>
      <c r="AN32" s="190"/>
      <c r="AO32" s="190"/>
      <c r="AP32" s="190"/>
      <c r="AQ32" s="190"/>
      <c r="AR32" s="190"/>
      <c r="AS32" s="190"/>
      <c r="AT32" s="190"/>
      <c r="AU32" s="190"/>
      <c r="AV32" s="190"/>
      <c r="AW32" s="190"/>
      <c r="AX32" s="190"/>
      <c r="AY32" s="190"/>
      <c r="AZ32" s="190"/>
      <c r="BA32" s="190"/>
      <c r="BB32" s="190"/>
      <c r="BC32" s="190"/>
      <c r="BD32" s="190"/>
      <c r="BE32" s="190"/>
      <c r="BF32" s="190"/>
    </row>
    <row r="33" spans="1:58" x14ac:dyDescent="0.25">
      <c r="A33" s="336">
        <v>1</v>
      </c>
      <c r="B33" s="337">
        <v>12.5</v>
      </c>
      <c r="C33" s="338">
        <f>B13</f>
        <v>3.5</v>
      </c>
      <c r="D33" s="339">
        <v>500.43</v>
      </c>
      <c r="E33" s="340">
        <f t="shared" ref="E33:E38" si="1">(B33*D33*$B$20*C33)/($B$19*$B$27)</f>
        <v>43.787612450428696</v>
      </c>
      <c r="F33" s="341">
        <v>45.12</v>
      </c>
      <c r="G33" s="341">
        <v>0.7</v>
      </c>
      <c r="H33" s="342">
        <f>F33-G33</f>
        <v>44.419999999999995</v>
      </c>
      <c r="I33" s="343">
        <f t="shared" ref="I33:I38" si="2" xml:space="preserve"> (H33*$B$27*$B$19)/ (D33*$B$20*C33)</f>
        <v>12.680526955622213</v>
      </c>
      <c r="J33" s="339">
        <v>454.65</v>
      </c>
      <c r="K33" s="344">
        <v>686.5</v>
      </c>
      <c r="L33" s="339">
        <v>591.44000000000005</v>
      </c>
      <c r="M33" s="339">
        <v>700.55</v>
      </c>
      <c r="N33" s="345">
        <v>100</v>
      </c>
      <c r="O33" s="346">
        <f t="shared" ref="O33:O35" si="3">L33-J33</f>
        <v>136.79000000000008</v>
      </c>
      <c r="P33" s="340">
        <f>M33-K33</f>
        <v>14.049999999999955</v>
      </c>
      <c r="Q33" s="340">
        <f>((O33+P33)/O33)*(D33/(D33+H33))*C33</f>
        <v>3.544839695928478</v>
      </c>
      <c r="R33" s="347">
        <f>$B$24/Q33*100</f>
        <v>178.42055767315517</v>
      </c>
      <c r="S33" s="348"/>
      <c r="T33" s="348"/>
      <c r="U33" s="222"/>
      <c r="V33" s="222"/>
      <c r="W33" s="222"/>
      <c r="X33" s="222"/>
      <c r="Y33" s="222"/>
      <c r="Z33" s="222"/>
      <c r="AA33" s="222"/>
      <c r="AB33" s="222"/>
      <c r="AC33" s="222"/>
      <c r="AD33" s="222"/>
      <c r="AE33" s="222"/>
      <c r="AF33" s="484"/>
      <c r="AG33" s="484"/>
      <c r="AH33" s="484"/>
      <c r="AI33" s="484"/>
      <c r="AJ33" s="484"/>
      <c r="AK33" s="484"/>
      <c r="AL33" s="484"/>
      <c r="AM33" s="190"/>
      <c r="AN33" s="190"/>
      <c r="AO33" s="190"/>
      <c r="AP33" s="190"/>
      <c r="AQ33" s="190"/>
      <c r="AR33" s="190"/>
      <c r="AS33" s="190"/>
      <c r="AT33" s="190"/>
      <c r="AU33" s="190"/>
      <c r="AV33" s="190"/>
      <c r="AW33" s="190"/>
      <c r="AX33" s="190"/>
      <c r="AY33" s="190"/>
      <c r="AZ33" s="190"/>
      <c r="BA33" s="190"/>
      <c r="BB33" s="190"/>
      <c r="BC33" s="190"/>
      <c r="BD33" s="190"/>
      <c r="BE33" s="190"/>
      <c r="BF33" s="190"/>
    </row>
    <row r="34" spans="1:58" x14ac:dyDescent="0.25">
      <c r="A34" s="336">
        <v>2</v>
      </c>
      <c r="B34" s="337">
        <v>15</v>
      </c>
      <c r="C34" s="338">
        <f>B13</f>
        <v>3.5</v>
      </c>
      <c r="D34" s="339">
        <v>500.2</v>
      </c>
      <c r="E34" s="340">
        <f t="shared" si="1"/>
        <v>52.520984947435849</v>
      </c>
      <c r="F34" s="339">
        <v>54.05</v>
      </c>
      <c r="G34" s="339">
        <v>0.75</v>
      </c>
      <c r="H34" s="342">
        <f>F34-G34</f>
        <v>53.3</v>
      </c>
      <c r="I34" s="343">
        <f t="shared" si="2"/>
        <v>15.222486798375112</v>
      </c>
      <c r="J34" s="339">
        <v>449.1</v>
      </c>
      <c r="K34" s="344">
        <v>399.12</v>
      </c>
      <c r="L34" s="339">
        <v>590.25</v>
      </c>
      <c r="M34" s="339">
        <v>758.25</v>
      </c>
      <c r="N34" s="345">
        <v>100</v>
      </c>
      <c r="O34" s="346">
        <f t="shared" si="3"/>
        <v>141.14999999999998</v>
      </c>
      <c r="P34" s="340">
        <f>M34-K34</f>
        <v>359.13</v>
      </c>
      <c r="Q34" s="340">
        <f>((O34+P34)/O34)*(D34/(D34+H34))*C34</f>
        <v>11.210535679143543</v>
      </c>
      <c r="R34" s="347">
        <f>$B$24/Q34*100</f>
        <v>56.417667586230472</v>
      </c>
      <c r="S34" s="348"/>
      <c r="T34" s="348"/>
      <c r="U34" s="222"/>
      <c r="V34" s="222"/>
      <c r="W34" s="222"/>
      <c r="X34" s="222"/>
      <c r="Y34" s="222"/>
      <c r="Z34" s="222"/>
      <c r="AA34" s="222"/>
      <c r="AB34" s="222"/>
      <c r="AC34" s="222"/>
      <c r="AD34" s="222"/>
      <c r="AE34" s="222"/>
      <c r="AF34" s="489" t="s">
        <v>192</v>
      </c>
      <c r="AG34" s="484"/>
      <c r="AH34" s="484"/>
      <c r="AI34" s="484"/>
      <c r="AJ34" s="484"/>
      <c r="AK34" s="484"/>
      <c r="AL34" s="484"/>
      <c r="AM34" s="190"/>
      <c r="AN34" s="190"/>
      <c r="AO34" s="190"/>
      <c r="AP34" s="190"/>
      <c r="AQ34" s="190"/>
      <c r="AR34" s="190"/>
      <c r="AS34" s="190"/>
      <c r="AT34" s="190"/>
      <c r="AU34" s="190"/>
      <c r="AV34" s="190"/>
      <c r="AW34" s="190"/>
      <c r="AX34" s="190"/>
      <c r="AY34" s="190"/>
      <c r="AZ34" s="190"/>
      <c r="BA34" s="190"/>
      <c r="BB34" s="190"/>
      <c r="BC34" s="190"/>
      <c r="BD34" s="190"/>
      <c r="BE34" s="190"/>
      <c r="BF34" s="190"/>
    </row>
    <row r="35" spans="1:58" x14ac:dyDescent="0.25">
      <c r="A35" s="336">
        <v>3</v>
      </c>
      <c r="B35" s="337">
        <v>17</v>
      </c>
      <c r="C35" s="338">
        <f>B13</f>
        <v>3.5</v>
      </c>
      <c r="D35" s="339">
        <v>500.03</v>
      </c>
      <c r="E35" s="347">
        <f t="shared" si="1"/>
        <v>59.50355294622522</v>
      </c>
      <c r="F35" s="339">
        <v>61.06</v>
      </c>
      <c r="G35" s="339">
        <v>0.82</v>
      </c>
      <c r="H35" s="501">
        <f>F35-G35</f>
        <v>60.24</v>
      </c>
      <c r="I35" s="343">
        <f t="shared" si="2"/>
        <v>17.210400880187535</v>
      </c>
      <c r="J35" s="339">
        <v>406.27</v>
      </c>
      <c r="K35" s="344">
        <v>400.99</v>
      </c>
      <c r="L35" s="339">
        <v>550.25</v>
      </c>
      <c r="M35" s="339">
        <v>784.75</v>
      </c>
      <c r="N35" s="345">
        <v>100</v>
      </c>
      <c r="O35" s="346">
        <f t="shared" si="3"/>
        <v>143.98000000000002</v>
      </c>
      <c r="P35" s="340">
        <f>M35-K35</f>
        <v>383.76</v>
      </c>
      <c r="Q35" s="340">
        <f t="shared" ref="Q35" si="4">((O35+P35)/O35)*(D35/(D35+H35))*C35</f>
        <v>11.449448831638936</v>
      </c>
      <c r="R35" s="347">
        <f>$B$24/Q35*100</f>
        <v>55.240412417211651</v>
      </c>
      <c r="S35" s="348"/>
      <c r="T35" s="348"/>
      <c r="U35" s="222"/>
      <c r="V35" s="222"/>
      <c r="W35" s="222"/>
      <c r="X35" s="222"/>
      <c r="Y35" s="222"/>
      <c r="Z35" s="222"/>
      <c r="AA35" s="222"/>
      <c r="AB35" s="222"/>
      <c r="AC35" s="222"/>
      <c r="AD35" s="222"/>
      <c r="AE35" s="222"/>
      <c r="AF35" s="500" t="s">
        <v>193</v>
      </c>
      <c r="AG35" s="484"/>
      <c r="AH35" s="484"/>
      <c r="AI35" s="484"/>
      <c r="AJ35" s="484"/>
      <c r="AK35" s="484"/>
      <c r="AL35" s="484"/>
      <c r="AM35" s="190"/>
      <c r="AN35" s="190"/>
      <c r="AO35" s="190"/>
      <c r="AP35" s="190"/>
      <c r="AQ35" s="190"/>
      <c r="AR35" s="190"/>
      <c r="AS35" s="190"/>
      <c r="AT35" s="190"/>
      <c r="AU35" s="190"/>
      <c r="AV35" s="190"/>
      <c r="AW35" s="190"/>
      <c r="AX35" s="190"/>
      <c r="AY35" s="190"/>
      <c r="AZ35" s="190"/>
      <c r="BA35" s="190"/>
      <c r="BB35" s="190"/>
      <c r="BC35" s="190"/>
      <c r="BD35" s="190"/>
      <c r="BE35" s="190"/>
      <c r="BF35" s="190"/>
    </row>
    <row r="36" spans="1:58" x14ac:dyDescent="0.25">
      <c r="A36" s="336">
        <v>4</v>
      </c>
      <c r="B36" s="337">
        <v>19</v>
      </c>
      <c r="C36" s="338">
        <f>B13</f>
        <v>3.5</v>
      </c>
      <c r="D36" s="339">
        <v>500.25</v>
      </c>
      <c r="E36" s="347">
        <f t="shared" si="1"/>
        <v>66.533230931512833</v>
      </c>
      <c r="F36" s="339">
        <v>68.45</v>
      </c>
      <c r="G36" s="339">
        <v>0.81</v>
      </c>
      <c r="H36" s="501">
        <f>F36-G36</f>
        <v>67.64</v>
      </c>
      <c r="I36" s="343">
        <f t="shared" si="2"/>
        <v>19.316061793585558</v>
      </c>
      <c r="J36" s="339">
        <v>204.68</v>
      </c>
      <c r="K36" s="344">
        <v>326.43</v>
      </c>
      <c r="L36" s="339">
        <v>350.94</v>
      </c>
      <c r="M36" s="339">
        <v>678.38</v>
      </c>
      <c r="N36" s="345">
        <v>100</v>
      </c>
      <c r="O36" s="346">
        <f>L36-J36</f>
        <v>146.26</v>
      </c>
      <c r="P36" s="340">
        <f>M36-K36</f>
        <v>351.95</v>
      </c>
      <c r="Q36" s="340">
        <f>((O36+P36)/O36)*(D36/(D36+H36))*C36</f>
        <v>10.502139717364418</v>
      </c>
      <c r="R36" s="347">
        <f>$B$24/Q36*100</f>
        <v>60.223182363852601</v>
      </c>
      <c r="S36" s="348"/>
      <c r="T36" s="348"/>
      <c r="U36" s="222"/>
      <c r="V36" s="222"/>
      <c r="W36" s="222"/>
      <c r="X36" s="222"/>
      <c r="Y36" s="222"/>
      <c r="Z36" s="222"/>
      <c r="AA36" s="222"/>
      <c r="AB36" s="222"/>
      <c r="AC36" s="222"/>
      <c r="AD36" s="222"/>
      <c r="AE36" s="222"/>
      <c r="AF36" s="500" t="s">
        <v>209</v>
      </c>
      <c r="AG36" s="484"/>
      <c r="AH36" s="484"/>
      <c r="AI36" s="484"/>
      <c r="AJ36" s="484"/>
      <c r="AK36" s="484"/>
      <c r="AL36" s="484"/>
      <c r="AM36" s="190"/>
      <c r="AN36" s="190"/>
      <c r="AO36" s="190"/>
      <c r="AP36" s="190"/>
      <c r="AQ36" s="190"/>
      <c r="AR36" s="190"/>
      <c r="AS36" s="190"/>
      <c r="AT36" s="190"/>
      <c r="AU36" s="190"/>
      <c r="AV36" s="190"/>
      <c r="AW36" s="190"/>
      <c r="AX36" s="190"/>
      <c r="AY36" s="190"/>
      <c r="AZ36" s="190"/>
      <c r="BA36" s="190"/>
      <c r="BB36" s="190"/>
      <c r="BC36" s="190"/>
      <c r="BD36" s="190"/>
      <c r="BE36" s="190"/>
      <c r="BF36" s="190"/>
    </row>
    <row r="37" spans="1:58" x14ac:dyDescent="0.25">
      <c r="A37" s="336">
        <v>5</v>
      </c>
      <c r="B37" s="337">
        <v>20.5</v>
      </c>
      <c r="C37" s="338">
        <f>B13</f>
        <v>3.5</v>
      </c>
      <c r="D37" s="339">
        <v>500.23</v>
      </c>
      <c r="E37" s="340">
        <f t="shared" si="1"/>
        <v>71.782984426928508</v>
      </c>
      <c r="F37" s="503">
        <v>73.63</v>
      </c>
      <c r="G37" s="503">
        <v>0.81</v>
      </c>
      <c r="H37" s="342">
        <f t="shared" ref="H37:H38" si="5">F37-G37</f>
        <v>72.819999999999993</v>
      </c>
      <c r="I37" s="343">
        <f t="shared" si="2"/>
        <v>20.796154017803566</v>
      </c>
      <c r="J37" s="339">
        <v>205.9</v>
      </c>
      <c r="K37" s="344">
        <v>325.31</v>
      </c>
      <c r="L37" s="339">
        <v>346.82</v>
      </c>
      <c r="M37" s="339">
        <v>708.39</v>
      </c>
      <c r="N37" s="345">
        <v>100</v>
      </c>
      <c r="O37" s="346">
        <f t="shared" ref="O37:P38" si="6">L37-J37</f>
        <v>140.91999999999999</v>
      </c>
      <c r="P37" s="340">
        <f t="shared" si="6"/>
        <v>383.08</v>
      </c>
      <c r="Q37" s="340">
        <f t="shared" ref="Q37:Q38" si="7">((O37+P37)/O37)*(D37/(D37+H37))*C37</f>
        <v>11.360669189168924</v>
      </c>
      <c r="R37" s="347">
        <f t="shared" ref="R37:R38" si="8">$B$24/Q37*100</f>
        <v>55.672096852576743</v>
      </c>
      <c r="S37" s="348"/>
      <c r="T37" s="348"/>
      <c r="U37" s="222"/>
      <c r="V37" s="222"/>
      <c r="W37" s="222"/>
      <c r="X37" s="222"/>
      <c r="Y37" s="222"/>
      <c r="Z37" s="222"/>
      <c r="AA37" s="222"/>
      <c r="AB37" s="222"/>
      <c r="AC37" s="222"/>
      <c r="AD37" s="222"/>
      <c r="AE37" s="222"/>
      <c r="AF37" s="502">
        <f>AI24-AK24</f>
        <v>-1.6034547698368407</v>
      </c>
      <c r="AG37" s="484" t="s">
        <v>195</v>
      </c>
      <c r="AH37" s="484"/>
      <c r="AI37" s="484"/>
      <c r="AJ37" s="484"/>
      <c r="AK37" s="484"/>
      <c r="AL37" s="484"/>
      <c r="AM37" s="190"/>
      <c r="AN37" s="190"/>
      <c r="AO37" s="190"/>
      <c r="AP37" s="190"/>
      <c r="AQ37" s="190"/>
      <c r="AR37" s="190"/>
      <c r="AS37" s="190"/>
      <c r="AT37" s="190"/>
      <c r="AU37" s="190"/>
      <c r="AV37" s="190"/>
      <c r="AW37" s="190"/>
      <c r="AX37" s="190"/>
      <c r="AY37" s="190"/>
      <c r="AZ37" s="190"/>
      <c r="BA37" s="190"/>
      <c r="BB37" s="190"/>
      <c r="BC37" s="190"/>
      <c r="BD37" s="190"/>
      <c r="BE37" s="190"/>
      <c r="BF37" s="190"/>
    </row>
    <row r="38" spans="1:58" x14ac:dyDescent="0.25">
      <c r="A38" s="336">
        <v>6</v>
      </c>
      <c r="B38" s="337">
        <v>21.5</v>
      </c>
      <c r="C38" s="338">
        <f>B13</f>
        <v>3.5</v>
      </c>
      <c r="D38" s="339">
        <v>500.05</v>
      </c>
      <c r="E38" s="340">
        <f t="shared" si="1"/>
        <v>75.257503431128072</v>
      </c>
      <c r="F38" s="339">
        <v>77.28</v>
      </c>
      <c r="G38" s="339">
        <v>1.02</v>
      </c>
      <c r="H38" s="342">
        <f t="shared" si="5"/>
        <v>76.260000000000005</v>
      </c>
      <c r="I38" s="343">
        <f t="shared" si="2"/>
        <v>21.78639903329336</v>
      </c>
      <c r="J38" s="339">
        <v>159.41999999999999</v>
      </c>
      <c r="K38" s="344">
        <v>408.18</v>
      </c>
      <c r="L38" s="339">
        <v>306.89999999999998</v>
      </c>
      <c r="M38" s="339">
        <v>805.49</v>
      </c>
      <c r="N38" s="345">
        <v>100</v>
      </c>
      <c r="O38" s="346">
        <f t="shared" si="6"/>
        <v>147.47999999999999</v>
      </c>
      <c r="P38" s="340">
        <f t="shared" si="6"/>
        <v>397.31</v>
      </c>
      <c r="Q38" s="340">
        <f t="shared" si="7"/>
        <v>11.218151964625612</v>
      </c>
      <c r="R38" s="347">
        <f t="shared" si="8"/>
        <v>56.379364212918702</v>
      </c>
      <c r="S38" s="348"/>
      <c r="T38" s="348"/>
      <c r="U38" s="222"/>
      <c r="V38" s="222"/>
      <c r="W38" s="222"/>
      <c r="X38" s="222"/>
      <c r="Y38" s="222"/>
      <c r="Z38" s="222"/>
      <c r="AA38" s="222"/>
      <c r="AB38" s="222"/>
      <c r="AC38" s="222"/>
      <c r="AD38" s="222"/>
      <c r="AE38" s="222"/>
      <c r="AF38" s="484"/>
      <c r="AG38" s="484"/>
      <c r="AH38" s="484"/>
      <c r="AI38" s="484"/>
      <c r="AJ38" s="484"/>
      <c r="AK38" s="484"/>
      <c r="AL38" s="484"/>
      <c r="AM38" s="190"/>
      <c r="AN38" s="190"/>
      <c r="AO38" s="190"/>
      <c r="AP38" s="190"/>
      <c r="AQ38" s="190"/>
      <c r="AR38" s="190"/>
      <c r="AS38" s="190"/>
      <c r="AT38" s="190"/>
      <c r="AU38" s="190"/>
      <c r="AV38" s="190"/>
      <c r="AW38" s="190"/>
      <c r="AX38" s="190"/>
      <c r="AY38" s="190"/>
      <c r="AZ38" s="190"/>
      <c r="BA38" s="190"/>
      <c r="BB38" s="190"/>
      <c r="BC38" s="190"/>
      <c r="BD38" s="190"/>
      <c r="BE38" s="190"/>
      <c r="BF38" s="190"/>
    </row>
    <row r="39" spans="1:58" ht="18.600000000000001" customHeight="1" thickBot="1" x14ac:dyDescent="0.3">
      <c r="A39" s="336"/>
      <c r="B39" s="337"/>
      <c r="C39" s="338"/>
      <c r="D39" s="339"/>
      <c r="E39" s="340"/>
      <c r="F39" s="341"/>
      <c r="G39" s="341"/>
      <c r="H39" s="342"/>
      <c r="I39" s="343"/>
      <c r="J39" s="339"/>
      <c r="K39" s="344"/>
      <c r="L39" s="339"/>
      <c r="M39" s="339"/>
      <c r="N39" s="345"/>
      <c r="O39" s="346"/>
      <c r="P39" s="340"/>
      <c r="Q39" s="340"/>
      <c r="R39" s="347"/>
      <c r="S39" s="348"/>
      <c r="T39" s="348"/>
      <c r="U39" s="222"/>
      <c r="V39" s="222"/>
      <c r="W39" s="222"/>
      <c r="X39" s="222"/>
      <c r="Y39" s="222"/>
      <c r="Z39" s="222"/>
      <c r="AA39" s="222"/>
      <c r="AB39" s="222"/>
      <c r="AC39" s="222"/>
      <c r="AD39" s="222"/>
      <c r="AE39" s="222"/>
      <c r="AF39" s="222"/>
      <c r="AG39" s="222"/>
      <c r="AH39" s="222"/>
      <c r="AI39" s="222"/>
      <c r="AJ39" s="222"/>
      <c r="AK39" s="222"/>
      <c r="AL39" s="222"/>
      <c r="AM39" s="190"/>
      <c r="AN39" s="190"/>
      <c r="AO39" s="190"/>
      <c r="AP39" s="190"/>
      <c r="AQ39" s="190"/>
      <c r="AR39" s="190"/>
      <c r="AS39" s="190"/>
      <c r="AT39" s="190"/>
      <c r="AU39" s="190"/>
      <c r="AV39" s="190"/>
      <c r="AW39" s="190"/>
      <c r="AX39" s="190"/>
      <c r="AY39" s="190"/>
      <c r="AZ39" s="190"/>
      <c r="BA39" s="190"/>
      <c r="BB39" s="190"/>
      <c r="BC39" s="190"/>
      <c r="BD39" s="190"/>
      <c r="BE39" s="190"/>
      <c r="BF39" s="190"/>
    </row>
    <row r="40" spans="1:58" ht="16.350000000000001" customHeight="1" x14ac:dyDescent="0.25">
      <c r="A40" s="333" t="s">
        <v>56</v>
      </c>
      <c r="B40" s="333" t="s">
        <v>75</v>
      </c>
      <c r="C40" s="352" t="s">
        <v>76</v>
      </c>
      <c r="D40" s="353" t="s">
        <v>172</v>
      </c>
      <c r="E40" s="353"/>
      <c r="F40" s="353"/>
      <c r="G40" s="353"/>
      <c r="H40" s="353"/>
      <c r="I40" s="356" t="s">
        <v>78</v>
      </c>
      <c r="J40" s="356"/>
      <c r="K40" s="356"/>
      <c r="L40" s="356"/>
      <c r="M40" s="356"/>
      <c r="N40" s="190"/>
      <c r="O40" s="190"/>
      <c r="P40" s="190"/>
      <c r="Q40" s="190"/>
      <c r="R40" s="190"/>
      <c r="S40" s="190"/>
      <c r="T40" s="190"/>
      <c r="U40" s="222"/>
      <c r="V40" s="222"/>
      <c r="W40" s="222"/>
      <c r="X40" s="222"/>
      <c r="Y40" s="222"/>
      <c r="Z40" s="222"/>
      <c r="AA40" s="222"/>
      <c r="AB40" s="222"/>
      <c r="AC40" s="222"/>
      <c r="AD40" s="222"/>
      <c r="AE40" s="222"/>
      <c r="AF40" s="222"/>
      <c r="AG40" s="222"/>
      <c r="AH40" s="222"/>
      <c r="AI40" s="222"/>
      <c r="AJ40" s="222"/>
      <c r="AK40" s="222"/>
      <c r="AL40" s="359"/>
      <c r="AM40" s="190"/>
      <c r="AN40" s="190"/>
      <c r="AO40" s="190"/>
      <c r="AP40" s="190"/>
      <c r="AQ40" s="190"/>
      <c r="AR40" s="190"/>
      <c r="AS40" s="190"/>
      <c r="AT40" s="190"/>
      <c r="AU40" s="190"/>
      <c r="AV40" s="190"/>
      <c r="AW40" s="190"/>
      <c r="AX40" s="190"/>
      <c r="AY40" s="190"/>
      <c r="AZ40" s="190"/>
      <c r="BA40" s="190"/>
      <c r="BB40" s="190"/>
      <c r="BC40" s="190"/>
      <c r="BD40" s="190"/>
      <c r="BE40" s="190"/>
      <c r="BF40" s="190"/>
    </row>
    <row r="41" spans="1:58" ht="15.75" customHeight="1" x14ac:dyDescent="0.25">
      <c r="A41" s="360">
        <v>1</v>
      </c>
      <c r="B41" s="361">
        <f>AVERAGE(D41:H41)</f>
        <v>120.8</v>
      </c>
      <c r="C41" s="361" t="e">
        <f t="shared" ref="C41" si="9">AVERAGE(I41:K41)</f>
        <v>#DIV/0!</v>
      </c>
      <c r="D41" s="363">
        <v>120.8</v>
      </c>
      <c r="E41" s="363"/>
      <c r="F41" s="363"/>
      <c r="G41" s="363"/>
      <c r="H41" s="363"/>
      <c r="I41" s="362"/>
      <c r="J41" s="363"/>
      <c r="K41" s="363"/>
      <c r="L41" s="363"/>
      <c r="M41" s="363"/>
      <c r="N41" s="190"/>
      <c r="O41" s="190"/>
      <c r="P41" s="190"/>
      <c r="Q41" s="190"/>
      <c r="R41" s="190"/>
      <c r="S41" s="190"/>
      <c r="T41" s="190"/>
      <c r="U41" s="222"/>
      <c r="V41" s="222"/>
      <c r="W41" s="222"/>
      <c r="X41" s="222"/>
      <c r="Y41" s="222"/>
      <c r="Z41" s="222"/>
      <c r="AA41" s="222"/>
      <c r="AB41" s="222"/>
      <c r="AC41" s="222"/>
      <c r="AD41" s="222"/>
      <c r="AE41" s="222"/>
      <c r="AF41" s="222"/>
      <c r="AG41" s="222"/>
      <c r="AH41" s="222"/>
      <c r="AI41" s="222"/>
      <c r="AJ41" s="222"/>
      <c r="AK41" s="222"/>
      <c r="AL41" s="222"/>
      <c r="AM41" s="190"/>
      <c r="AN41" s="190"/>
      <c r="AO41" s="190"/>
      <c r="AP41" s="190"/>
      <c r="AQ41" s="190"/>
      <c r="AR41" s="190"/>
      <c r="AS41" s="190"/>
      <c r="AT41" s="190"/>
      <c r="AU41" s="190"/>
      <c r="AV41" s="190"/>
      <c r="AW41" s="190"/>
      <c r="AX41" s="190"/>
      <c r="AY41" s="190"/>
      <c r="AZ41" s="190"/>
      <c r="BA41" s="190"/>
      <c r="BB41" s="190"/>
      <c r="BC41" s="190"/>
      <c r="BD41" s="190"/>
      <c r="BE41" s="190"/>
      <c r="BF41" s="190"/>
    </row>
    <row r="42" spans="1:58" x14ac:dyDescent="0.25">
      <c r="A42" s="360">
        <v>2</v>
      </c>
      <c r="B42" s="504">
        <f>E42</f>
        <v>73.099999999999994</v>
      </c>
      <c r="C42" s="361" t="e">
        <f>AVERAGE(I42:K42)</f>
        <v>#DIV/0!</v>
      </c>
      <c r="D42" s="362">
        <v>68.8</v>
      </c>
      <c r="E42" s="363">
        <v>73.099999999999994</v>
      </c>
      <c r="F42" s="363"/>
      <c r="G42" s="363"/>
      <c r="H42" s="363"/>
      <c r="I42" s="362"/>
      <c r="J42" s="363"/>
      <c r="K42" s="363"/>
      <c r="L42" s="363"/>
      <c r="M42" s="363"/>
      <c r="N42" s="190"/>
      <c r="O42" s="190"/>
      <c r="P42" s="190"/>
      <c r="Q42" s="190"/>
      <c r="R42" s="190"/>
      <c r="S42" s="190"/>
      <c r="T42" s="190"/>
      <c r="U42" s="222"/>
      <c r="V42" s="222"/>
      <c r="W42" s="222"/>
      <c r="X42" s="222"/>
      <c r="Y42" s="222"/>
      <c r="Z42" s="222"/>
      <c r="AA42" s="222"/>
      <c r="AB42" s="222"/>
      <c r="AC42" s="222"/>
      <c r="AD42" s="222"/>
      <c r="AE42" s="222"/>
      <c r="AF42" s="222"/>
      <c r="AG42" s="222"/>
      <c r="AH42" s="222"/>
      <c r="AI42" s="222"/>
      <c r="AJ42" s="222"/>
      <c r="AK42" s="222"/>
      <c r="AL42" s="222"/>
      <c r="AM42" s="190"/>
      <c r="AN42" s="190"/>
      <c r="AO42" s="190"/>
      <c r="AP42" s="190"/>
      <c r="AQ42" s="190"/>
      <c r="AR42" s="190"/>
      <c r="AS42" s="190"/>
      <c r="AT42" s="190"/>
      <c r="AU42" s="190"/>
      <c r="AV42" s="190"/>
      <c r="AW42" s="190"/>
      <c r="AX42" s="190"/>
      <c r="AY42" s="190"/>
      <c r="AZ42" s="190"/>
      <c r="BA42" s="190"/>
      <c r="BB42" s="190"/>
      <c r="BC42" s="190"/>
      <c r="BD42" s="190"/>
      <c r="BE42" s="190"/>
      <c r="BF42" s="190"/>
    </row>
    <row r="43" spans="1:58" x14ac:dyDescent="0.25">
      <c r="A43" s="360">
        <v>3</v>
      </c>
      <c r="B43" s="361">
        <f>E43</f>
        <v>55.9</v>
      </c>
      <c r="C43" s="361" t="e">
        <f t="shared" ref="C43:C45" si="10">AVERAGE(I43:K43)</f>
        <v>#DIV/0!</v>
      </c>
      <c r="D43" s="362">
        <v>65.5</v>
      </c>
      <c r="E43" s="363">
        <v>55.9</v>
      </c>
      <c r="F43" s="363"/>
      <c r="G43" s="363"/>
      <c r="H43" s="363"/>
      <c r="I43" s="362"/>
      <c r="J43" s="363"/>
      <c r="K43" s="363"/>
      <c r="L43" s="363"/>
      <c r="M43" s="363"/>
      <c r="N43" s="190"/>
      <c r="O43" s="190"/>
      <c r="P43" s="190"/>
      <c r="Q43" s="190"/>
      <c r="R43" s="190"/>
      <c r="S43" s="190"/>
      <c r="T43" s="190"/>
      <c r="U43" s="222"/>
      <c r="V43" s="222"/>
      <c r="W43" s="222"/>
      <c r="X43" s="222"/>
      <c r="Y43" s="222"/>
      <c r="Z43" s="222"/>
      <c r="AA43" s="222"/>
      <c r="AB43" s="222"/>
      <c r="AC43" s="222"/>
      <c r="AD43" s="222"/>
      <c r="AE43" s="222"/>
      <c r="AF43" s="222"/>
      <c r="AG43" s="222"/>
      <c r="AH43" s="222"/>
      <c r="AI43" s="222"/>
      <c r="AJ43" s="222"/>
      <c r="AK43" s="222"/>
      <c r="AL43" s="359"/>
      <c r="AM43" s="190"/>
      <c r="AN43" s="190"/>
      <c r="AO43" s="190"/>
      <c r="AP43" s="190"/>
      <c r="AQ43" s="190"/>
      <c r="AR43" s="190"/>
      <c r="AS43" s="190"/>
      <c r="AT43" s="190"/>
      <c r="AU43" s="190"/>
      <c r="AV43" s="190"/>
      <c r="AW43" s="190"/>
      <c r="AX43" s="190"/>
      <c r="AY43" s="190"/>
      <c r="AZ43" s="190"/>
      <c r="BA43" s="190"/>
      <c r="BB43" s="190"/>
      <c r="BC43" s="190"/>
      <c r="BD43" s="190"/>
      <c r="BE43" s="190"/>
      <c r="BF43" s="190"/>
    </row>
    <row r="44" spans="1:58" ht="16.5" customHeight="1" x14ac:dyDescent="0.25">
      <c r="A44" s="360">
        <v>4</v>
      </c>
      <c r="B44" s="361">
        <f>E44</f>
        <v>45.4</v>
      </c>
      <c r="C44" s="361" t="e">
        <f t="shared" si="10"/>
        <v>#DIV/0!</v>
      </c>
      <c r="D44" s="362">
        <v>51.5</v>
      </c>
      <c r="E44" s="363">
        <v>45.4</v>
      </c>
      <c r="F44" s="363"/>
      <c r="G44" s="363"/>
      <c r="H44" s="363"/>
      <c r="I44" s="362"/>
      <c r="J44" s="363"/>
      <c r="K44" s="363"/>
      <c r="L44" s="363"/>
      <c r="M44" s="363"/>
      <c r="N44" s="190"/>
      <c r="O44" s="190"/>
      <c r="P44" s="190"/>
      <c r="Q44" s="190"/>
      <c r="R44" s="190"/>
      <c r="S44" s="190"/>
      <c r="T44" s="190"/>
      <c r="U44" s="222"/>
      <c r="V44" s="222"/>
      <c r="W44" s="222"/>
      <c r="X44" s="222"/>
      <c r="Y44" s="222"/>
      <c r="Z44" s="222"/>
      <c r="AA44" s="222"/>
      <c r="AB44" s="222"/>
      <c r="AC44" s="222"/>
      <c r="AD44" s="222"/>
      <c r="AE44" s="222"/>
      <c r="AF44" s="222"/>
      <c r="AG44" s="222"/>
      <c r="AH44" s="222"/>
      <c r="AI44" s="222"/>
      <c r="AJ44" s="222"/>
      <c r="AK44" s="222"/>
      <c r="AL44" s="222"/>
      <c r="AM44" s="190"/>
      <c r="AN44" s="190"/>
      <c r="AO44" s="190"/>
      <c r="AP44" s="190"/>
      <c r="AQ44" s="190"/>
      <c r="AR44" s="190"/>
      <c r="AS44" s="190"/>
      <c r="AT44" s="190"/>
      <c r="AU44" s="190"/>
      <c r="AV44" s="190"/>
      <c r="AW44" s="190"/>
      <c r="AX44" s="190"/>
      <c r="AY44" s="190"/>
      <c r="AZ44" s="190"/>
      <c r="BA44" s="190"/>
      <c r="BB44" s="190"/>
      <c r="BC44" s="190"/>
      <c r="BD44" s="190"/>
      <c r="BE44" s="190"/>
      <c r="BF44" s="190"/>
    </row>
    <row r="45" spans="1:58" ht="18.75" customHeight="1" x14ac:dyDescent="0.25">
      <c r="A45" s="360">
        <v>5</v>
      </c>
      <c r="B45" s="361">
        <f>F45</f>
        <v>38.1</v>
      </c>
      <c r="C45" s="361" t="e">
        <f t="shared" si="10"/>
        <v>#DIV/0!</v>
      </c>
      <c r="D45" s="362">
        <v>29.7</v>
      </c>
      <c r="E45" s="363">
        <v>30</v>
      </c>
      <c r="F45" s="363">
        <v>38.1</v>
      </c>
      <c r="G45" s="363"/>
      <c r="H45" s="363"/>
      <c r="I45" s="362"/>
      <c r="J45" s="363"/>
      <c r="K45" s="363"/>
      <c r="L45" s="363"/>
      <c r="M45" s="363"/>
      <c r="N45" s="190"/>
      <c r="O45" s="190"/>
      <c r="P45" s="190"/>
      <c r="Q45" s="190"/>
      <c r="R45" s="190"/>
      <c r="S45" s="190"/>
      <c r="T45" s="190"/>
      <c r="U45" s="222"/>
      <c r="V45" s="222"/>
      <c r="W45" s="222"/>
      <c r="X45" s="222"/>
      <c r="Y45" s="222"/>
      <c r="Z45" s="222"/>
      <c r="AA45" s="222"/>
      <c r="AB45" s="222"/>
      <c r="AC45" s="222"/>
      <c r="AD45" s="222"/>
      <c r="AE45" s="222"/>
      <c r="AF45" s="222"/>
      <c r="AG45" s="222"/>
      <c r="AH45" s="222"/>
      <c r="AI45" s="222"/>
      <c r="AJ45" s="222"/>
      <c r="AK45" s="222"/>
      <c r="AL45" s="359"/>
      <c r="AM45" s="190"/>
      <c r="AN45" s="190"/>
      <c r="AO45" s="190"/>
      <c r="AP45" s="190"/>
      <c r="AQ45" s="190"/>
      <c r="AR45" s="190"/>
      <c r="AS45" s="190"/>
      <c r="AT45" s="190"/>
      <c r="AU45" s="190"/>
      <c r="AV45" s="190"/>
      <c r="AW45" s="190"/>
      <c r="AX45" s="190"/>
      <c r="AY45" s="190"/>
      <c r="AZ45" s="190"/>
      <c r="BA45" s="190"/>
      <c r="BB45" s="190"/>
      <c r="BC45" s="190"/>
      <c r="BD45" s="190"/>
      <c r="BE45" s="190"/>
      <c r="BF45" s="190"/>
    </row>
    <row r="46" spans="1:58" ht="16.350000000000001" customHeight="1" x14ac:dyDescent="0.25">
      <c r="A46" s="360">
        <v>6</v>
      </c>
      <c r="B46" s="361">
        <f t="shared" ref="B46" si="11">AVERAGE(D46:H46)</f>
        <v>39.700000000000003</v>
      </c>
      <c r="C46" s="361"/>
      <c r="D46" s="362">
        <v>39.700000000000003</v>
      </c>
      <c r="E46" s="363"/>
      <c r="F46" s="363"/>
      <c r="G46" s="363"/>
      <c r="H46" s="363"/>
      <c r="I46" s="362"/>
      <c r="J46" s="363"/>
      <c r="K46" s="363"/>
      <c r="L46" s="363"/>
      <c r="M46" s="363"/>
      <c r="N46" s="190"/>
      <c r="O46" s="190"/>
      <c r="P46" s="190"/>
      <c r="Q46" s="190"/>
      <c r="R46" s="190"/>
      <c r="S46" s="190"/>
      <c r="T46" s="190"/>
      <c r="U46" s="222"/>
      <c r="V46" s="222"/>
      <c r="W46" s="222"/>
      <c r="X46" s="222"/>
      <c r="Y46" s="222"/>
      <c r="Z46" s="222"/>
      <c r="AA46" s="222"/>
      <c r="AB46" s="222"/>
      <c r="AC46" s="222"/>
      <c r="AD46" s="222"/>
      <c r="AE46" s="222"/>
      <c r="AF46" s="222"/>
      <c r="AG46" s="222"/>
      <c r="AH46" s="222"/>
      <c r="AI46" s="222"/>
      <c r="AJ46" s="222"/>
      <c r="AK46" s="222"/>
      <c r="AL46" s="222"/>
      <c r="AM46" s="190"/>
      <c r="AN46" s="190"/>
      <c r="AO46" s="190"/>
      <c r="AP46" s="190"/>
      <c r="AQ46" s="190"/>
      <c r="AR46" s="190"/>
      <c r="AS46" s="190"/>
      <c r="AT46" s="190"/>
      <c r="AU46" s="190"/>
      <c r="AV46" s="190"/>
      <c r="AW46" s="190"/>
      <c r="AX46" s="190"/>
      <c r="AY46" s="190"/>
      <c r="AZ46" s="190"/>
      <c r="BA46" s="190"/>
      <c r="BB46" s="190"/>
      <c r="BC46" s="190"/>
      <c r="BD46" s="190"/>
      <c r="BE46" s="190"/>
      <c r="BF46" s="190"/>
    </row>
    <row r="47" spans="1:58" ht="16.350000000000001" customHeight="1" x14ac:dyDescent="0.25">
      <c r="A47" s="360"/>
      <c r="B47" s="361"/>
      <c r="C47" s="361"/>
      <c r="D47" s="363"/>
      <c r="E47" s="363"/>
      <c r="F47" s="363"/>
      <c r="G47" s="363"/>
      <c r="H47" s="363"/>
      <c r="I47" s="363"/>
      <c r="J47" s="363"/>
      <c r="K47" s="363"/>
      <c r="L47" s="363"/>
      <c r="M47" s="363"/>
      <c r="N47" s="190"/>
      <c r="O47" s="190"/>
      <c r="P47" s="190"/>
      <c r="Q47" s="190"/>
      <c r="R47" s="190"/>
      <c r="S47" s="190"/>
      <c r="T47" s="190"/>
      <c r="U47" s="222"/>
      <c r="V47" s="222"/>
      <c r="W47" s="222"/>
      <c r="X47" s="222"/>
      <c r="Y47" s="222"/>
      <c r="Z47" s="222"/>
      <c r="AA47" s="222"/>
      <c r="AB47" s="222"/>
      <c r="AC47" s="222"/>
      <c r="AD47" s="222"/>
      <c r="AE47" s="222"/>
      <c r="AF47" s="222"/>
      <c r="AG47" s="222"/>
      <c r="AH47" s="222"/>
      <c r="AI47" s="222"/>
      <c r="AJ47" s="222"/>
      <c r="AK47" s="222"/>
      <c r="AL47" s="222"/>
      <c r="AM47" s="190"/>
      <c r="AN47" s="190"/>
      <c r="AO47" s="190"/>
      <c r="AP47" s="190"/>
      <c r="AQ47" s="190"/>
      <c r="AR47" s="190"/>
      <c r="AS47" s="190"/>
      <c r="AT47" s="190"/>
      <c r="AU47" s="190"/>
      <c r="AV47" s="190"/>
      <c r="AW47" s="190"/>
      <c r="AX47" s="190"/>
      <c r="AY47" s="190"/>
      <c r="AZ47" s="190"/>
      <c r="BA47" s="190"/>
      <c r="BB47" s="190"/>
      <c r="BC47" s="190"/>
      <c r="BD47" s="190"/>
      <c r="BE47" s="190"/>
      <c r="BF47" s="190"/>
    </row>
    <row r="48" spans="1:58" ht="15.75" customHeight="1" x14ac:dyDescent="0.25">
      <c r="A48" s="360"/>
      <c r="B48" s="361"/>
      <c r="C48" s="361"/>
      <c r="D48" s="363"/>
      <c r="E48" s="363"/>
      <c r="F48" s="363"/>
      <c r="G48" s="363"/>
      <c r="H48" s="363"/>
      <c r="I48" s="363"/>
      <c r="J48" s="363"/>
      <c r="K48" s="363"/>
      <c r="L48" s="363"/>
      <c r="M48" s="363"/>
      <c r="N48" s="190"/>
      <c r="O48" s="190"/>
      <c r="P48" s="190"/>
      <c r="Q48" s="190"/>
      <c r="R48" s="190"/>
      <c r="S48" s="190"/>
      <c r="T48" s="190"/>
      <c r="U48" s="222"/>
      <c r="V48" s="222"/>
      <c r="W48" s="222"/>
      <c r="X48" s="222"/>
      <c r="Y48" s="222"/>
      <c r="Z48" s="222"/>
      <c r="AA48" s="222"/>
      <c r="AB48" s="222"/>
      <c r="AC48" s="222"/>
      <c r="AD48" s="222"/>
      <c r="AE48" s="222"/>
      <c r="AF48" s="222"/>
      <c r="AG48" s="222"/>
      <c r="AH48" s="222"/>
      <c r="AI48" s="222"/>
      <c r="AJ48" s="222"/>
      <c r="AK48" s="222"/>
      <c r="AL48" s="359"/>
      <c r="AM48" s="190"/>
      <c r="AN48" s="190"/>
      <c r="AO48" s="190"/>
      <c r="AP48" s="190"/>
      <c r="AQ48" s="190"/>
      <c r="AR48" s="190"/>
      <c r="AS48" s="190"/>
      <c r="AT48" s="190"/>
      <c r="AU48" s="190"/>
      <c r="AV48" s="190"/>
      <c r="AW48" s="190"/>
      <c r="AX48" s="190"/>
      <c r="AY48" s="190"/>
      <c r="AZ48" s="190"/>
      <c r="BA48" s="190"/>
      <c r="BB48" s="190"/>
      <c r="BC48" s="190"/>
      <c r="BD48" s="190"/>
      <c r="BE48" s="190"/>
      <c r="BF48" s="190"/>
    </row>
    <row r="49" spans="1:58" ht="21" customHeight="1" x14ac:dyDescent="0.25">
      <c r="A49" s="364" t="s">
        <v>82</v>
      </c>
      <c r="B49" s="364"/>
      <c r="C49" s="364"/>
      <c r="D49" s="364"/>
      <c r="E49" s="364"/>
      <c r="F49" s="364"/>
      <c r="G49" s="364"/>
      <c r="H49" s="364"/>
      <c r="I49" s="364"/>
      <c r="J49" s="364"/>
      <c r="K49" s="364"/>
      <c r="L49" s="364"/>
      <c r="M49" s="364"/>
      <c r="N49" s="364"/>
      <c r="O49" s="364"/>
      <c r="P49" s="364"/>
      <c r="Q49" s="190"/>
      <c r="R49" s="190"/>
      <c r="S49" s="190"/>
      <c r="T49" s="190"/>
      <c r="U49" s="222"/>
      <c r="V49" s="222"/>
      <c r="W49" s="222"/>
      <c r="X49" s="222"/>
      <c r="Y49" s="222"/>
      <c r="Z49" s="222"/>
      <c r="AA49" s="222"/>
      <c r="AB49" s="222"/>
      <c r="AC49" s="222"/>
      <c r="AD49" s="222"/>
      <c r="AE49" s="222"/>
      <c r="AF49" s="222"/>
      <c r="AG49" s="222"/>
      <c r="AH49" s="222"/>
      <c r="AI49" s="222"/>
      <c r="AJ49" s="222"/>
      <c r="AK49" s="222"/>
      <c r="AL49" s="222"/>
      <c r="AM49" s="190"/>
      <c r="AN49" s="190"/>
      <c r="AO49" s="190"/>
      <c r="AP49" s="190"/>
      <c r="AQ49" s="190"/>
      <c r="AR49" s="190"/>
      <c r="AS49" s="190"/>
      <c r="AT49" s="190"/>
      <c r="AU49" s="190"/>
      <c r="AV49" s="190"/>
      <c r="AW49" s="190"/>
      <c r="AX49" s="190"/>
      <c r="AY49" s="190"/>
      <c r="AZ49" s="190"/>
      <c r="BA49" s="190"/>
      <c r="BB49" s="190"/>
      <c r="BC49" s="190"/>
      <c r="BD49" s="190"/>
      <c r="BE49" s="190"/>
      <c r="BF49" s="190"/>
    </row>
    <row r="50" spans="1:58" ht="22.35" customHeight="1" x14ac:dyDescent="0.25">
      <c r="A50" s="367" t="s">
        <v>84</v>
      </c>
      <c r="B50" s="333" t="s">
        <v>85</v>
      </c>
      <c r="C50" s="333" t="s">
        <v>86</v>
      </c>
      <c r="D50" s="333" t="s">
        <v>87</v>
      </c>
      <c r="E50" s="333" t="s">
        <v>88</v>
      </c>
      <c r="F50" s="333" t="s">
        <v>89</v>
      </c>
      <c r="G50" s="333" t="s">
        <v>90</v>
      </c>
      <c r="H50" s="333" t="s">
        <v>91</v>
      </c>
      <c r="I50" s="333" t="s">
        <v>92</v>
      </c>
      <c r="J50" s="333" t="s">
        <v>93</v>
      </c>
      <c r="K50" s="333" t="s">
        <v>94</v>
      </c>
      <c r="L50" s="333" t="s">
        <v>95</v>
      </c>
      <c r="M50" s="333" t="s">
        <v>96</v>
      </c>
      <c r="N50" s="333" t="s">
        <v>97</v>
      </c>
      <c r="O50" s="333" t="s">
        <v>98</v>
      </c>
      <c r="P50" s="368" t="s">
        <v>99</v>
      </c>
      <c r="Q50" s="190"/>
      <c r="R50" s="190"/>
      <c r="S50" s="190"/>
      <c r="T50" s="190"/>
      <c r="U50" s="222"/>
      <c r="V50" s="222"/>
      <c r="W50" s="222"/>
      <c r="X50" s="222"/>
      <c r="Y50" s="222"/>
      <c r="Z50" s="222"/>
      <c r="AA50" s="222"/>
      <c r="AB50" s="222"/>
      <c r="AC50" s="222"/>
      <c r="AD50" s="222"/>
      <c r="AE50" s="222"/>
      <c r="AF50" s="222"/>
      <c r="AG50" s="222"/>
      <c r="AH50" s="222"/>
      <c r="AI50" s="222"/>
      <c r="AJ50" s="222"/>
      <c r="AK50" s="222"/>
      <c r="AL50" s="359"/>
      <c r="AM50" s="190"/>
      <c r="AN50" s="190"/>
      <c r="AO50" s="190"/>
      <c r="AP50" s="190"/>
      <c r="AQ50" s="190"/>
      <c r="AR50" s="190"/>
      <c r="AS50" s="190"/>
      <c r="AT50" s="190"/>
      <c r="AU50" s="190"/>
      <c r="AV50" s="190"/>
      <c r="AW50" s="190"/>
      <c r="AX50" s="190"/>
      <c r="AY50" s="190"/>
      <c r="AZ50" s="190"/>
      <c r="BA50" s="190"/>
      <c r="BB50" s="190"/>
      <c r="BC50" s="190"/>
      <c r="BD50" s="190"/>
      <c r="BE50" s="190"/>
      <c r="BF50" s="190"/>
    </row>
    <row r="51" spans="1:58" x14ac:dyDescent="0.25">
      <c r="A51" s="505">
        <v>1</v>
      </c>
      <c r="B51" s="506">
        <v>1.1114999999999999</v>
      </c>
      <c r="C51" s="506">
        <v>1.1165</v>
      </c>
      <c r="D51" s="507">
        <v>10</v>
      </c>
      <c r="E51" s="508">
        <v>10</v>
      </c>
      <c r="F51" s="506">
        <v>1.1192</v>
      </c>
      <c r="G51" s="506">
        <v>1.1247</v>
      </c>
      <c r="H51" s="507">
        <v>1</v>
      </c>
      <c r="I51" s="373">
        <f t="shared" ref="I51:I55" si="12">(F51-B51)*1000*H51/D51</f>
        <v>0.77000000000000401</v>
      </c>
      <c r="J51" s="373">
        <f t="shared" ref="J51:J55" si="13">(G51-C51)*1000*H51/E51</f>
        <v>0.81999999999999851</v>
      </c>
      <c r="K51" s="374">
        <f t="shared" ref="K51:K55" si="14">AVERAGE(I51:J51)</f>
        <v>0.79500000000000126</v>
      </c>
      <c r="L51" s="362"/>
      <c r="M51" s="375"/>
      <c r="N51" s="376">
        <f t="shared" ref="N51:N57" si="15">(F51-L51)/E51*1000000</f>
        <v>111919.99999999999</v>
      </c>
      <c r="O51" s="377">
        <f t="shared" ref="O51:O57" si="16">(G51-M51)/E51*1000000</f>
        <v>112470</v>
      </c>
      <c r="P51" s="378">
        <f>AVERAGE(O51)</f>
        <v>112470</v>
      </c>
      <c r="Q51" s="190"/>
      <c r="R51" s="190"/>
      <c r="S51" s="190"/>
      <c r="T51" s="190"/>
      <c r="U51" s="222"/>
      <c r="V51" s="222"/>
      <c r="W51" s="222"/>
      <c r="X51" s="222"/>
      <c r="Y51" s="222"/>
      <c r="Z51" s="222"/>
      <c r="AA51" s="222"/>
      <c r="AB51" s="222"/>
      <c r="AC51" s="222"/>
      <c r="AD51" s="222"/>
      <c r="AE51" s="222"/>
      <c r="AF51" s="222"/>
      <c r="AG51" s="222"/>
      <c r="AH51" s="222"/>
      <c r="AI51" s="222"/>
      <c r="AJ51" s="222"/>
      <c r="AK51" s="222"/>
      <c r="AL51" s="222"/>
      <c r="AM51" s="190"/>
      <c r="AN51" s="190"/>
      <c r="AO51" s="190"/>
      <c r="AP51" s="190"/>
      <c r="AQ51" s="190"/>
      <c r="AR51" s="190"/>
      <c r="AS51" s="190"/>
      <c r="AT51" s="190"/>
      <c r="AU51" s="190"/>
      <c r="AV51" s="190"/>
      <c r="AW51" s="190"/>
      <c r="AX51" s="190"/>
      <c r="AY51" s="190"/>
      <c r="AZ51" s="190"/>
      <c r="BA51" s="190"/>
      <c r="BB51" s="190"/>
      <c r="BC51" s="190"/>
      <c r="BD51" s="190"/>
      <c r="BE51" s="190"/>
      <c r="BF51" s="190"/>
    </row>
    <row r="52" spans="1:58" x14ac:dyDescent="0.25">
      <c r="A52" s="505">
        <v>3</v>
      </c>
      <c r="B52" s="506">
        <v>1.1085</v>
      </c>
      <c r="C52" s="506">
        <v>1.1193</v>
      </c>
      <c r="D52" s="507">
        <v>10</v>
      </c>
      <c r="E52" s="508">
        <v>10</v>
      </c>
      <c r="F52" s="506">
        <v>1.1152</v>
      </c>
      <c r="G52" s="506">
        <v>1.1261000000000001</v>
      </c>
      <c r="H52" s="507">
        <v>1</v>
      </c>
      <c r="I52" s="373">
        <f>(F52-B52)*1000*H52/D52</f>
        <v>0.66999999999999282</v>
      </c>
      <c r="J52" s="373">
        <f>(G52-C52)*1000*H52/E52</f>
        <v>0.68000000000001393</v>
      </c>
      <c r="K52" s="374">
        <f>AVERAGE(I52:J52)</f>
        <v>0.67500000000000338</v>
      </c>
      <c r="L52" s="375"/>
      <c r="M52" s="375"/>
      <c r="N52" s="376">
        <f>(F52-L52)/E52*1000000</f>
        <v>111520</v>
      </c>
      <c r="O52" s="377">
        <f>(G52-M52)/E52*1000000</f>
        <v>112610.00000000001</v>
      </c>
      <c r="P52" s="378">
        <f>AVERAGE(N52:O52)</f>
        <v>112065</v>
      </c>
      <c r="Q52" s="190"/>
      <c r="R52" s="190"/>
      <c r="S52" s="190"/>
      <c r="T52" s="190"/>
      <c r="U52" s="222"/>
      <c r="V52" s="222"/>
      <c r="W52" s="222"/>
      <c r="X52" s="222"/>
      <c r="Y52" s="222"/>
      <c r="Z52" s="222"/>
      <c r="AA52" s="222"/>
      <c r="AB52" s="222"/>
      <c r="AC52" s="222"/>
      <c r="AD52" s="222"/>
      <c r="AE52" s="222"/>
      <c r="AF52" s="222"/>
      <c r="AG52" s="222"/>
      <c r="AH52" s="222"/>
      <c r="AI52" s="222"/>
      <c r="AJ52" s="222"/>
      <c r="AK52" s="222"/>
      <c r="AL52" s="359"/>
      <c r="AM52" s="190"/>
      <c r="AN52" s="190"/>
      <c r="AO52" s="190"/>
      <c r="AP52" s="190"/>
      <c r="AQ52" s="190"/>
      <c r="AR52" s="190"/>
      <c r="AS52" s="190"/>
      <c r="AT52" s="190"/>
      <c r="AU52" s="190"/>
      <c r="AV52" s="190"/>
      <c r="AW52" s="190"/>
      <c r="AX52" s="190"/>
      <c r="AY52" s="190"/>
      <c r="AZ52" s="190"/>
      <c r="BA52" s="190"/>
      <c r="BB52" s="190"/>
      <c r="BC52" s="190"/>
      <c r="BD52" s="190"/>
      <c r="BE52" s="190"/>
      <c r="BF52" s="190"/>
    </row>
    <row r="53" spans="1:58" x14ac:dyDescent="0.25">
      <c r="A53" s="505">
        <v>2</v>
      </c>
      <c r="B53" s="506">
        <v>1.1208</v>
      </c>
      <c r="C53" s="506">
        <v>1.1095999999999999</v>
      </c>
      <c r="D53" s="507">
        <v>10</v>
      </c>
      <c r="E53" s="508">
        <v>10</v>
      </c>
      <c r="F53" s="506">
        <v>1.1272</v>
      </c>
      <c r="G53" s="506">
        <v>1.1160000000000001</v>
      </c>
      <c r="H53" s="507">
        <v>1</v>
      </c>
      <c r="I53" s="373">
        <f>(F53-B53)*1000*H53/D53</f>
        <v>0.63999999999999613</v>
      </c>
      <c r="J53" s="373">
        <f>(G53-C53)*1000*H53/E53</f>
        <v>0.64000000000001833</v>
      </c>
      <c r="K53" s="374">
        <f>AVERAGE(I53:J53)</f>
        <v>0.64000000000000723</v>
      </c>
      <c r="L53" s="375"/>
      <c r="M53" s="375"/>
      <c r="N53" s="376">
        <f>(F53-L53)/E53*1000000</f>
        <v>112720</v>
      </c>
      <c r="O53" s="377">
        <f>(G53-M53)/E53*1000000</f>
        <v>111600</v>
      </c>
      <c r="P53" s="378">
        <f>AVERAGE(O53)</f>
        <v>111600</v>
      </c>
      <c r="Q53" s="190"/>
      <c r="R53" s="190"/>
      <c r="S53" s="190"/>
      <c r="T53" s="190"/>
      <c r="U53" s="222"/>
      <c r="V53" s="222"/>
      <c r="W53" s="222"/>
      <c r="X53" s="222"/>
      <c r="Y53" s="222"/>
      <c r="Z53" s="222"/>
      <c r="AA53" s="222"/>
      <c r="AB53" s="222"/>
      <c r="AC53" s="222"/>
      <c r="AD53" s="222"/>
      <c r="AE53" s="222"/>
      <c r="AF53" s="222"/>
      <c r="AG53" s="222"/>
      <c r="AH53" s="222"/>
      <c r="AI53" s="222"/>
      <c r="AJ53" s="222"/>
      <c r="AK53" s="222"/>
      <c r="AL53" s="222"/>
      <c r="AM53" s="190"/>
      <c r="AN53" s="190"/>
      <c r="AO53" s="190"/>
      <c r="AP53" s="190"/>
      <c r="AQ53" s="190"/>
      <c r="AR53" s="190"/>
      <c r="AS53" s="190"/>
      <c r="AT53" s="190"/>
      <c r="AU53" s="190"/>
      <c r="AV53" s="190"/>
      <c r="AW53" s="190"/>
      <c r="AX53" s="190"/>
      <c r="AY53" s="190"/>
      <c r="AZ53" s="190"/>
      <c r="BA53" s="190"/>
      <c r="BB53" s="190"/>
      <c r="BC53" s="190"/>
      <c r="BD53" s="190"/>
      <c r="BE53" s="190"/>
      <c r="BF53" s="190"/>
    </row>
    <row r="54" spans="1:58" x14ac:dyDescent="0.25">
      <c r="A54" s="505">
        <v>4</v>
      </c>
      <c r="B54" s="506">
        <v>1.1135999999999999</v>
      </c>
      <c r="C54" s="506">
        <v>1.1158999999999999</v>
      </c>
      <c r="D54" s="507">
        <v>10</v>
      </c>
      <c r="E54" s="508">
        <v>10</v>
      </c>
      <c r="F54" s="506">
        <v>1.1189</v>
      </c>
      <c r="G54" s="506">
        <v>1.1215999999999999</v>
      </c>
      <c r="H54" s="507">
        <v>1</v>
      </c>
      <c r="I54" s="373">
        <f t="shared" si="12"/>
        <v>0.53000000000000824</v>
      </c>
      <c r="J54" s="373">
        <f t="shared" si="13"/>
        <v>0.57000000000000384</v>
      </c>
      <c r="K54" s="374">
        <f t="shared" si="14"/>
        <v>0.55000000000000604</v>
      </c>
      <c r="L54" s="375"/>
      <c r="M54" s="375"/>
      <c r="N54" s="376">
        <f t="shared" si="15"/>
        <v>111890</v>
      </c>
      <c r="O54" s="377">
        <f t="shared" si="16"/>
        <v>112160</v>
      </c>
      <c r="P54" s="378">
        <f>AVERAGE(N54:O54)</f>
        <v>112025</v>
      </c>
      <c r="Q54" s="190"/>
      <c r="R54" s="190"/>
      <c r="S54" s="190"/>
      <c r="T54" s="190"/>
      <c r="U54" s="222"/>
      <c r="V54" s="222"/>
      <c r="W54" s="222"/>
      <c r="X54" s="222"/>
      <c r="Y54" s="222"/>
      <c r="Z54" s="222"/>
      <c r="AA54" s="222"/>
      <c r="AB54" s="222"/>
      <c r="AC54" s="222"/>
      <c r="AD54" s="222"/>
      <c r="AE54" s="222"/>
      <c r="AF54" s="222"/>
      <c r="AG54" s="222"/>
      <c r="AH54" s="222"/>
      <c r="AI54" s="222"/>
      <c r="AJ54" s="222"/>
      <c r="AK54" s="222"/>
      <c r="AL54" s="222"/>
      <c r="AM54" s="190"/>
      <c r="AN54" s="190"/>
      <c r="AO54" s="190"/>
      <c r="AP54" s="190"/>
      <c r="AQ54" s="190"/>
      <c r="AR54" s="190"/>
      <c r="AS54" s="190"/>
      <c r="AT54" s="190"/>
      <c r="AU54" s="190"/>
      <c r="AV54" s="190"/>
      <c r="AW54" s="190"/>
      <c r="AX54" s="190"/>
      <c r="AY54" s="190"/>
      <c r="AZ54" s="190"/>
      <c r="BA54" s="190"/>
      <c r="BB54" s="190"/>
      <c r="BC54" s="190"/>
      <c r="BD54" s="190"/>
      <c r="BE54" s="190"/>
      <c r="BF54" s="190"/>
    </row>
    <row r="55" spans="1:58" x14ac:dyDescent="0.25">
      <c r="A55" s="505">
        <v>5</v>
      </c>
      <c r="B55" s="506">
        <v>1.1113999999999999</v>
      </c>
      <c r="C55" s="506">
        <v>1.1192</v>
      </c>
      <c r="D55" s="507">
        <v>10</v>
      </c>
      <c r="E55" s="508">
        <v>10</v>
      </c>
      <c r="F55" s="506">
        <v>1.1153999999999999</v>
      </c>
      <c r="G55" s="506">
        <v>1.1240000000000001</v>
      </c>
      <c r="H55" s="507">
        <v>1</v>
      </c>
      <c r="I55" s="373">
        <f t="shared" si="12"/>
        <v>0.40000000000000036</v>
      </c>
      <c r="J55" s="373">
        <f t="shared" si="13"/>
        <v>0.48000000000001375</v>
      </c>
      <c r="K55" s="374">
        <f t="shared" si="14"/>
        <v>0.44000000000000705</v>
      </c>
      <c r="L55" s="375"/>
      <c r="M55" s="375"/>
      <c r="N55" s="376">
        <f t="shared" si="15"/>
        <v>111540</v>
      </c>
      <c r="O55" s="377">
        <f t="shared" si="16"/>
        <v>112400.00000000001</v>
      </c>
      <c r="P55" s="378">
        <f>AVERAGE(O55)</f>
        <v>112400.00000000001</v>
      </c>
      <c r="Q55" s="190"/>
      <c r="R55" s="190"/>
      <c r="S55" s="190"/>
      <c r="T55" s="190"/>
      <c r="U55" s="222"/>
      <c r="V55" s="222"/>
      <c r="W55" s="222"/>
      <c r="X55" s="222"/>
      <c r="Y55" s="222"/>
      <c r="Z55" s="222"/>
      <c r="AA55" s="222"/>
      <c r="AB55" s="222"/>
      <c r="AC55" s="222"/>
      <c r="AD55" s="222"/>
      <c r="AE55" s="222"/>
      <c r="AF55" s="222"/>
      <c r="AG55" s="222"/>
      <c r="AH55" s="222"/>
      <c r="AI55" s="222"/>
      <c r="AJ55" s="222"/>
      <c r="AK55" s="222"/>
      <c r="AL55" s="359"/>
      <c r="AM55" s="190"/>
      <c r="AN55" s="190"/>
      <c r="AO55" s="190"/>
      <c r="AP55" s="190"/>
      <c r="AQ55" s="190"/>
      <c r="AR55" s="190"/>
      <c r="AS55" s="190"/>
      <c r="AT55" s="190"/>
      <c r="AU55" s="190"/>
      <c r="AV55" s="190"/>
      <c r="AW55" s="190"/>
      <c r="AX55" s="190"/>
      <c r="AY55" s="190"/>
      <c r="AZ55" s="190"/>
      <c r="BA55" s="190"/>
      <c r="BB55" s="190"/>
      <c r="BC55" s="190"/>
      <c r="BD55" s="190"/>
      <c r="BE55" s="190"/>
      <c r="BF55" s="190"/>
    </row>
    <row r="56" spans="1:58" x14ac:dyDescent="0.25">
      <c r="A56" s="505">
        <v>6</v>
      </c>
      <c r="B56" s="521">
        <v>1.1102000000000001</v>
      </c>
      <c r="C56" s="506">
        <v>1.1106</v>
      </c>
      <c r="D56" s="507">
        <v>10</v>
      </c>
      <c r="E56" s="508">
        <v>10</v>
      </c>
      <c r="F56" s="506">
        <v>1.1146</v>
      </c>
      <c r="G56" s="506">
        <v>1.115</v>
      </c>
      <c r="H56" s="507">
        <v>1</v>
      </c>
      <c r="I56" s="373">
        <f>(F56-B56)*1000*H56/D56</f>
        <v>0.43999999999999595</v>
      </c>
      <c r="J56" s="373">
        <f>(G56-C56)*1000*H56/E56</f>
        <v>0.43999999999999595</v>
      </c>
      <c r="K56" s="374">
        <f>AVERAGE(I56:J56)</f>
        <v>0.43999999999999595</v>
      </c>
      <c r="L56" s="362"/>
      <c r="M56" s="375"/>
      <c r="N56" s="376">
        <f t="shared" si="15"/>
        <v>111460</v>
      </c>
      <c r="O56" s="377">
        <f t="shared" si="16"/>
        <v>111500</v>
      </c>
      <c r="P56" s="378">
        <f>AVERAGE(O56)</f>
        <v>111500</v>
      </c>
      <c r="Q56" s="190"/>
      <c r="R56" s="190"/>
      <c r="S56" s="190"/>
      <c r="T56" s="190"/>
      <c r="U56" s="222"/>
      <c r="V56" s="222"/>
      <c r="W56" s="222"/>
      <c r="X56" s="222"/>
      <c r="Y56" s="222"/>
      <c r="Z56" s="222"/>
      <c r="AA56" s="222"/>
      <c r="AB56" s="222"/>
      <c r="AC56" s="222"/>
      <c r="AD56" s="222"/>
      <c r="AE56" s="222"/>
      <c r="AF56" s="222"/>
      <c r="AG56" s="222"/>
      <c r="AH56" s="222"/>
      <c r="AI56" s="222"/>
      <c r="AJ56" s="222"/>
      <c r="AK56" s="222"/>
      <c r="AL56" s="222"/>
      <c r="AM56" s="190"/>
      <c r="AN56" s="190"/>
      <c r="AO56" s="190"/>
      <c r="AP56" s="190"/>
      <c r="AQ56" s="190"/>
      <c r="AR56" s="190"/>
      <c r="AS56" s="190"/>
      <c r="AT56" s="190"/>
      <c r="AU56" s="190"/>
      <c r="AV56" s="190"/>
      <c r="AW56" s="190"/>
      <c r="AX56" s="190"/>
      <c r="AY56" s="190"/>
      <c r="AZ56" s="190"/>
      <c r="BA56" s="190"/>
      <c r="BB56" s="190"/>
      <c r="BC56" s="190"/>
      <c r="BD56" s="190"/>
      <c r="BE56" s="190"/>
      <c r="BF56" s="190"/>
    </row>
    <row r="57" spans="1:58" ht="40.5" customHeight="1" thickBot="1" x14ac:dyDescent="0.3">
      <c r="A57" s="522" t="s">
        <v>104</v>
      </c>
      <c r="B57" s="506">
        <v>1.115</v>
      </c>
      <c r="C57" s="506">
        <v>1.1215999999999999</v>
      </c>
      <c r="D57" s="507">
        <v>10</v>
      </c>
      <c r="E57" s="508">
        <v>10</v>
      </c>
      <c r="F57" s="506">
        <v>1.1188</v>
      </c>
      <c r="G57" s="506">
        <v>1.1253</v>
      </c>
      <c r="H57" s="507">
        <v>1</v>
      </c>
      <c r="I57" s="373">
        <f t="shared" ref="I57" si="17">(F57-B57)*1000*H57/D57</f>
        <v>0.38000000000000256</v>
      </c>
      <c r="J57" s="373">
        <f t="shared" ref="J57" si="18">(G57-C57)*1000*H57/E57</f>
        <v>0.37000000000000366</v>
      </c>
      <c r="K57" s="374">
        <f t="shared" ref="K57" si="19">AVERAGE(I57:J57)</f>
        <v>0.37500000000000311</v>
      </c>
      <c r="L57" s="385"/>
      <c r="M57" s="385"/>
      <c r="N57" s="376">
        <f t="shared" si="15"/>
        <v>111880</v>
      </c>
      <c r="O57" s="377">
        <f t="shared" si="16"/>
        <v>112529.99999999999</v>
      </c>
      <c r="P57" s="378">
        <f>AVERAGE(O57)</f>
        <v>112529.99999999999</v>
      </c>
      <c r="Q57" s="190"/>
      <c r="R57" s="190"/>
      <c r="S57" s="190"/>
      <c r="T57" s="190"/>
      <c r="U57" s="222"/>
      <c r="V57" s="222"/>
      <c r="W57" s="222"/>
      <c r="X57" s="222"/>
      <c r="Y57" s="222"/>
      <c r="Z57" s="222"/>
      <c r="AA57" s="222"/>
      <c r="AB57" s="222"/>
      <c r="AC57" s="222"/>
      <c r="AD57" s="222"/>
      <c r="AE57" s="222"/>
      <c r="AF57" s="222"/>
      <c r="AG57" s="222"/>
      <c r="AH57" s="222"/>
      <c r="AI57" s="222"/>
      <c r="AJ57" s="222"/>
      <c r="AK57" s="222"/>
      <c r="AL57" s="222"/>
      <c r="AM57" s="190"/>
      <c r="AN57" s="190"/>
      <c r="AO57" s="190"/>
      <c r="AP57" s="190"/>
      <c r="AQ57" s="190"/>
      <c r="AR57" s="190"/>
      <c r="AS57" s="190"/>
      <c r="AT57" s="190"/>
      <c r="AU57" s="190"/>
      <c r="AV57" s="190"/>
      <c r="AW57" s="190"/>
      <c r="AX57" s="190"/>
      <c r="AY57" s="190"/>
      <c r="AZ57" s="190"/>
      <c r="BA57" s="190"/>
      <c r="BB57" s="190"/>
      <c r="BC57" s="190"/>
      <c r="BD57" s="190"/>
      <c r="BE57" s="190"/>
      <c r="BF57" s="190"/>
    </row>
    <row r="58" spans="1:58" ht="34.5" customHeight="1" x14ac:dyDescent="0.25">
      <c r="A58" s="190"/>
      <c r="B58" s="190"/>
      <c r="C58" s="190"/>
      <c r="D58" s="190"/>
      <c r="E58" s="190"/>
      <c r="F58" s="190"/>
      <c r="G58" s="190"/>
      <c r="H58" s="190"/>
      <c r="I58" s="190"/>
      <c r="J58" s="190"/>
      <c r="K58" s="190"/>
      <c r="L58" s="190"/>
      <c r="M58" s="190"/>
      <c r="N58" s="190"/>
      <c r="O58" s="190"/>
      <c r="P58" s="190"/>
      <c r="Q58" s="190"/>
      <c r="R58" s="190"/>
      <c r="S58" s="190"/>
      <c r="T58" s="190"/>
      <c r="U58" s="222"/>
      <c r="V58" s="222"/>
      <c r="W58" s="222"/>
      <c r="X58" s="222"/>
      <c r="Y58" s="222"/>
      <c r="Z58" s="222"/>
      <c r="AA58" s="222"/>
      <c r="AB58" s="222"/>
      <c r="AC58" s="222"/>
      <c r="AD58" s="222"/>
      <c r="AE58" s="222"/>
      <c r="AF58" s="222"/>
      <c r="AG58" s="222"/>
      <c r="AH58" s="222"/>
      <c r="AI58" s="222"/>
      <c r="AJ58" s="222"/>
      <c r="AK58" s="222"/>
      <c r="AL58" s="222"/>
      <c r="AM58" s="190"/>
      <c r="AN58" s="190"/>
      <c r="AO58" s="190"/>
      <c r="AP58" s="190"/>
      <c r="AQ58" s="190"/>
      <c r="AR58" s="190"/>
      <c r="AS58" s="190"/>
      <c r="AT58" s="190"/>
      <c r="AU58" s="190"/>
      <c r="AV58" s="190"/>
      <c r="AW58" s="190"/>
      <c r="AX58" s="190"/>
      <c r="AY58" s="190"/>
      <c r="AZ58" s="190"/>
      <c r="BA58" s="190"/>
      <c r="BB58" s="190"/>
      <c r="BC58" s="190"/>
      <c r="BD58" s="190"/>
      <c r="BE58" s="190"/>
      <c r="BF58" s="190"/>
    </row>
    <row r="59" spans="1:58" ht="16.5" thickBot="1" x14ac:dyDescent="0.3">
      <c r="A59" s="190"/>
      <c r="B59" s="190"/>
      <c r="C59" s="190"/>
      <c r="D59" s="190"/>
      <c r="E59" s="190"/>
      <c r="F59" s="190"/>
      <c r="G59" s="190"/>
      <c r="H59" s="190"/>
      <c r="I59" s="190"/>
      <c r="J59" s="190"/>
      <c r="K59" s="190"/>
      <c r="L59" s="190"/>
      <c r="M59" s="190"/>
      <c r="N59" s="190"/>
      <c r="O59" s="190"/>
      <c r="P59" s="190"/>
      <c r="Q59" s="190"/>
      <c r="R59" s="190"/>
      <c r="S59" s="190"/>
      <c r="T59" s="190"/>
      <c r="U59" s="222"/>
      <c r="V59" s="222"/>
      <c r="W59" s="222"/>
      <c r="X59" s="222"/>
      <c r="Y59" s="222"/>
      <c r="Z59" s="222"/>
      <c r="AA59" s="222"/>
      <c r="AB59" s="222"/>
      <c r="AC59" s="222"/>
      <c r="AD59" s="222"/>
      <c r="AE59" s="222"/>
      <c r="AF59" s="222"/>
      <c r="AG59" s="222"/>
      <c r="AH59" s="222"/>
      <c r="AI59" s="222"/>
      <c r="AJ59" s="222"/>
      <c r="AK59" s="222"/>
      <c r="AL59" s="222"/>
      <c r="AM59" s="190"/>
      <c r="AN59" s="190"/>
      <c r="AO59" s="190"/>
      <c r="AP59" s="190"/>
      <c r="AQ59" s="190"/>
      <c r="AR59" s="190"/>
      <c r="AS59" s="190"/>
      <c r="AT59" s="190"/>
      <c r="AU59" s="190"/>
      <c r="AV59" s="190"/>
      <c r="AW59" s="190"/>
      <c r="AX59" s="190"/>
      <c r="AY59" s="190"/>
      <c r="AZ59" s="190"/>
      <c r="BA59" s="190"/>
      <c r="BB59" s="190"/>
      <c r="BC59" s="190"/>
      <c r="BD59" s="190"/>
      <c r="BE59" s="190"/>
      <c r="BF59" s="190"/>
    </row>
    <row r="60" spans="1:58" x14ac:dyDescent="0.25">
      <c r="A60" s="387" t="s">
        <v>107</v>
      </c>
      <c r="B60" s="388"/>
      <c r="C60" s="388"/>
      <c r="D60" s="388"/>
      <c r="E60" s="388"/>
      <c r="F60" s="388"/>
      <c r="G60" s="388"/>
      <c r="H60" s="388"/>
      <c r="I60" s="388"/>
      <c r="J60" s="388"/>
      <c r="K60" s="388"/>
      <c r="L60" s="388"/>
      <c r="M60" s="388"/>
      <c r="N60" s="388"/>
      <c r="O60" s="389"/>
      <c r="P60" s="190"/>
      <c r="Q60" s="190"/>
      <c r="R60" s="190"/>
      <c r="S60" s="190"/>
      <c r="T60" s="190"/>
      <c r="U60" s="222"/>
      <c r="V60" s="222"/>
      <c r="W60" s="222"/>
      <c r="X60" s="222"/>
      <c r="Y60" s="222"/>
      <c r="Z60" s="222"/>
      <c r="AA60" s="222"/>
      <c r="AB60" s="222"/>
      <c r="AC60" s="222"/>
      <c r="AD60" s="222"/>
      <c r="AE60" s="222"/>
      <c r="AF60" s="222"/>
      <c r="AG60" s="222"/>
      <c r="AH60" s="222"/>
      <c r="AI60" s="222"/>
      <c r="AJ60" s="222"/>
      <c r="AK60" s="222"/>
      <c r="AL60" s="359"/>
      <c r="AM60" s="190"/>
      <c r="AN60" s="190"/>
      <c r="AO60" s="190"/>
      <c r="AP60" s="190"/>
      <c r="AQ60" s="190"/>
      <c r="AR60" s="190"/>
      <c r="AS60" s="190"/>
      <c r="AT60" s="190"/>
      <c r="AU60" s="190"/>
      <c r="AV60" s="190"/>
      <c r="AW60" s="190"/>
      <c r="AX60" s="190"/>
      <c r="AY60" s="190"/>
      <c r="AZ60" s="190"/>
      <c r="BA60" s="190"/>
      <c r="BB60" s="190"/>
      <c r="BC60" s="190"/>
      <c r="BD60" s="190"/>
      <c r="BE60" s="190"/>
      <c r="BF60" s="190"/>
    </row>
    <row r="61" spans="1:58" x14ac:dyDescent="0.25">
      <c r="A61" s="367" t="s">
        <v>84</v>
      </c>
      <c r="B61" s="333" t="s">
        <v>108</v>
      </c>
      <c r="C61" s="333" t="s">
        <v>109</v>
      </c>
      <c r="D61" s="333" t="s">
        <v>110</v>
      </c>
      <c r="E61" s="333" t="s">
        <v>111</v>
      </c>
      <c r="F61" s="333" t="s">
        <v>89</v>
      </c>
      <c r="G61" s="333" t="s">
        <v>90</v>
      </c>
      <c r="H61" s="333" t="s">
        <v>112</v>
      </c>
      <c r="I61" s="333" t="s">
        <v>113</v>
      </c>
      <c r="J61" s="333" t="s">
        <v>114</v>
      </c>
      <c r="K61" s="333" t="s">
        <v>95</v>
      </c>
      <c r="L61" s="333" t="s">
        <v>96</v>
      </c>
      <c r="M61" s="333" t="s">
        <v>115</v>
      </c>
      <c r="N61" s="333" t="s">
        <v>116</v>
      </c>
      <c r="O61" s="368" t="s">
        <v>117</v>
      </c>
      <c r="P61" s="190"/>
      <c r="Q61" s="190"/>
      <c r="R61" s="190"/>
      <c r="S61" s="190"/>
      <c r="T61" s="190"/>
      <c r="U61" s="222"/>
      <c r="V61" s="222"/>
      <c r="W61" s="222"/>
      <c r="X61" s="222"/>
      <c r="Y61" s="222"/>
      <c r="Z61" s="222"/>
      <c r="AA61" s="222"/>
      <c r="AB61" s="222"/>
      <c r="AC61" s="222"/>
      <c r="AD61" s="222"/>
      <c r="AE61" s="222"/>
      <c r="AF61" s="222"/>
      <c r="AG61" s="222"/>
      <c r="AH61" s="222"/>
      <c r="AI61" s="222"/>
      <c r="AJ61" s="222"/>
      <c r="AK61" s="222"/>
      <c r="AL61" s="222"/>
      <c r="AM61" s="190"/>
      <c r="AN61" s="190"/>
      <c r="AO61" s="190"/>
      <c r="AP61" s="190"/>
      <c r="AQ61" s="190"/>
      <c r="AR61" s="190"/>
      <c r="AS61" s="190"/>
      <c r="AT61" s="190"/>
      <c r="AU61" s="190"/>
      <c r="AV61" s="190"/>
      <c r="AW61" s="190"/>
      <c r="AX61" s="190"/>
      <c r="AY61" s="190"/>
      <c r="AZ61" s="190"/>
      <c r="BA61" s="190"/>
      <c r="BB61" s="190"/>
      <c r="BC61" s="190"/>
      <c r="BD61" s="190"/>
      <c r="BE61" s="190"/>
      <c r="BF61" s="190"/>
    </row>
    <row r="62" spans="1:58" x14ac:dyDescent="0.25">
      <c r="A62" s="369">
        <v>1</v>
      </c>
      <c r="B62" s="415">
        <v>1.0044999999999999</v>
      </c>
      <c r="C62" s="370">
        <v>0.9879</v>
      </c>
      <c r="D62" s="415">
        <v>5.7394999999999996</v>
      </c>
      <c r="E62" s="370">
        <v>5.4817999999999998</v>
      </c>
      <c r="F62" s="370">
        <v>2.5198999999999998</v>
      </c>
      <c r="G62" s="370">
        <v>2.4331999999999998</v>
      </c>
      <c r="H62" s="314">
        <f t="shared" ref="H62:I69" si="20">(F62-B62)*100/(D62-B62)</f>
        <v>32.004223864836327</v>
      </c>
      <c r="I62" s="314">
        <f t="shared" si="20"/>
        <v>32.16137430739446</v>
      </c>
      <c r="J62" s="390">
        <f t="shared" ref="J62" si="21">AVERAGE(H62:I62)</f>
        <v>32.082799086115394</v>
      </c>
      <c r="K62" s="375"/>
      <c r="L62" s="375"/>
      <c r="M62" s="390">
        <f t="shared" ref="M62:N62" si="22">((F62-K62)/D62)*100</f>
        <v>43.904521299764788</v>
      </c>
      <c r="N62" s="391">
        <f t="shared" si="22"/>
        <v>44.386880221824946</v>
      </c>
      <c r="O62" s="392">
        <f t="shared" ref="O62" si="23">AVERAGE(M62:N62)</f>
        <v>44.145700760794867</v>
      </c>
      <c r="P62" s="190"/>
      <c r="Q62" s="190"/>
      <c r="R62" s="190"/>
      <c r="S62" s="190"/>
      <c r="T62" s="190"/>
      <c r="U62" s="222"/>
      <c r="V62" s="222"/>
      <c r="W62" s="222"/>
      <c r="X62" s="222"/>
      <c r="Y62" s="222"/>
      <c r="Z62" s="222"/>
      <c r="AA62" s="222"/>
      <c r="AB62" s="222"/>
      <c r="AC62" s="222"/>
      <c r="AD62" s="222"/>
      <c r="AE62" s="222"/>
      <c r="AF62" s="222"/>
      <c r="AG62" s="222"/>
      <c r="AH62" s="222"/>
      <c r="AI62" s="222"/>
      <c r="AJ62" s="222"/>
      <c r="AK62" s="222"/>
      <c r="AL62" s="359"/>
      <c r="AM62" s="190"/>
      <c r="AN62" s="190"/>
      <c r="AO62" s="190"/>
      <c r="AP62" s="190"/>
      <c r="AQ62" s="190"/>
      <c r="AR62" s="190"/>
      <c r="AS62" s="190"/>
      <c r="AT62" s="190"/>
      <c r="AU62" s="190"/>
      <c r="AV62" s="190"/>
      <c r="AW62" s="190"/>
      <c r="AX62" s="190"/>
      <c r="AY62" s="190"/>
      <c r="AZ62" s="190"/>
      <c r="BA62" s="190"/>
      <c r="BB62" s="190"/>
      <c r="BC62" s="190"/>
      <c r="BD62" s="190"/>
      <c r="BE62" s="190"/>
      <c r="BF62" s="190"/>
    </row>
    <row r="63" spans="1:58" ht="16.5" thickBot="1" x14ac:dyDescent="0.3">
      <c r="A63" s="369">
        <v>2</v>
      </c>
      <c r="B63" s="370">
        <v>0.9859</v>
      </c>
      <c r="C63" s="415">
        <v>0.99850000000000005</v>
      </c>
      <c r="D63" s="370">
        <v>6.0491000000000001</v>
      </c>
      <c r="E63" s="415">
        <v>6.43</v>
      </c>
      <c r="F63" s="381">
        <v>2.6355</v>
      </c>
      <c r="G63" s="370">
        <v>2.7648999999999999</v>
      </c>
      <c r="H63" s="314">
        <f t="shared" si="20"/>
        <v>32.580186443355984</v>
      </c>
      <c r="I63" s="314">
        <f t="shared" si="20"/>
        <v>32.521402927368129</v>
      </c>
      <c r="J63" s="390">
        <f>AVERAGE(H63:I63)</f>
        <v>32.550794685362057</v>
      </c>
      <c r="K63" s="375"/>
      <c r="L63" s="375"/>
      <c r="M63" s="390">
        <f>((F63-K63)/D63)*100</f>
        <v>43.568464730290458</v>
      </c>
      <c r="N63" s="391">
        <f>((G63-L63)/E63)*100</f>
        <v>43</v>
      </c>
      <c r="O63" s="392">
        <f>AVERAGE(M63:N63)</f>
        <v>43.284232365145229</v>
      </c>
      <c r="P63" s="190"/>
      <c r="Q63" s="190"/>
      <c r="R63" s="190"/>
      <c r="S63" s="190"/>
      <c r="T63" s="190"/>
      <c r="U63" s="222"/>
      <c r="V63" s="222"/>
      <c r="W63" s="222"/>
      <c r="X63" s="222"/>
      <c r="Y63" s="222"/>
      <c r="Z63" s="222"/>
      <c r="AA63" s="222"/>
      <c r="AB63" s="222"/>
      <c r="AC63" s="222"/>
      <c r="AD63" s="222"/>
      <c r="AE63" s="222"/>
      <c r="AF63" s="222"/>
      <c r="AG63" s="222"/>
      <c r="AH63" s="222"/>
      <c r="AI63" s="222"/>
      <c r="AJ63" s="222"/>
      <c r="AK63" s="222"/>
      <c r="AL63" s="359"/>
      <c r="AM63" s="190"/>
      <c r="AN63" s="190"/>
      <c r="AO63" s="190"/>
      <c r="AP63" s="190"/>
      <c r="AQ63" s="190"/>
      <c r="AR63" s="190"/>
      <c r="AS63" s="190"/>
      <c r="AT63" s="190"/>
      <c r="AU63" s="190"/>
      <c r="AV63" s="190"/>
      <c r="AW63" s="190"/>
      <c r="AX63" s="190"/>
      <c r="AY63" s="190"/>
      <c r="AZ63" s="190"/>
      <c r="BA63" s="190"/>
      <c r="BB63" s="190"/>
      <c r="BC63" s="190"/>
      <c r="BD63" s="190"/>
      <c r="BE63" s="190"/>
      <c r="BF63" s="190"/>
    </row>
    <row r="64" spans="1:58" x14ac:dyDescent="0.25">
      <c r="A64" s="369">
        <v>3</v>
      </c>
      <c r="B64" s="415">
        <v>0.98850000000000005</v>
      </c>
      <c r="C64" s="379">
        <v>0.997</v>
      </c>
      <c r="D64" s="415">
        <v>6.0865</v>
      </c>
      <c r="E64" s="380">
        <v>6.0670999999999999</v>
      </c>
      <c r="F64" s="370">
        <v>2.6398000000000001</v>
      </c>
      <c r="G64" s="370">
        <v>2.6334</v>
      </c>
      <c r="H64" s="314">
        <f t="shared" si="20"/>
        <v>32.391133777952135</v>
      </c>
      <c r="I64" s="314">
        <f t="shared" si="20"/>
        <v>32.27549752470366</v>
      </c>
      <c r="J64" s="390">
        <f t="shared" ref="J64:J69" si="24">AVERAGE(H64:I64)</f>
        <v>32.333315651327894</v>
      </c>
      <c r="K64" s="375"/>
      <c r="L64" s="375"/>
      <c r="M64" s="390">
        <f>((F64-K64)/D64)*100</f>
        <v>43.371395711821251</v>
      </c>
      <c r="N64" s="390">
        <f>((G64-L64)/E64)*100</f>
        <v>43.404591979693755</v>
      </c>
      <c r="O64" s="392">
        <f t="shared" ref="O64:O66" si="25">AVERAGE(M64:N64)</f>
        <v>43.387993845757507</v>
      </c>
      <c r="P64" s="190"/>
      <c r="Q64" s="190"/>
      <c r="R64" s="190"/>
      <c r="S64" s="190"/>
      <c r="T64" s="190"/>
      <c r="U64" s="222"/>
      <c r="V64" s="222"/>
      <c r="W64" s="222"/>
      <c r="X64" s="222"/>
      <c r="Y64" s="222"/>
      <c r="Z64" s="222"/>
      <c r="AA64" s="222"/>
      <c r="AB64" s="222"/>
      <c r="AC64" s="222"/>
      <c r="AD64" s="222"/>
      <c r="AE64" s="222"/>
      <c r="AF64" s="222"/>
      <c r="AG64" s="222"/>
      <c r="AH64" s="222"/>
      <c r="AI64" s="222"/>
      <c r="AJ64" s="222"/>
      <c r="AK64" s="222"/>
      <c r="AL64" s="222"/>
      <c r="AM64" s="190"/>
      <c r="AN64" s="190"/>
      <c r="AO64" s="190"/>
      <c r="AP64" s="190"/>
      <c r="AQ64" s="190"/>
      <c r="AR64" s="190"/>
      <c r="AS64" s="190"/>
      <c r="AT64" s="190"/>
      <c r="AU64" s="190"/>
      <c r="AV64" s="190"/>
      <c r="AW64" s="190"/>
      <c r="AX64" s="190"/>
      <c r="AY64" s="190"/>
      <c r="AZ64" s="190"/>
      <c r="BA64" s="190"/>
      <c r="BB64" s="190"/>
      <c r="BC64" s="190"/>
      <c r="BD64" s="190"/>
      <c r="BE64" s="190"/>
      <c r="BF64" s="190"/>
    </row>
    <row r="65" spans="1:58" x14ac:dyDescent="0.25">
      <c r="A65" s="369">
        <v>4</v>
      </c>
      <c r="B65" s="370">
        <v>0.9899</v>
      </c>
      <c r="C65" s="415">
        <v>1.0212000000000001</v>
      </c>
      <c r="D65" s="370">
        <v>5.1554000000000002</v>
      </c>
      <c r="E65" s="415">
        <v>6.4198000000000004</v>
      </c>
      <c r="F65" s="394">
        <v>2.3229000000000002</v>
      </c>
      <c r="G65" s="370">
        <v>2.7313000000000001</v>
      </c>
      <c r="H65" s="314">
        <f t="shared" si="20"/>
        <v>32.000960268875289</v>
      </c>
      <c r="I65" s="314">
        <f t="shared" si="20"/>
        <v>31.676731004334457</v>
      </c>
      <c r="J65" s="390">
        <f t="shared" si="24"/>
        <v>31.838845636604873</v>
      </c>
      <c r="K65" s="375"/>
      <c r="L65" s="375"/>
      <c r="M65" s="390">
        <f>((F65-K65)/D66)*100</f>
        <v>39.564987821702921</v>
      </c>
      <c r="N65" s="391">
        <f>((G65-L65)/E64)*100</f>
        <v>45.018212984786807</v>
      </c>
      <c r="O65" s="392">
        <f t="shared" si="25"/>
        <v>42.291600403244864</v>
      </c>
      <c r="P65" s="190"/>
      <c r="Q65" s="190"/>
      <c r="R65" s="190"/>
      <c r="S65" s="190"/>
      <c r="T65" s="190"/>
      <c r="U65" s="222"/>
      <c r="V65" s="222"/>
      <c r="W65" s="222"/>
      <c r="X65" s="222"/>
      <c r="Y65" s="222"/>
      <c r="Z65" s="222"/>
      <c r="AA65" s="222"/>
      <c r="AB65" s="222"/>
      <c r="AC65" s="222"/>
      <c r="AD65" s="222"/>
      <c r="AE65" s="222"/>
      <c r="AF65" s="222"/>
      <c r="AG65" s="222"/>
      <c r="AH65" s="222"/>
      <c r="AI65" s="222"/>
      <c r="AJ65" s="222"/>
      <c r="AK65" s="222"/>
      <c r="AL65" s="359"/>
      <c r="AM65" s="190"/>
      <c r="AN65" s="190"/>
      <c r="AO65" s="190"/>
      <c r="AP65" s="190"/>
      <c r="AQ65" s="190"/>
      <c r="AR65" s="190"/>
      <c r="AS65" s="190"/>
      <c r="AT65" s="190"/>
      <c r="AU65" s="190"/>
      <c r="AV65" s="190"/>
      <c r="AW65" s="190"/>
      <c r="AX65" s="190"/>
      <c r="AY65" s="190"/>
      <c r="AZ65" s="190"/>
      <c r="BA65" s="190"/>
      <c r="BB65" s="190"/>
      <c r="BC65" s="190"/>
      <c r="BD65" s="190"/>
      <c r="BE65" s="190"/>
      <c r="BF65" s="190"/>
    </row>
    <row r="66" spans="1:58" x14ac:dyDescent="0.25">
      <c r="A66" s="369">
        <v>5</v>
      </c>
      <c r="B66" s="415">
        <v>1.004</v>
      </c>
      <c r="C66" s="370">
        <v>0.99919999999999998</v>
      </c>
      <c r="D66" s="526">
        <v>5.8711000000000002</v>
      </c>
      <c r="E66" s="370">
        <v>6.3391000000000002</v>
      </c>
      <c r="F66" s="370">
        <v>2.5495000000000001</v>
      </c>
      <c r="G66" s="370">
        <v>2.7002999999999999</v>
      </c>
      <c r="H66" s="314">
        <f t="shared" si="20"/>
        <v>31.754021902159394</v>
      </c>
      <c r="I66" s="314">
        <f t="shared" si="20"/>
        <v>31.856401805277248</v>
      </c>
      <c r="J66" s="390">
        <f t="shared" si="24"/>
        <v>31.805211853718319</v>
      </c>
      <c r="K66" s="375"/>
      <c r="L66" s="375"/>
      <c r="M66" s="390">
        <f>((F66-K66)/D89)*100</f>
        <v>43.424571204714617</v>
      </c>
      <c r="N66" s="391">
        <f>((G66-L66)/E65)*100</f>
        <v>42.062058008037631</v>
      </c>
      <c r="O66" s="392">
        <f t="shared" si="25"/>
        <v>42.743314606376124</v>
      </c>
      <c r="P66" s="190"/>
      <c r="Q66" s="190"/>
      <c r="R66" s="190"/>
      <c r="S66" s="190"/>
      <c r="T66" s="190"/>
      <c r="U66" s="222"/>
      <c r="V66" s="222"/>
      <c r="W66" s="222"/>
      <c r="X66" s="222"/>
      <c r="Y66" s="222"/>
      <c r="Z66" s="222"/>
      <c r="AA66" s="222"/>
      <c r="AB66" s="222"/>
      <c r="AC66" s="222"/>
      <c r="AD66" s="222"/>
      <c r="AE66" s="222"/>
      <c r="AF66" s="222"/>
      <c r="AG66" s="222"/>
      <c r="AH66" s="222"/>
      <c r="AI66" s="222"/>
      <c r="AJ66" s="222"/>
      <c r="AK66" s="222"/>
      <c r="AL66" s="222"/>
      <c r="AM66" s="190"/>
      <c r="AN66" s="190"/>
      <c r="AO66" s="190"/>
      <c r="AP66" s="190"/>
      <c r="AQ66" s="190"/>
      <c r="AR66" s="190"/>
      <c r="AS66" s="190"/>
      <c r="AT66" s="190"/>
      <c r="AU66" s="190"/>
      <c r="AV66" s="190"/>
      <c r="AW66" s="190"/>
      <c r="AX66" s="190"/>
      <c r="AY66" s="190"/>
      <c r="AZ66" s="190"/>
      <c r="BA66" s="190"/>
      <c r="BB66" s="190"/>
      <c r="BC66" s="190"/>
      <c r="BD66" s="190"/>
      <c r="BE66" s="190"/>
      <c r="BF66" s="190"/>
    </row>
    <row r="67" spans="1:58" x14ac:dyDescent="0.25">
      <c r="A67" s="369"/>
      <c r="B67" s="527">
        <v>0.99099999999999999</v>
      </c>
      <c r="C67" s="380">
        <v>1.004</v>
      </c>
      <c r="D67" s="380">
        <v>6.1707000000000001</v>
      </c>
      <c r="E67" s="380">
        <v>5.8765000000000001</v>
      </c>
      <c r="F67" s="380">
        <v>2.6642000000000001</v>
      </c>
      <c r="G67" s="380">
        <v>2.5871</v>
      </c>
      <c r="H67" s="531">
        <f t="shared" si="20"/>
        <v>32.303029132961363</v>
      </c>
      <c r="I67" s="314">
        <f t="shared" si="20"/>
        <v>32.4905079527963</v>
      </c>
      <c r="J67" s="390">
        <f t="shared" si="24"/>
        <v>32.396768542878831</v>
      </c>
      <c r="K67" s="375"/>
      <c r="L67" s="375"/>
      <c r="M67" s="390"/>
      <c r="N67" s="391"/>
      <c r="O67" s="392"/>
      <c r="P67" s="190"/>
      <c r="Q67" s="190"/>
      <c r="R67" s="190"/>
      <c r="S67" s="190"/>
      <c r="T67" s="190"/>
      <c r="U67" s="222"/>
      <c r="V67" s="222"/>
      <c r="W67" s="222"/>
      <c r="X67" s="222"/>
      <c r="Y67" s="222"/>
      <c r="Z67" s="222"/>
      <c r="AA67" s="222"/>
      <c r="AB67" s="222"/>
      <c r="AC67" s="222"/>
      <c r="AD67" s="222"/>
      <c r="AE67" s="222"/>
      <c r="AF67" s="222"/>
      <c r="AG67" s="222"/>
      <c r="AH67" s="222"/>
      <c r="AI67" s="222"/>
      <c r="AJ67" s="222"/>
      <c r="AK67" s="222"/>
      <c r="AL67" s="359"/>
      <c r="AM67" s="190"/>
      <c r="AN67" s="190"/>
      <c r="AO67" s="190"/>
      <c r="AP67" s="190"/>
      <c r="AQ67" s="190"/>
      <c r="AR67" s="190"/>
      <c r="AS67" s="190"/>
      <c r="AT67" s="190"/>
      <c r="AU67" s="190"/>
      <c r="AV67" s="190"/>
      <c r="AW67" s="190"/>
      <c r="AX67" s="190"/>
      <c r="AY67" s="190"/>
      <c r="AZ67" s="190"/>
      <c r="BA67" s="190"/>
      <c r="BB67" s="190"/>
      <c r="BC67" s="190"/>
      <c r="BD67" s="190"/>
      <c r="BE67" s="190"/>
      <c r="BF67" s="190"/>
    </row>
    <row r="68" spans="1:58" x14ac:dyDescent="0.25">
      <c r="A68" s="528" t="s">
        <v>118</v>
      </c>
      <c r="B68" s="529">
        <v>1.0302</v>
      </c>
      <c r="C68" s="380">
        <v>0.99129999999999996</v>
      </c>
      <c r="D68" s="380">
        <v>5.3262</v>
      </c>
      <c r="E68" s="380">
        <v>5.0174000000000003</v>
      </c>
      <c r="F68" s="380">
        <v>2.3296999999999999</v>
      </c>
      <c r="G68" s="380">
        <v>2.2277</v>
      </c>
      <c r="H68" s="531">
        <f t="shared" si="20"/>
        <v>30.249068901303534</v>
      </c>
      <c r="I68" s="314">
        <f t="shared" si="20"/>
        <v>30.709619731253571</v>
      </c>
      <c r="J68" s="390">
        <f t="shared" si="24"/>
        <v>30.479344316278553</v>
      </c>
      <c r="K68" s="396"/>
      <c r="L68" s="396"/>
      <c r="M68" s="390">
        <f t="shared" ref="M68:N69" si="26">((F68-K68)/D68)*100</f>
        <v>43.740377755247636</v>
      </c>
      <c r="N68" s="391">
        <f t="shared" si="26"/>
        <v>44.399489775580975</v>
      </c>
      <c r="O68" s="392">
        <f t="shared" ref="O68:O69" si="27">AVERAGE(M68:N68)</f>
        <v>44.069933765414305</v>
      </c>
      <c r="P68" s="190"/>
      <c r="Q68" s="190"/>
      <c r="R68" s="190"/>
      <c r="S68" s="190"/>
      <c r="T68" s="190"/>
      <c r="U68" s="222"/>
      <c r="V68" s="222"/>
      <c r="W68" s="222"/>
      <c r="X68" s="222"/>
      <c r="Y68" s="222"/>
      <c r="Z68" s="222"/>
      <c r="AA68" s="222"/>
      <c r="AB68" s="222"/>
      <c r="AC68" s="222"/>
      <c r="AD68" s="222"/>
      <c r="AE68" s="222"/>
      <c r="AF68" s="222"/>
      <c r="AG68" s="222"/>
      <c r="AH68" s="222"/>
      <c r="AI68" s="222"/>
      <c r="AJ68" s="222"/>
      <c r="AK68" s="222"/>
      <c r="AL68" s="359"/>
      <c r="AM68" s="190"/>
      <c r="AN68" s="190"/>
      <c r="AO68" s="190"/>
      <c r="AP68" s="190"/>
      <c r="AQ68" s="190"/>
      <c r="AR68" s="190"/>
      <c r="AS68" s="190"/>
      <c r="AT68" s="190"/>
      <c r="AU68" s="190"/>
      <c r="AV68" s="190"/>
      <c r="AW68" s="190"/>
      <c r="AX68" s="190"/>
      <c r="AY68" s="190"/>
      <c r="AZ68" s="190"/>
      <c r="BA68" s="190"/>
      <c r="BB68" s="190"/>
      <c r="BC68" s="190"/>
      <c r="BD68" s="190"/>
      <c r="BE68" s="190"/>
      <c r="BF68" s="190"/>
    </row>
    <row r="69" spans="1:58" ht="16.5" thickBot="1" x14ac:dyDescent="0.3">
      <c r="A69" s="383" t="s">
        <v>119</v>
      </c>
      <c r="B69" s="530">
        <v>0.99719999999999998</v>
      </c>
      <c r="C69" s="380">
        <v>1.0051000000000001</v>
      </c>
      <c r="D69" s="380">
        <v>10.4413</v>
      </c>
      <c r="E69" s="380">
        <v>10.5265</v>
      </c>
      <c r="F69" s="380">
        <v>1.3299000000000001</v>
      </c>
      <c r="G69" s="380">
        <v>1.3364</v>
      </c>
      <c r="H69" s="531">
        <f t="shared" si="20"/>
        <v>3.5228343621943869</v>
      </c>
      <c r="I69" s="314">
        <f t="shared" si="20"/>
        <v>3.4795303211712558</v>
      </c>
      <c r="J69" s="390">
        <f t="shared" si="24"/>
        <v>3.5011823416828216</v>
      </c>
      <c r="K69" s="375"/>
      <c r="L69" s="398">
        <v>1.1214999999999999</v>
      </c>
      <c r="M69" s="399"/>
      <c r="N69" s="400">
        <f t="shared" si="26"/>
        <v>2.0415142735002147</v>
      </c>
      <c r="O69" s="401">
        <f t="shared" si="27"/>
        <v>2.0415142735002147</v>
      </c>
      <c r="P69" s="190"/>
      <c r="Q69" s="190"/>
      <c r="R69" s="190"/>
      <c r="S69" s="190"/>
      <c r="T69" s="190"/>
      <c r="U69" s="222"/>
      <c r="V69" s="222"/>
      <c r="W69" s="222"/>
      <c r="X69" s="222"/>
      <c r="Y69" s="222"/>
      <c r="Z69" s="222"/>
      <c r="AA69" s="222"/>
      <c r="AB69" s="222"/>
      <c r="AC69" s="222"/>
      <c r="AD69" s="222"/>
      <c r="AE69" s="222"/>
      <c r="AF69" s="222"/>
      <c r="AG69" s="222"/>
      <c r="AH69" s="222"/>
      <c r="AI69" s="222"/>
      <c r="AJ69" s="222"/>
      <c r="AK69" s="222"/>
      <c r="AL69" s="222"/>
      <c r="AM69" s="190"/>
      <c r="AN69" s="190"/>
      <c r="AO69" s="190"/>
      <c r="AP69" s="190"/>
      <c r="AQ69" s="190"/>
      <c r="AR69" s="190"/>
      <c r="AS69" s="190"/>
      <c r="AT69" s="190"/>
      <c r="AU69" s="190"/>
      <c r="AV69" s="190"/>
      <c r="AW69" s="190"/>
      <c r="AX69" s="190"/>
      <c r="AY69" s="190"/>
      <c r="AZ69" s="190"/>
      <c r="BA69" s="190"/>
      <c r="BB69" s="190"/>
      <c r="BC69" s="190"/>
      <c r="BD69" s="190"/>
      <c r="BE69" s="190"/>
      <c r="BF69" s="190"/>
    </row>
    <row r="70" spans="1:58" x14ac:dyDescent="0.25">
      <c r="A70" s="369"/>
      <c r="B70" s="370"/>
      <c r="C70" s="416"/>
      <c r="D70" s="416"/>
      <c r="E70" s="416"/>
      <c r="F70" s="553"/>
      <c r="G70" s="416"/>
      <c r="H70" s="390"/>
      <c r="I70" s="390"/>
      <c r="J70" s="390"/>
      <c r="K70" s="375"/>
      <c r="L70" s="375"/>
      <c r="M70" s="390"/>
      <c r="N70" s="391"/>
      <c r="O70" s="392"/>
      <c r="P70" s="190"/>
      <c r="Q70" s="190"/>
      <c r="R70" s="190"/>
      <c r="S70" s="190"/>
      <c r="T70" s="190"/>
      <c r="U70" s="222"/>
      <c r="V70" s="222"/>
      <c r="W70" s="222"/>
      <c r="X70" s="222"/>
      <c r="Y70" s="222"/>
      <c r="Z70" s="222"/>
      <c r="AA70" s="222"/>
      <c r="AB70" s="222"/>
      <c r="AC70" s="222"/>
      <c r="AD70" s="222"/>
      <c r="AE70" s="222"/>
      <c r="AF70" s="222"/>
      <c r="AG70" s="222"/>
      <c r="AH70" s="222"/>
      <c r="AI70" s="222"/>
      <c r="AJ70" s="222"/>
      <c r="AK70" s="222"/>
      <c r="AL70" s="359"/>
      <c r="AM70" s="190"/>
      <c r="AN70" s="190"/>
      <c r="AO70" s="190"/>
      <c r="AP70" s="190"/>
      <c r="AQ70" s="190"/>
      <c r="AR70" s="190"/>
      <c r="AS70" s="190"/>
      <c r="AT70" s="190"/>
      <c r="AU70" s="190"/>
      <c r="AV70" s="190"/>
      <c r="AW70" s="190"/>
      <c r="AX70" s="190"/>
      <c r="AY70" s="190"/>
      <c r="AZ70" s="190"/>
      <c r="BA70" s="190"/>
      <c r="BB70" s="190"/>
      <c r="BC70" s="190"/>
      <c r="BD70" s="190"/>
      <c r="BE70" s="190"/>
      <c r="BF70" s="190"/>
    </row>
    <row r="71" spans="1:58" x14ac:dyDescent="0.25">
      <c r="A71" s="190"/>
      <c r="B71" s="190"/>
      <c r="C71" s="190"/>
      <c r="D71" s="190"/>
      <c r="E71" s="190"/>
      <c r="F71" s="190"/>
      <c r="G71" s="190"/>
      <c r="H71" s="190"/>
      <c r="I71" s="190"/>
      <c r="J71" s="190"/>
      <c r="K71" s="190"/>
      <c r="L71" s="190"/>
      <c r="M71" s="190"/>
      <c r="N71" s="190"/>
      <c r="O71" s="190"/>
      <c r="P71" s="190"/>
      <c r="Q71" s="190"/>
      <c r="R71" s="190"/>
      <c r="S71" s="190"/>
      <c r="T71" s="190"/>
      <c r="U71" s="222"/>
      <c r="V71" s="222"/>
      <c r="W71" s="222"/>
      <c r="X71" s="222"/>
      <c r="Y71" s="222"/>
      <c r="Z71" s="222"/>
      <c r="AA71" s="222"/>
      <c r="AB71" s="222"/>
      <c r="AC71" s="222"/>
      <c r="AD71" s="222"/>
      <c r="AE71" s="222"/>
      <c r="AF71" s="222"/>
      <c r="AG71" s="222"/>
      <c r="AH71" s="222"/>
      <c r="AI71" s="222"/>
      <c r="AJ71" s="222"/>
      <c r="AK71" s="222"/>
      <c r="AL71" s="222"/>
      <c r="AM71" s="190"/>
      <c r="AN71" s="190"/>
      <c r="AO71" s="190"/>
      <c r="AP71" s="190"/>
      <c r="AQ71" s="190"/>
      <c r="AR71" s="190"/>
      <c r="AS71" s="190"/>
      <c r="AT71" s="190"/>
      <c r="AU71" s="190"/>
      <c r="AV71" s="190"/>
      <c r="AW71" s="190"/>
      <c r="AX71" s="190"/>
      <c r="AY71" s="190"/>
      <c r="AZ71" s="190"/>
      <c r="BA71" s="190"/>
      <c r="BB71" s="190"/>
      <c r="BC71" s="190"/>
      <c r="BD71" s="190"/>
      <c r="BE71" s="190"/>
      <c r="BF71" s="190"/>
    </row>
    <row r="72" spans="1:58" x14ac:dyDescent="0.25">
      <c r="A72" s="402" t="s">
        <v>174</v>
      </c>
      <c r="B72" s="403"/>
      <c r="C72" s="403"/>
      <c r="D72" s="403"/>
      <c r="E72" s="403"/>
      <c r="F72" s="403"/>
      <c r="G72" s="403"/>
      <c r="H72" s="403"/>
      <c r="I72" s="403"/>
      <c r="J72" s="403"/>
      <c r="K72" s="403"/>
      <c r="L72" s="403"/>
      <c r="M72" s="403"/>
      <c r="N72" s="403"/>
      <c r="O72" s="403"/>
      <c r="P72" s="403"/>
      <c r="Q72" s="190"/>
      <c r="R72" s="190"/>
      <c r="S72" s="190"/>
      <c r="T72" s="190"/>
      <c r="U72" s="222"/>
      <c r="V72" s="222"/>
      <c r="W72" s="222"/>
      <c r="X72" s="222"/>
      <c r="Y72" s="222"/>
      <c r="Z72" s="222"/>
      <c r="AA72" s="222"/>
      <c r="AB72" s="222"/>
      <c r="AC72" s="222"/>
      <c r="AD72" s="222"/>
      <c r="AE72" s="222"/>
      <c r="AF72" s="222"/>
      <c r="AG72" s="222"/>
      <c r="AH72" s="222"/>
      <c r="AI72" s="222"/>
      <c r="AJ72" s="222"/>
      <c r="AK72" s="222"/>
      <c r="AL72" s="359"/>
      <c r="AM72" s="190"/>
      <c r="AN72" s="190"/>
      <c r="AO72" s="190"/>
      <c r="AP72" s="190"/>
      <c r="AQ72" s="190"/>
      <c r="AR72" s="190"/>
      <c r="AS72" s="190"/>
      <c r="AT72" s="190"/>
      <c r="AU72" s="190"/>
      <c r="AV72" s="190"/>
      <c r="AW72" s="190"/>
      <c r="AX72" s="190"/>
      <c r="AY72" s="190"/>
      <c r="AZ72" s="190"/>
      <c r="BA72" s="190"/>
      <c r="BB72" s="190"/>
      <c r="BC72" s="190"/>
      <c r="BD72" s="190"/>
      <c r="BE72" s="190"/>
      <c r="BF72" s="190"/>
    </row>
    <row r="73" spans="1:58" ht="16.5" thickBot="1" x14ac:dyDescent="0.3">
      <c r="A73" s="403"/>
      <c r="B73" s="403"/>
      <c r="C73" s="403"/>
      <c r="D73" s="403"/>
      <c r="E73" s="403"/>
      <c r="F73" s="403"/>
      <c r="G73" s="403"/>
      <c r="H73" s="403"/>
      <c r="I73" s="403"/>
      <c r="J73" s="403"/>
      <c r="K73" s="403"/>
      <c r="L73" s="403"/>
      <c r="M73" s="403"/>
      <c r="N73" s="403"/>
      <c r="O73" s="403"/>
      <c r="P73" s="403"/>
      <c r="Q73" s="190"/>
      <c r="R73" s="190"/>
      <c r="S73" s="190"/>
      <c r="T73" s="190"/>
      <c r="U73" s="222"/>
      <c r="V73" s="222"/>
      <c r="W73" s="222"/>
      <c r="X73" s="222"/>
      <c r="Y73" s="222"/>
      <c r="Z73" s="222"/>
      <c r="AA73" s="222"/>
      <c r="AB73" s="222"/>
      <c r="AC73" s="222"/>
      <c r="AD73" s="222"/>
      <c r="AE73" s="222"/>
      <c r="AF73" s="222"/>
      <c r="AG73" s="222"/>
      <c r="AH73" s="222"/>
      <c r="AI73" s="222"/>
      <c r="AJ73" s="222"/>
      <c r="AK73" s="222"/>
      <c r="AL73" s="222"/>
      <c r="AM73" s="190"/>
      <c r="AN73" s="190"/>
      <c r="AO73" s="190"/>
      <c r="AP73" s="190"/>
      <c r="AQ73" s="190"/>
      <c r="AR73" s="190"/>
      <c r="AS73" s="190"/>
      <c r="AT73" s="190"/>
      <c r="AU73" s="190"/>
      <c r="AV73" s="190"/>
      <c r="AW73" s="190"/>
      <c r="AX73" s="190"/>
      <c r="AY73" s="190"/>
      <c r="AZ73" s="190"/>
      <c r="BA73" s="190"/>
      <c r="BB73" s="190"/>
      <c r="BC73" s="190"/>
      <c r="BD73" s="190"/>
      <c r="BE73" s="190"/>
      <c r="BF73" s="190"/>
    </row>
    <row r="74" spans="1:58" x14ac:dyDescent="0.25">
      <c r="A74" s="404" t="s">
        <v>82</v>
      </c>
      <c r="B74" s="366"/>
      <c r="C74" s="366"/>
      <c r="D74" s="366"/>
      <c r="E74" s="366"/>
      <c r="F74" s="366"/>
      <c r="G74" s="366"/>
      <c r="H74" s="366"/>
      <c r="I74" s="366"/>
      <c r="J74" s="366"/>
      <c r="K74" s="366"/>
      <c r="L74" s="366"/>
      <c r="M74" s="366"/>
      <c r="N74" s="366"/>
      <c r="O74" s="366"/>
      <c r="P74" s="366"/>
      <c r="Q74" s="190"/>
      <c r="R74" s="190"/>
      <c r="S74" s="190"/>
      <c r="T74" s="190"/>
      <c r="U74" s="222"/>
      <c r="V74" s="222"/>
      <c r="W74" s="222"/>
      <c r="X74" s="222"/>
      <c r="Y74" s="222"/>
      <c r="Z74" s="222"/>
      <c r="AA74" s="222"/>
      <c r="AB74" s="222"/>
      <c r="AC74" s="222"/>
      <c r="AD74" s="222"/>
      <c r="AE74" s="222"/>
      <c r="AF74" s="222"/>
      <c r="AG74" s="222"/>
      <c r="AH74" s="222"/>
      <c r="AI74" s="222"/>
      <c r="AJ74" s="222"/>
      <c r="AK74" s="222"/>
      <c r="AL74" s="359"/>
      <c r="AM74" s="190"/>
      <c r="AN74" s="190"/>
      <c r="AO74" s="190"/>
      <c r="AP74" s="190"/>
      <c r="AQ74" s="190"/>
      <c r="AR74" s="190"/>
      <c r="AS74" s="190"/>
      <c r="AT74" s="190"/>
      <c r="AU74" s="190"/>
      <c r="AV74" s="190"/>
      <c r="AW74" s="190"/>
      <c r="AX74" s="190"/>
      <c r="AY74" s="190"/>
      <c r="AZ74" s="190"/>
      <c r="BA74" s="190"/>
      <c r="BB74" s="190"/>
      <c r="BC74" s="190"/>
      <c r="BD74" s="190"/>
      <c r="BE74" s="190"/>
      <c r="BF74" s="190"/>
    </row>
    <row r="75" spans="1:58" ht="32.25" customHeight="1" x14ac:dyDescent="0.25">
      <c r="A75" s="331" t="s">
        <v>84</v>
      </c>
      <c r="B75" s="332" t="s">
        <v>85</v>
      </c>
      <c r="C75" s="332" t="s">
        <v>86</v>
      </c>
      <c r="D75" s="332" t="s">
        <v>87</v>
      </c>
      <c r="E75" s="332" t="s">
        <v>88</v>
      </c>
      <c r="F75" s="332" t="s">
        <v>89</v>
      </c>
      <c r="G75" s="332" t="s">
        <v>90</v>
      </c>
      <c r="H75" s="332" t="s">
        <v>91</v>
      </c>
      <c r="I75" s="332" t="s">
        <v>92</v>
      </c>
      <c r="J75" s="332" t="s">
        <v>93</v>
      </c>
      <c r="K75" s="332" t="s">
        <v>94</v>
      </c>
      <c r="L75" s="332" t="s">
        <v>95</v>
      </c>
      <c r="M75" s="332" t="s">
        <v>96</v>
      </c>
      <c r="N75" s="332" t="s">
        <v>97</v>
      </c>
      <c r="O75" s="332" t="s">
        <v>98</v>
      </c>
      <c r="P75" s="405" t="s">
        <v>99</v>
      </c>
      <c r="Q75" s="190"/>
      <c r="R75" s="190"/>
      <c r="S75" s="190"/>
      <c r="T75" s="190"/>
      <c r="U75" s="222"/>
      <c r="V75" s="222"/>
      <c r="W75" s="222"/>
      <c r="X75" s="222"/>
      <c r="Y75" s="222"/>
      <c r="Z75" s="222"/>
      <c r="AA75" s="222"/>
      <c r="AB75" s="222"/>
      <c r="AC75" s="222"/>
      <c r="AD75" s="222"/>
      <c r="AE75" s="222"/>
      <c r="AF75" s="222"/>
      <c r="AG75" s="222"/>
      <c r="AH75" s="222"/>
      <c r="AI75" s="222"/>
      <c r="AJ75" s="222"/>
      <c r="AK75" s="222"/>
      <c r="AL75" s="222"/>
      <c r="AM75" s="190"/>
      <c r="AN75" s="190"/>
      <c r="AO75" s="190"/>
      <c r="AP75" s="190"/>
      <c r="AQ75" s="190"/>
      <c r="AR75" s="190"/>
      <c r="AS75" s="190"/>
      <c r="AT75" s="190"/>
      <c r="AU75" s="190"/>
      <c r="AV75" s="190"/>
      <c r="AW75" s="190"/>
      <c r="AX75" s="190"/>
      <c r="AY75" s="190"/>
      <c r="AZ75" s="190"/>
      <c r="BA75" s="190"/>
      <c r="BB75" s="190"/>
      <c r="BC75" s="190"/>
      <c r="BD75" s="190"/>
      <c r="BE75" s="190"/>
      <c r="BF75" s="190"/>
    </row>
    <row r="76" spans="1:58" x14ac:dyDescent="0.25">
      <c r="A76" s="369">
        <v>1</v>
      </c>
      <c r="B76" s="406">
        <v>1.1136999999999999</v>
      </c>
      <c r="C76" s="407"/>
      <c r="D76" s="371">
        <v>10</v>
      </c>
      <c r="E76" s="371">
        <v>10</v>
      </c>
      <c r="F76" s="337">
        <v>1.1214</v>
      </c>
      <c r="G76" s="372"/>
      <c r="H76" s="371">
        <v>1</v>
      </c>
      <c r="I76" s="373">
        <f t="shared" ref="I76:I80" si="28">(F76-B76)*1000*H76/D76</f>
        <v>0.77000000000000401</v>
      </c>
      <c r="J76" s="373">
        <f t="shared" ref="J76:J80" si="29">(G76-C76)*1000*H76/E76</f>
        <v>0</v>
      </c>
      <c r="K76" s="374">
        <f t="shared" ref="K76:K79" si="30">AVERAGE(I76:J76)</f>
        <v>0.38500000000000201</v>
      </c>
      <c r="L76" s="362"/>
      <c r="M76" s="375"/>
      <c r="N76" s="376">
        <f t="shared" ref="N76:N80" si="31">(F76-L76)/E76*1000000</f>
        <v>112139.99999999999</v>
      </c>
      <c r="O76" s="377">
        <f>(G76-M76)/E76*1000000</f>
        <v>0</v>
      </c>
      <c r="P76" s="378">
        <f>AVERAGE(O76)</f>
        <v>0</v>
      </c>
      <c r="Q76" s="190"/>
      <c r="R76" s="190"/>
      <c r="S76" s="190"/>
      <c r="T76" s="190"/>
      <c r="U76" s="222"/>
      <c r="V76" s="222"/>
      <c r="W76" s="222"/>
      <c r="X76" s="222"/>
      <c r="Y76" s="222"/>
      <c r="Z76" s="222"/>
      <c r="AA76" s="222"/>
      <c r="AB76" s="222"/>
      <c r="AC76" s="222"/>
      <c r="AD76" s="222"/>
      <c r="AE76" s="222"/>
      <c r="AF76" s="222"/>
      <c r="AG76" s="222"/>
      <c r="AH76" s="222"/>
      <c r="AI76" s="222"/>
      <c r="AJ76" s="222"/>
      <c r="AK76" s="222"/>
      <c r="AL76" s="359"/>
      <c r="AM76" s="190"/>
      <c r="AN76" s="190"/>
      <c r="AO76" s="190"/>
      <c r="AP76" s="190"/>
      <c r="AQ76" s="190"/>
      <c r="AR76" s="190"/>
      <c r="AS76" s="190"/>
      <c r="AT76" s="190"/>
      <c r="AU76" s="190"/>
      <c r="AV76" s="190"/>
      <c r="AW76" s="190"/>
      <c r="AX76" s="190"/>
      <c r="AY76" s="190"/>
      <c r="AZ76" s="190"/>
      <c r="BA76" s="190"/>
      <c r="BB76" s="190"/>
      <c r="BC76" s="190"/>
      <c r="BD76" s="190"/>
      <c r="BE76" s="190"/>
      <c r="BF76" s="190"/>
    </row>
    <row r="77" spans="1:58" ht="15.75" customHeight="1" x14ac:dyDescent="0.25">
      <c r="A77" s="369">
        <v>2</v>
      </c>
      <c r="B77" s="406">
        <v>1.1158999999999999</v>
      </c>
      <c r="C77" s="407"/>
      <c r="D77" s="371">
        <v>10</v>
      </c>
      <c r="E77" s="371">
        <v>10</v>
      </c>
      <c r="F77" s="337">
        <v>1.1215999999999999</v>
      </c>
      <c r="G77" s="372"/>
      <c r="H77" s="371">
        <v>1</v>
      </c>
      <c r="I77" s="373">
        <f t="shared" si="28"/>
        <v>0.57000000000000384</v>
      </c>
      <c r="J77" s="373">
        <f t="shared" si="29"/>
        <v>0</v>
      </c>
      <c r="K77" s="374">
        <f t="shared" si="30"/>
        <v>0.28500000000000192</v>
      </c>
      <c r="L77" s="407"/>
      <c r="M77" s="375"/>
      <c r="N77" s="376">
        <f t="shared" si="31"/>
        <v>112160</v>
      </c>
      <c r="O77" s="377">
        <f>(G77-M77)/E77*1000000</f>
        <v>0</v>
      </c>
      <c r="P77" s="378">
        <f>AVERAGE(O77)</f>
        <v>0</v>
      </c>
      <c r="Q77" s="190"/>
      <c r="R77" s="190"/>
      <c r="S77" s="190"/>
      <c r="T77" s="190"/>
      <c r="U77" s="222"/>
      <c r="V77" s="222"/>
      <c r="W77" s="222"/>
      <c r="X77" s="222"/>
      <c r="Y77" s="222"/>
      <c r="Z77" s="222"/>
      <c r="AA77" s="222"/>
      <c r="AB77" s="222"/>
      <c r="AC77" s="222"/>
      <c r="AD77" s="222"/>
      <c r="AE77" s="222"/>
      <c r="AF77" s="222"/>
      <c r="AG77" s="222"/>
      <c r="AH77" s="222"/>
      <c r="AI77" s="222"/>
      <c r="AJ77" s="222"/>
      <c r="AK77" s="222"/>
      <c r="AL77" s="359"/>
      <c r="AM77" s="190"/>
      <c r="AN77" s="190"/>
      <c r="AO77" s="190"/>
      <c r="AP77" s="190"/>
      <c r="AQ77" s="190"/>
      <c r="AR77" s="190"/>
      <c r="AS77" s="190"/>
      <c r="AT77" s="190"/>
      <c r="AU77" s="190"/>
      <c r="AV77" s="190"/>
      <c r="AW77" s="190"/>
      <c r="AX77" s="190"/>
      <c r="AY77" s="190"/>
      <c r="AZ77" s="190"/>
      <c r="BA77" s="190"/>
      <c r="BB77" s="190"/>
      <c r="BC77" s="190"/>
      <c r="BD77" s="190"/>
      <c r="BE77" s="190"/>
      <c r="BF77" s="190"/>
    </row>
    <row r="78" spans="1:58" x14ac:dyDescent="0.25">
      <c r="A78" s="369">
        <v>3</v>
      </c>
      <c r="B78" s="408">
        <v>1.1122000000000001</v>
      </c>
      <c r="C78" s="408"/>
      <c r="D78" s="371">
        <v>10</v>
      </c>
      <c r="E78" s="371">
        <v>10</v>
      </c>
      <c r="F78" s="372">
        <v>1.1191</v>
      </c>
      <c r="G78" s="372"/>
      <c r="H78" s="371">
        <v>1</v>
      </c>
      <c r="I78" s="373">
        <f t="shared" si="28"/>
        <v>0.68999999999999062</v>
      </c>
      <c r="J78" s="373">
        <f t="shared" si="29"/>
        <v>0</v>
      </c>
      <c r="K78" s="374">
        <f t="shared" si="30"/>
        <v>0.34499999999999531</v>
      </c>
      <c r="L78" s="408"/>
      <c r="M78" s="375"/>
      <c r="N78" s="376">
        <f t="shared" si="31"/>
        <v>111910</v>
      </c>
      <c r="O78" s="377">
        <f>(G78-M78)/E78*1000000</f>
        <v>0</v>
      </c>
      <c r="P78" s="378">
        <f>AVERAGE(N78:O78)</f>
        <v>55955</v>
      </c>
      <c r="Q78" s="190"/>
      <c r="R78" s="190"/>
      <c r="S78" s="190"/>
      <c r="T78" s="190"/>
      <c r="U78" s="222"/>
      <c r="V78" s="222"/>
      <c r="W78" s="222"/>
      <c r="X78" s="222"/>
      <c r="Y78" s="222"/>
      <c r="Z78" s="222"/>
      <c r="AA78" s="222"/>
      <c r="AB78" s="222"/>
      <c r="AC78" s="222"/>
      <c r="AD78" s="222"/>
      <c r="AE78" s="222"/>
      <c r="AF78" s="222"/>
      <c r="AG78" s="222"/>
      <c r="AH78" s="222"/>
      <c r="AI78" s="222"/>
      <c r="AJ78" s="222"/>
      <c r="AK78" s="222"/>
      <c r="AL78" s="222"/>
      <c r="AM78" s="190"/>
      <c r="AN78" s="190"/>
      <c r="AO78" s="190"/>
      <c r="AP78" s="190"/>
      <c r="AQ78" s="190"/>
      <c r="AR78" s="190"/>
      <c r="AS78" s="190"/>
      <c r="AT78" s="190"/>
      <c r="AU78" s="190"/>
      <c r="AV78" s="190"/>
      <c r="AW78" s="190"/>
      <c r="AX78" s="190"/>
      <c r="AY78" s="190"/>
      <c r="AZ78" s="190"/>
      <c r="BA78" s="190"/>
      <c r="BB78" s="190"/>
      <c r="BC78" s="190"/>
      <c r="BD78" s="190"/>
      <c r="BE78" s="190"/>
      <c r="BF78" s="190"/>
    </row>
    <row r="79" spans="1:58" x14ac:dyDescent="0.25">
      <c r="A79" s="369">
        <v>4</v>
      </c>
      <c r="B79" s="409">
        <v>1.1252</v>
      </c>
      <c r="C79" s="410"/>
      <c r="D79" s="371">
        <v>10</v>
      </c>
      <c r="E79" s="371">
        <v>10</v>
      </c>
      <c r="F79" s="372">
        <v>1.1315999999999999</v>
      </c>
      <c r="G79" s="372"/>
      <c r="H79" s="371">
        <v>1</v>
      </c>
      <c r="I79" s="373">
        <f t="shared" si="28"/>
        <v>0.63999999999999613</v>
      </c>
      <c r="J79" s="373">
        <f t="shared" si="29"/>
        <v>0</v>
      </c>
      <c r="K79" s="374">
        <f t="shared" si="30"/>
        <v>0.31999999999999806</v>
      </c>
      <c r="L79" s="375"/>
      <c r="M79" s="375"/>
      <c r="N79" s="376">
        <f t="shared" si="31"/>
        <v>113160</v>
      </c>
      <c r="O79" s="377">
        <f>(G79-M79)/E79*1000000</f>
        <v>0</v>
      </c>
      <c r="P79" s="378">
        <f>AVERAGE(N79:O79)</f>
        <v>56580</v>
      </c>
      <c r="Q79" s="190"/>
      <c r="R79" s="190"/>
      <c r="S79" s="190"/>
      <c r="T79" s="190"/>
      <c r="U79" s="222"/>
      <c r="V79" s="222"/>
      <c r="W79" s="222"/>
      <c r="X79" s="222"/>
      <c r="Y79" s="222"/>
      <c r="Z79" s="222"/>
      <c r="AA79" s="222"/>
      <c r="AB79" s="222"/>
      <c r="AC79" s="222"/>
      <c r="AD79" s="222"/>
      <c r="AE79" s="222"/>
      <c r="AF79" s="222"/>
      <c r="AG79" s="222"/>
      <c r="AH79" s="222"/>
      <c r="AI79" s="222"/>
      <c r="AJ79" s="222"/>
      <c r="AK79" s="222"/>
      <c r="AL79" s="359"/>
      <c r="AM79" s="190"/>
      <c r="AN79" s="190"/>
      <c r="AO79" s="190"/>
      <c r="AP79" s="190"/>
      <c r="AQ79" s="190"/>
      <c r="AR79" s="190"/>
      <c r="AS79" s="190"/>
      <c r="AT79" s="190"/>
      <c r="AU79" s="190"/>
      <c r="AV79" s="190"/>
      <c r="AW79" s="190"/>
      <c r="AX79" s="190"/>
      <c r="AY79" s="190"/>
      <c r="AZ79" s="190"/>
      <c r="BA79" s="190"/>
      <c r="BB79" s="190"/>
      <c r="BC79" s="190"/>
      <c r="BD79" s="190"/>
      <c r="BE79" s="190"/>
      <c r="BF79" s="190"/>
    </row>
    <row r="80" spans="1:58" x14ac:dyDescent="0.25">
      <c r="A80" s="369">
        <v>5</v>
      </c>
      <c r="B80" s="337">
        <v>1.1227</v>
      </c>
      <c r="C80" s="411"/>
      <c r="D80" s="371">
        <v>10</v>
      </c>
      <c r="E80" s="371">
        <v>10</v>
      </c>
      <c r="F80" s="337">
        <v>1.127</v>
      </c>
      <c r="G80" s="372"/>
      <c r="H80" s="371">
        <v>1</v>
      </c>
      <c r="I80" s="373">
        <f t="shared" si="28"/>
        <v>0.42999999999999705</v>
      </c>
      <c r="J80" s="373">
        <f t="shared" si="29"/>
        <v>0</v>
      </c>
      <c r="K80" s="374">
        <f>AVERAGE(I80:J80)</f>
        <v>0.21499999999999853</v>
      </c>
      <c r="L80" s="362"/>
      <c r="M80" s="375"/>
      <c r="N80" s="376">
        <f t="shared" si="31"/>
        <v>112700</v>
      </c>
      <c r="O80" s="377">
        <f>(G80-M80)/E80*1000000</f>
        <v>0</v>
      </c>
      <c r="P80" s="378">
        <f>AVERAGE(O80)</f>
        <v>0</v>
      </c>
      <c r="Q80" s="190"/>
      <c r="R80" s="190"/>
      <c r="S80" s="190"/>
      <c r="T80" s="190"/>
      <c r="U80" s="222"/>
      <c r="V80" s="222"/>
      <c r="W80" s="222"/>
      <c r="X80" s="222"/>
      <c r="Y80" s="222"/>
      <c r="Z80" s="222"/>
      <c r="AA80" s="222"/>
      <c r="AB80" s="222"/>
      <c r="AC80" s="222"/>
      <c r="AD80" s="222"/>
      <c r="AE80" s="222"/>
      <c r="AF80" s="222"/>
      <c r="AG80" s="222"/>
      <c r="AH80" s="222"/>
      <c r="AI80" s="222"/>
      <c r="AJ80" s="222"/>
      <c r="AK80" s="222"/>
      <c r="AL80" s="222"/>
      <c r="AM80" s="190"/>
      <c r="AN80" s="190"/>
      <c r="AO80" s="190"/>
      <c r="AP80" s="190"/>
      <c r="AQ80" s="190"/>
      <c r="AR80" s="190"/>
      <c r="AS80" s="190"/>
      <c r="AT80" s="190"/>
      <c r="AU80" s="190"/>
      <c r="AV80" s="190"/>
      <c r="AW80" s="190"/>
      <c r="AX80" s="190"/>
      <c r="AY80" s="190"/>
      <c r="AZ80" s="190"/>
      <c r="BA80" s="190"/>
      <c r="BB80" s="190"/>
      <c r="BC80" s="190"/>
      <c r="BD80" s="190"/>
      <c r="BE80" s="190"/>
      <c r="BF80" s="190"/>
    </row>
    <row r="81" spans="1:58" x14ac:dyDescent="0.25">
      <c r="A81" s="369">
        <v>6</v>
      </c>
      <c r="B81" s="406">
        <v>1.1102000000000001</v>
      </c>
      <c r="C81" s="407"/>
      <c r="D81" s="371">
        <v>10</v>
      </c>
      <c r="E81" s="371">
        <v>10</v>
      </c>
      <c r="F81" s="337">
        <v>1.1146</v>
      </c>
      <c r="G81" s="372"/>
      <c r="H81" s="371">
        <v>1</v>
      </c>
      <c r="I81" s="373">
        <f>(F81-B81)*1000*H81/D81</f>
        <v>0.43999999999999595</v>
      </c>
      <c r="J81" s="373">
        <f>(G81-C81)*1000*H81/E81</f>
        <v>0</v>
      </c>
      <c r="K81" s="374">
        <f>AVERAGE(I81:J81)</f>
        <v>0.21999999999999797</v>
      </c>
      <c r="L81" s="362"/>
      <c r="M81" s="375"/>
      <c r="N81" s="376"/>
      <c r="O81" s="377"/>
      <c r="P81" s="378"/>
      <c r="Q81" s="190"/>
      <c r="R81" s="190"/>
      <c r="S81" s="190"/>
      <c r="T81" s="190"/>
      <c r="U81" s="222"/>
      <c r="V81" s="222"/>
      <c r="W81" s="222"/>
      <c r="X81" s="222"/>
      <c r="Y81" s="222"/>
      <c r="Z81" s="222"/>
      <c r="AA81" s="222"/>
      <c r="AB81" s="222"/>
      <c r="AC81" s="222"/>
      <c r="AD81" s="222"/>
      <c r="AE81" s="222"/>
      <c r="AF81" s="222"/>
      <c r="AG81" s="222"/>
      <c r="AH81" s="222"/>
      <c r="AI81" s="222"/>
      <c r="AJ81" s="222"/>
      <c r="AK81" s="222"/>
      <c r="AL81" s="359"/>
      <c r="AM81" s="190"/>
      <c r="AN81" s="190"/>
      <c r="AO81" s="190"/>
      <c r="AP81" s="190"/>
      <c r="AQ81" s="190"/>
      <c r="AR81" s="190"/>
      <c r="AS81" s="190"/>
      <c r="AT81" s="190"/>
      <c r="AU81" s="190"/>
      <c r="AV81" s="190"/>
      <c r="AW81" s="190"/>
      <c r="AX81" s="190"/>
      <c r="AY81" s="190"/>
      <c r="AZ81" s="190"/>
      <c r="BA81" s="190"/>
      <c r="BB81" s="190"/>
      <c r="BC81" s="190"/>
      <c r="BD81" s="190"/>
      <c r="BE81" s="190"/>
      <c r="BF81" s="190"/>
    </row>
    <row r="82" spans="1:58" ht="15.75" customHeight="1" thickBot="1" x14ac:dyDescent="0.3">
      <c r="A82" s="383" t="s">
        <v>104</v>
      </c>
      <c r="B82" s="410">
        <v>1.1117999999999999</v>
      </c>
      <c r="C82" s="410"/>
      <c r="D82" s="371">
        <v>10</v>
      </c>
      <c r="E82" s="371">
        <v>10</v>
      </c>
      <c r="F82" s="372">
        <v>1.1158999999999999</v>
      </c>
      <c r="G82" s="384"/>
      <c r="H82" s="371">
        <v>1</v>
      </c>
      <c r="I82" s="373">
        <f t="shared" ref="I82" si="32">(F82-B82)*1000*H82/D82</f>
        <v>0.40999999999999925</v>
      </c>
      <c r="J82" s="373">
        <f t="shared" ref="J82" si="33">(G82-C82)*1000*H82/E82</f>
        <v>0</v>
      </c>
      <c r="K82" s="374">
        <f t="shared" ref="K82" si="34">AVERAGE(I82:J82)</f>
        <v>0.20499999999999963</v>
      </c>
      <c r="L82" s="375"/>
      <c r="M82" s="385"/>
      <c r="N82" s="376">
        <f t="shared" ref="N82" si="35">(F82-L82)/E82*1000000</f>
        <v>111590</v>
      </c>
      <c r="O82" s="377">
        <f>(G82-M82)/E82*1000000</f>
        <v>0</v>
      </c>
      <c r="P82" s="378">
        <f>AVERAGE(O82)</f>
        <v>0</v>
      </c>
      <c r="Q82" s="190"/>
      <c r="R82" s="190"/>
      <c r="S82" s="190"/>
      <c r="T82" s="190"/>
      <c r="U82" s="222"/>
      <c r="V82" s="222"/>
      <c r="W82" s="222"/>
      <c r="X82" s="222"/>
      <c r="Y82" s="222"/>
      <c r="Z82" s="222"/>
      <c r="AA82" s="222"/>
      <c r="AB82" s="222"/>
      <c r="AC82" s="222"/>
      <c r="AD82" s="222"/>
      <c r="AE82" s="222"/>
      <c r="AF82" s="222"/>
      <c r="AG82" s="222"/>
      <c r="AH82" s="222"/>
      <c r="AI82" s="222"/>
      <c r="AJ82" s="222"/>
      <c r="AK82" s="222"/>
      <c r="AL82" s="359"/>
      <c r="AM82" s="190"/>
      <c r="AN82" s="190"/>
      <c r="AO82" s="190"/>
      <c r="AP82" s="190"/>
      <c r="AQ82" s="190"/>
      <c r="AR82" s="190"/>
      <c r="AS82" s="190"/>
      <c r="AT82" s="190"/>
      <c r="AU82" s="190"/>
      <c r="AV82" s="190"/>
      <c r="AW82" s="190"/>
      <c r="AX82" s="190"/>
      <c r="AY82" s="190"/>
      <c r="AZ82" s="190"/>
      <c r="BA82" s="190"/>
      <c r="BB82" s="190"/>
      <c r="BC82" s="190"/>
      <c r="BD82" s="190"/>
      <c r="BE82" s="190"/>
      <c r="BF82" s="190"/>
    </row>
    <row r="83" spans="1:58" x14ac:dyDescent="0.25">
      <c r="A83" s="412" t="s">
        <v>107</v>
      </c>
      <c r="B83" s="413"/>
      <c r="C83" s="413"/>
      <c r="D83" s="413"/>
      <c r="E83" s="413"/>
      <c r="F83" s="413"/>
      <c r="G83" s="413"/>
      <c r="H83" s="413"/>
      <c r="I83" s="413"/>
      <c r="J83" s="413"/>
      <c r="K83" s="413"/>
      <c r="L83" s="413"/>
      <c r="M83" s="413"/>
      <c r="N83" s="413"/>
      <c r="O83" s="414"/>
      <c r="P83" s="190"/>
      <c r="Q83" s="190"/>
      <c r="R83" s="190"/>
      <c r="S83" s="190"/>
      <c r="T83" s="190"/>
      <c r="U83" s="222"/>
      <c r="V83" s="222"/>
      <c r="W83" s="222"/>
      <c r="X83" s="222"/>
      <c r="Y83" s="222"/>
      <c r="Z83" s="222"/>
      <c r="AA83" s="222"/>
      <c r="AB83" s="222"/>
      <c r="AC83" s="222"/>
      <c r="AD83" s="222"/>
      <c r="AE83" s="222"/>
      <c r="AF83" s="222"/>
      <c r="AG83" s="222"/>
      <c r="AH83" s="222"/>
      <c r="AI83" s="222"/>
      <c r="AJ83" s="222"/>
      <c r="AK83" s="222"/>
      <c r="AL83" s="222"/>
      <c r="AM83" s="190"/>
      <c r="AN83" s="190"/>
      <c r="AO83" s="190"/>
      <c r="AP83" s="190"/>
      <c r="AQ83" s="190"/>
      <c r="AR83" s="190"/>
      <c r="AS83" s="190"/>
      <c r="AT83" s="190"/>
      <c r="AU83" s="190"/>
      <c r="AV83" s="190"/>
      <c r="AW83" s="190"/>
      <c r="AX83" s="190"/>
      <c r="AY83" s="190"/>
      <c r="AZ83" s="190"/>
      <c r="BA83" s="190"/>
      <c r="BB83" s="190"/>
      <c r="BC83" s="190"/>
      <c r="BD83" s="190"/>
      <c r="BE83" s="190"/>
      <c r="BF83" s="190"/>
    </row>
    <row r="84" spans="1:58" x14ac:dyDescent="0.25">
      <c r="A84" s="331" t="s">
        <v>84</v>
      </c>
      <c r="B84" s="332" t="s">
        <v>176</v>
      </c>
      <c r="C84" s="332" t="s">
        <v>109</v>
      </c>
      <c r="D84" s="332" t="s">
        <v>177</v>
      </c>
      <c r="E84" s="332" t="s">
        <v>111</v>
      </c>
      <c r="F84" s="332" t="s">
        <v>178</v>
      </c>
      <c r="G84" s="332" t="s">
        <v>90</v>
      </c>
      <c r="H84" s="332" t="s">
        <v>112</v>
      </c>
      <c r="I84" s="332" t="s">
        <v>113</v>
      </c>
      <c r="J84" s="332" t="s">
        <v>114</v>
      </c>
      <c r="K84" s="332" t="s">
        <v>95</v>
      </c>
      <c r="L84" s="332"/>
      <c r="M84" s="332" t="s">
        <v>115</v>
      </c>
      <c r="N84" s="332" t="s">
        <v>116</v>
      </c>
      <c r="O84" s="405" t="s">
        <v>117</v>
      </c>
      <c r="P84" s="190"/>
      <c r="Q84" s="190"/>
      <c r="R84" s="190"/>
      <c r="S84" s="190"/>
      <c r="T84" s="190"/>
      <c r="U84" s="222"/>
      <c r="V84" s="222"/>
      <c r="W84" s="222"/>
      <c r="X84" s="222"/>
      <c r="Y84" s="222"/>
      <c r="Z84" s="222"/>
      <c r="AA84" s="222"/>
      <c r="AB84" s="222"/>
      <c r="AC84" s="222"/>
      <c r="AD84" s="222"/>
      <c r="AE84" s="222"/>
      <c r="AF84" s="222"/>
      <c r="AG84" s="222"/>
      <c r="AH84" s="222"/>
      <c r="AI84" s="222"/>
      <c r="AJ84" s="222"/>
      <c r="AK84" s="222"/>
      <c r="AL84" s="359"/>
      <c r="AM84" s="190"/>
      <c r="AN84" s="190"/>
      <c r="AO84" s="190"/>
      <c r="AP84" s="190"/>
      <c r="AQ84" s="190"/>
      <c r="AR84" s="190"/>
      <c r="AS84" s="190"/>
      <c r="AT84" s="190"/>
      <c r="AU84" s="190"/>
      <c r="AV84" s="190"/>
      <c r="AW84" s="190"/>
      <c r="AX84" s="190"/>
      <c r="AY84" s="190"/>
      <c r="AZ84" s="190"/>
      <c r="BA84" s="190"/>
      <c r="BB84" s="190"/>
      <c r="BC84" s="190"/>
      <c r="BD84" s="190"/>
      <c r="BE84" s="190"/>
      <c r="BF84" s="190"/>
    </row>
    <row r="85" spans="1:58" x14ac:dyDescent="0.25">
      <c r="A85" s="369">
        <v>1</v>
      </c>
      <c r="B85" s="415">
        <v>1.0044999999999999</v>
      </c>
      <c r="C85" s="415"/>
      <c r="D85" s="415">
        <v>5.7394999999999996</v>
      </c>
      <c r="E85" s="381"/>
      <c r="F85" s="370">
        <v>2.5198999999999998</v>
      </c>
      <c r="G85" s="370"/>
      <c r="H85" s="314">
        <f t="shared" ref="H85:I92" si="36">(F85-B85)*100/(D85-B85)</f>
        <v>32.004223864836327</v>
      </c>
      <c r="I85" s="314" t="e">
        <f t="shared" si="36"/>
        <v>#DIV/0!</v>
      </c>
      <c r="J85" s="390" t="e">
        <f>AVERAGE(H85:I85)</f>
        <v>#DIV/0!</v>
      </c>
      <c r="K85" s="375"/>
      <c r="L85" s="375"/>
      <c r="M85" s="390">
        <f t="shared" ref="M85:N87" si="37">((F85-K85)/D85)*100</f>
        <v>43.904521299764788</v>
      </c>
      <c r="N85" s="391" t="e">
        <f t="shared" si="37"/>
        <v>#DIV/0!</v>
      </c>
      <c r="O85" s="392" t="e">
        <f t="shared" ref="O85:O92" si="38">AVERAGE(M85:N85)</f>
        <v>#DIV/0!</v>
      </c>
      <c r="P85" s="190"/>
      <c r="Q85" s="190"/>
      <c r="R85" s="190"/>
      <c r="S85" s="190"/>
      <c r="T85" s="190"/>
      <c r="U85" s="222"/>
      <c r="V85" s="222"/>
      <c r="W85" s="222"/>
      <c r="X85" s="222"/>
      <c r="Y85" s="222"/>
      <c r="Z85" s="222"/>
      <c r="AA85" s="222"/>
      <c r="AB85" s="222"/>
      <c r="AC85" s="222"/>
      <c r="AD85" s="222"/>
      <c r="AE85" s="222"/>
      <c r="AF85" s="222"/>
      <c r="AG85" s="222"/>
      <c r="AH85" s="222"/>
      <c r="AI85" s="222"/>
      <c r="AJ85" s="222"/>
      <c r="AK85" s="222"/>
      <c r="AL85" s="222"/>
      <c r="AM85" s="190"/>
      <c r="AN85" s="190"/>
      <c r="AO85" s="190"/>
      <c r="AP85" s="190"/>
      <c r="AQ85" s="190"/>
      <c r="AR85" s="190"/>
      <c r="AS85" s="190"/>
      <c r="AT85" s="190"/>
      <c r="AU85" s="190"/>
      <c r="AV85" s="190"/>
      <c r="AW85" s="190"/>
      <c r="AX85" s="190"/>
      <c r="AY85" s="190"/>
      <c r="AZ85" s="190"/>
      <c r="BA85" s="190"/>
      <c r="BB85" s="190"/>
      <c r="BC85" s="190"/>
      <c r="BD85" s="190"/>
      <c r="BE85" s="190"/>
      <c r="BF85" s="190"/>
    </row>
    <row r="86" spans="1:58" x14ac:dyDescent="0.25">
      <c r="A86" s="369">
        <v>2</v>
      </c>
      <c r="B86" s="415">
        <v>0.99850000000000005</v>
      </c>
      <c r="C86" s="415"/>
      <c r="D86" s="415">
        <v>6.43</v>
      </c>
      <c r="E86" s="381"/>
      <c r="F86" s="370">
        <v>2.7648999999999999</v>
      </c>
      <c r="G86" s="370"/>
      <c r="H86" s="314">
        <f t="shared" si="36"/>
        <v>32.521402927368129</v>
      </c>
      <c r="I86" s="314" t="e">
        <f t="shared" si="36"/>
        <v>#DIV/0!</v>
      </c>
      <c r="J86" s="390" t="e">
        <f>AVERAGE(H86:I86)</f>
        <v>#DIV/0!</v>
      </c>
      <c r="K86" s="375"/>
      <c r="L86" s="375"/>
      <c r="M86" s="390">
        <f t="shared" si="37"/>
        <v>43</v>
      </c>
      <c r="N86" s="391" t="e">
        <f t="shared" si="37"/>
        <v>#DIV/0!</v>
      </c>
      <c r="O86" s="392" t="e">
        <f t="shared" si="38"/>
        <v>#DIV/0!</v>
      </c>
      <c r="P86" s="190"/>
      <c r="Q86" s="190"/>
      <c r="R86" s="190"/>
      <c r="S86" s="190"/>
      <c r="T86" s="190"/>
      <c r="U86" s="222"/>
      <c r="V86" s="222"/>
      <c r="W86" s="222"/>
      <c r="X86" s="222"/>
      <c r="Y86" s="222"/>
      <c r="Z86" s="222"/>
      <c r="AA86" s="222"/>
      <c r="AB86" s="222"/>
      <c r="AC86" s="222"/>
      <c r="AD86" s="222"/>
      <c r="AE86" s="222"/>
      <c r="AF86" s="222"/>
      <c r="AG86" s="222"/>
      <c r="AH86" s="222"/>
      <c r="AI86" s="222"/>
      <c r="AJ86" s="222"/>
      <c r="AK86" s="222"/>
      <c r="AL86" s="222"/>
      <c r="AM86" s="190"/>
      <c r="AN86" s="190"/>
      <c r="AO86" s="190"/>
      <c r="AP86" s="190"/>
      <c r="AQ86" s="190"/>
      <c r="AR86" s="190"/>
      <c r="AS86" s="190"/>
      <c r="AT86" s="190"/>
      <c r="AU86" s="190"/>
      <c r="AV86" s="190"/>
      <c r="AW86" s="190"/>
      <c r="AX86" s="190"/>
      <c r="AY86" s="190"/>
      <c r="AZ86" s="190"/>
      <c r="BA86" s="190"/>
      <c r="BB86" s="190"/>
      <c r="BC86" s="190"/>
      <c r="BD86" s="190"/>
      <c r="BE86" s="190"/>
      <c r="BF86" s="190"/>
    </row>
    <row r="87" spans="1:58" x14ac:dyDescent="0.25">
      <c r="A87" s="369">
        <v>3</v>
      </c>
      <c r="B87" s="415">
        <v>0.98680000000000001</v>
      </c>
      <c r="C87" s="415"/>
      <c r="D87" s="415">
        <v>6.2088000000000001</v>
      </c>
      <c r="E87" s="394"/>
      <c r="F87" s="370">
        <v>2.6385999999999998</v>
      </c>
      <c r="G87" s="380"/>
      <c r="H87" s="314">
        <f t="shared" si="36"/>
        <v>31.631558789735728</v>
      </c>
      <c r="I87" s="314" t="e">
        <f t="shared" si="36"/>
        <v>#DIV/0!</v>
      </c>
      <c r="J87" s="390" t="e">
        <f>AVERAGE(I87)</f>
        <v>#DIV/0!</v>
      </c>
      <c r="K87" s="375"/>
      <c r="L87" s="375"/>
      <c r="M87" s="390">
        <f t="shared" si="37"/>
        <v>42.497745135936086</v>
      </c>
      <c r="N87" s="390" t="e">
        <f t="shared" si="37"/>
        <v>#DIV/0!</v>
      </c>
      <c r="O87" s="392" t="e">
        <f t="shared" si="38"/>
        <v>#DIV/0!</v>
      </c>
      <c r="P87" s="190"/>
      <c r="Q87" s="190"/>
      <c r="R87" s="190"/>
      <c r="S87" s="190"/>
      <c r="T87" s="190"/>
      <c r="U87" s="222"/>
      <c r="V87" s="222"/>
      <c r="W87" s="222"/>
      <c r="X87" s="222"/>
      <c r="Y87" s="222"/>
      <c r="Z87" s="222"/>
      <c r="AA87" s="222"/>
      <c r="AB87" s="222"/>
      <c r="AC87" s="222"/>
      <c r="AD87" s="222"/>
      <c r="AE87" s="222"/>
      <c r="AF87" s="222"/>
      <c r="AG87" s="222"/>
      <c r="AH87" s="222"/>
      <c r="AI87" s="222"/>
      <c r="AJ87" s="222"/>
      <c r="AK87" s="222"/>
      <c r="AL87" s="359"/>
      <c r="AM87" s="190"/>
      <c r="AN87" s="190"/>
      <c r="AO87" s="190"/>
      <c r="AP87" s="190"/>
      <c r="AQ87" s="190"/>
      <c r="AR87" s="190"/>
      <c r="AS87" s="190"/>
      <c r="AT87" s="190"/>
      <c r="AU87" s="190"/>
      <c r="AV87" s="190"/>
      <c r="AW87" s="190"/>
      <c r="AX87" s="190"/>
      <c r="AY87" s="190"/>
      <c r="AZ87" s="190"/>
      <c r="BA87" s="190"/>
      <c r="BB87" s="190"/>
      <c r="BC87" s="190"/>
      <c r="BD87" s="190"/>
      <c r="BE87" s="190"/>
      <c r="BF87" s="190"/>
    </row>
    <row r="88" spans="1:58" x14ac:dyDescent="0.25">
      <c r="A88" s="369">
        <v>4</v>
      </c>
      <c r="B88" s="415">
        <v>1.0212000000000001</v>
      </c>
      <c r="C88" s="415"/>
      <c r="D88" s="415">
        <v>6.4198000000000004</v>
      </c>
      <c r="E88" s="394"/>
      <c r="F88" s="370">
        <v>2.7313000000000001</v>
      </c>
      <c r="G88" s="380"/>
      <c r="H88" s="314">
        <f t="shared" si="36"/>
        <v>31.676731004334457</v>
      </c>
      <c r="I88" s="314" t="e">
        <f>(G88-C89)*100/(E88-C89)</f>
        <v>#DIV/0!</v>
      </c>
      <c r="J88" s="390" t="e">
        <f t="shared" ref="J88:J89" si="39">AVERAGE(H88:I88)</f>
        <v>#DIV/0!</v>
      </c>
      <c r="K88" s="375"/>
      <c r="L88" s="375"/>
      <c r="M88" s="390" t="e">
        <f>((F88-K88)/#REF!)*100</f>
        <v>#REF!</v>
      </c>
      <c r="N88" s="391" t="e">
        <f>((G88-L88)/E87)*100</f>
        <v>#DIV/0!</v>
      </c>
      <c r="O88" s="392" t="e">
        <f t="shared" si="38"/>
        <v>#REF!</v>
      </c>
      <c r="P88" s="190"/>
      <c r="Q88" s="190"/>
      <c r="R88" s="190"/>
      <c r="S88" s="190"/>
      <c r="T88" s="190"/>
      <c r="U88" s="222"/>
      <c r="V88" s="222"/>
      <c r="W88" s="222"/>
      <c r="X88" s="222"/>
      <c r="Y88" s="222"/>
      <c r="Z88" s="222"/>
      <c r="AA88" s="222"/>
      <c r="AB88" s="222"/>
      <c r="AC88" s="222"/>
      <c r="AD88" s="222"/>
      <c r="AE88" s="222"/>
      <c r="AF88" s="222"/>
      <c r="AG88" s="222"/>
      <c r="AH88" s="222"/>
      <c r="AI88" s="222"/>
      <c r="AJ88" s="222"/>
      <c r="AK88" s="222"/>
      <c r="AL88" s="222"/>
      <c r="AM88" s="190"/>
      <c r="AN88" s="190"/>
      <c r="AO88" s="190"/>
      <c r="AP88" s="190"/>
      <c r="AQ88" s="190"/>
      <c r="AR88" s="190"/>
      <c r="AS88" s="190"/>
      <c r="AT88" s="190"/>
      <c r="AU88" s="190"/>
      <c r="AV88" s="190"/>
      <c r="AW88" s="190"/>
      <c r="AX88" s="190"/>
      <c r="AY88" s="190"/>
      <c r="AZ88" s="190"/>
      <c r="BA88" s="190"/>
      <c r="BB88" s="190"/>
      <c r="BC88" s="190"/>
      <c r="BD88" s="190"/>
      <c r="BE88" s="190"/>
      <c r="BF88" s="190"/>
    </row>
    <row r="89" spans="1:58" x14ac:dyDescent="0.25">
      <c r="A89" s="369">
        <v>5</v>
      </c>
      <c r="B89" s="415">
        <v>1.004</v>
      </c>
      <c r="C89" s="415"/>
      <c r="D89" s="415">
        <v>5.8711000000000002</v>
      </c>
      <c r="E89" s="394"/>
      <c r="F89" s="370">
        <v>2.5495000000000001</v>
      </c>
      <c r="G89" s="380"/>
      <c r="H89" s="314">
        <f t="shared" si="36"/>
        <v>31.754021902159394</v>
      </c>
      <c r="I89" s="314" t="e">
        <f>(G89-#REF!)*100/(E89-#REF!)</f>
        <v>#REF!</v>
      </c>
      <c r="J89" s="390" t="e">
        <f t="shared" si="39"/>
        <v>#REF!</v>
      </c>
      <c r="K89" s="375"/>
      <c r="L89" s="375"/>
      <c r="M89" s="390" t="e">
        <f>((F89-K89)/#REF!)*100</f>
        <v>#REF!</v>
      </c>
      <c r="N89" s="391" t="e">
        <f>((G89-L89)/E89)*100</f>
        <v>#DIV/0!</v>
      </c>
      <c r="O89" s="392" t="e">
        <f t="shared" si="38"/>
        <v>#REF!</v>
      </c>
      <c r="P89" s="190"/>
      <c r="Q89" s="190"/>
      <c r="R89" s="190"/>
      <c r="S89" s="190"/>
      <c r="T89" s="190"/>
      <c r="U89" s="222"/>
      <c r="V89" s="222"/>
      <c r="W89" s="222"/>
      <c r="X89" s="222"/>
      <c r="Y89" s="222"/>
      <c r="Z89" s="222"/>
      <c r="AA89" s="222"/>
      <c r="AB89" s="222"/>
      <c r="AC89" s="222"/>
      <c r="AD89" s="222"/>
      <c r="AE89" s="222"/>
      <c r="AF89" s="222"/>
      <c r="AG89" s="222"/>
      <c r="AH89" s="222"/>
      <c r="AI89" s="222"/>
      <c r="AJ89" s="222"/>
      <c r="AK89" s="222"/>
      <c r="AL89" s="359"/>
      <c r="AM89" s="190"/>
      <c r="AN89" s="190"/>
      <c r="AO89" s="190"/>
      <c r="AP89" s="190"/>
      <c r="AQ89" s="190"/>
      <c r="AR89" s="190"/>
      <c r="AS89" s="190"/>
      <c r="AT89" s="190"/>
      <c r="AU89" s="190"/>
      <c r="AV89" s="190"/>
      <c r="AW89" s="190"/>
      <c r="AX89" s="190"/>
      <c r="AY89" s="190"/>
      <c r="AZ89" s="190"/>
      <c r="BA89" s="190"/>
      <c r="BB89" s="190"/>
      <c r="BC89" s="190"/>
      <c r="BD89" s="190"/>
      <c r="BE89" s="190"/>
      <c r="BF89" s="190"/>
    </row>
    <row r="90" spans="1:58" x14ac:dyDescent="0.25">
      <c r="A90" s="369">
        <v>6</v>
      </c>
      <c r="B90" s="415">
        <v>1.0018</v>
      </c>
      <c r="C90" s="415"/>
      <c r="D90" s="415">
        <v>7.5157999999999996</v>
      </c>
      <c r="E90" s="381"/>
      <c r="F90" s="370">
        <v>3.1259000000000001</v>
      </c>
      <c r="G90" s="370"/>
      <c r="H90" s="314">
        <f>(F90-B90)*100/(D90-B90)</f>
        <v>32.608228431071545</v>
      </c>
      <c r="I90" s="314" t="e">
        <f>(G90-#REF!)*100/(E90-#REF!)</f>
        <v>#REF!</v>
      </c>
      <c r="J90" s="390" t="e">
        <f>AVERAGE(H90:I90)</f>
        <v>#REF!</v>
      </c>
      <c r="K90" s="375"/>
      <c r="L90" s="375"/>
      <c r="M90" s="390"/>
      <c r="N90" s="391"/>
      <c r="O90" s="392"/>
      <c r="P90" s="190"/>
      <c r="Q90" s="190"/>
      <c r="R90" s="190"/>
      <c r="S90" s="190"/>
      <c r="T90" s="190"/>
      <c r="U90" s="222"/>
      <c r="V90" s="222"/>
      <c r="W90" s="222"/>
      <c r="X90" s="222"/>
      <c r="Y90" s="222"/>
      <c r="Z90" s="222"/>
      <c r="AA90" s="222"/>
      <c r="AB90" s="222"/>
      <c r="AC90" s="222"/>
      <c r="AD90" s="222"/>
      <c r="AE90" s="222"/>
      <c r="AF90" s="222"/>
      <c r="AG90" s="222"/>
      <c r="AH90" s="222"/>
      <c r="AI90" s="222"/>
      <c r="AJ90" s="222"/>
      <c r="AK90" s="222"/>
      <c r="AL90" s="222"/>
      <c r="AM90" s="190"/>
      <c r="AN90" s="190"/>
      <c r="AO90" s="190"/>
      <c r="AP90" s="190"/>
      <c r="AQ90" s="190"/>
      <c r="AR90" s="190"/>
      <c r="AS90" s="190"/>
      <c r="AT90" s="190"/>
      <c r="AU90" s="190"/>
      <c r="AV90" s="190"/>
      <c r="AW90" s="190"/>
      <c r="AX90" s="190"/>
      <c r="AY90" s="190"/>
      <c r="AZ90" s="190"/>
      <c r="BA90" s="190"/>
      <c r="BB90" s="190"/>
      <c r="BC90" s="190"/>
      <c r="BD90" s="190"/>
      <c r="BE90" s="190"/>
      <c r="BF90" s="190"/>
    </row>
    <row r="91" spans="1:58" x14ac:dyDescent="0.25">
      <c r="A91" s="395" t="s">
        <v>118</v>
      </c>
      <c r="B91" s="416">
        <v>0.99129999999999996</v>
      </c>
      <c r="C91" s="416"/>
      <c r="D91" s="416">
        <v>5.0174000000000003</v>
      </c>
      <c r="E91" s="370"/>
      <c r="F91" s="370">
        <v>2.2277</v>
      </c>
      <c r="G91" s="370"/>
      <c r="H91" s="314">
        <f t="shared" si="36"/>
        <v>30.709619731253571</v>
      </c>
      <c r="I91" s="314" t="e">
        <f t="shared" si="36"/>
        <v>#DIV/0!</v>
      </c>
      <c r="J91" s="390" t="e">
        <f t="shared" ref="J91:J92" si="40">AVERAGE(H91:I91)</f>
        <v>#DIV/0!</v>
      </c>
      <c r="K91" s="375"/>
      <c r="L91" s="396"/>
      <c r="M91" s="390">
        <f>((F91-K91)/D91)*100</f>
        <v>44.399489775580975</v>
      </c>
      <c r="N91" s="391" t="e">
        <f>((G91-L91)/E91)*100</f>
        <v>#DIV/0!</v>
      </c>
      <c r="O91" s="392" t="e">
        <f t="shared" si="38"/>
        <v>#DIV/0!</v>
      </c>
      <c r="P91" s="190"/>
      <c r="Q91" s="190"/>
      <c r="R91" s="190"/>
      <c r="S91" s="190"/>
      <c r="T91" s="190"/>
      <c r="U91" s="222"/>
      <c r="V91" s="222"/>
      <c r="W91" s="222"/>
      <c r="X91" s="222"/>
      <c r="Y91" s="222"/>
      <c r="Z91" s="222"/>
      <c r="AA91" s="222"/>
      <c r="AB91" s="222"/>
      <c r="AC91" s="222"/>
      <c r="AD91" s="222"/>
      <c r="AE91" s="222"/>
      <c r="AF91" s="222"/>
      <c r="AG91" s="222"/>
      <c r="AH91" s="222"/>
      <c r="AI91" s="222"/>
      <c r="AJ91" s="222"/>
      <c r="AK91" s="222"/>
      <c r="AL91" s="222"/>
      <c r="AM91" s="190"/>
      <c r="AN91" s="190"/>
      <c r="AO91" s="190"/>
      <c r="AP91" s="190"/>
      <c r="AQ91" s="190"/>
      <c r="AR91" s="190"/>
      <c r="AS91" s="190"/>
      <c r="AT91" s="190"/>
      <c r="AU91" s="190"/>
      <c r="AV91" s="190"/>
      <c r="AW91" s="190"/>
      <c r="AX91" s="190"/>
      <c r="AY91" s="190"/>
      <c r="AZ91" s="190"/>
      <c r="BA91" s="190"/>
      <c r="BB91" s="190"/>
      <c r="BC91" s="190"/>
      <c r="BD91" s="190"/>
      <c r="BE91" s="190"/>
      <c r="BF91" s="190"/>
    </row>
    <row r="92" spans="1:58" x14ac:dyDescent="0.25">
      <c r="A92" s="417" t="s">
        <v>119</v>
      </c>
      <c r="B92" s="370">
        <v>0.99719999999999998</v>
      </c>
      <c r="C92" s="370"/>
      <c r="D92" s="370">
        <v>10.212199999999999</v>
      </c>
      <c r="E92" s="370"/>
      <c r="F92" s="370">
        <v>1.3160000000000001</v>
      </c>
      <c r="G92" s="370"/>
      <c r="H92" s="418">
        <f t="shared" si="36"/>
        <v>3.4595767769940324</v>
      </c>
      <c r="I92" s="418" t="e">
        <f t="shared" si="36"/>
        <v>#DIV/0!</v>
      </c>
      <c r="J92" s="419" t="e">
        <f t="shared" si="40"/>
        <v>#DIV/0!</v>
      </c>
      <c r="K92" s="420">
        <v>1.1080000000000001</v>
      </c>
      <c r="L92" s="420"/>
      <c r="M92" s="419">
        <f>((F92-K92)/D92)*100</f>
        <v>2.0367795381994083</v>
      </c>
      <c r="N92" s="421" t="e">
        <f>((G92-L92)/E92)*100</f>
        <v>#DIV/0!</v>
      </c>
      <c r="O92" s="422" t="e">
        <f t="shared" si="38"/>
        <v>#DIV/0!</v>
      </c>
      <c r="P92" s="190"/>
      <c r="Q92" s="190"/>
      <c r="R92" s="190"/>
      <c r="S92" s="190"/>
      <c r="T92" s="190"/>
      <c r="U92" s="222"/>
      <c r="V92" s="222"/>
      <c r="W92" s="222"/>
      <c r="X92" s="222"/>
      <c r="Y92" s="222"/>
      <c r="Z92" s="222"/>
      <c r="AA92" s="222"/>
      <c r="AB92" s="222"/>
      <c r="AC92" s="222"/>
      <c r="AD92" s="222"/>
      <c r="AE92" s="222"/>
      <c r="AF92" s="222"/>
      <c r="AG92" s="222"/>
      <c r="AH92" s="222"/>
      <c r="AI92" s="222"/>
      <c r="AJ92" s="222"/>
      <c r="AK92" s="222"/>
      <c r="AL92" s="359"/>
      <c r="AM92" s="190"/>
      <c r="AN92" s="190"/>
      <c r="AO92" s="190"/>
      <c r="AP92" s="190"/>
      <c r="AQ92" s="190"/>
      <c r="AR92" s="190"/>
      <c r="AS92" s="190"/>
      <c r="AT92" s="190"/>
      <c r="AU92" s="190"/>
      <c r="AV92" s="190"/>
      <c r="AW92" s="190"/>
      <c r="AX92" s="190"/>
      <c r="AY92" s="190"/>
      <c r="AZ92" s="190"/>
      <c r="BA92" s="190"/>
      <c r="BB92" s="190"/>
      <c r="BC92" s="190"/>
      <c r="BD92" s="190"/>
      <c r="BE92" s="190"/>
      <c r="BF92" s="190"/>
    </row>
    <row r="93" spans="1:58" x14ac:dyDescent="0.25">
      <c r="A93" s="190"/>
      <c r="B93" s="190"/>
      <c r="C93" s="431"/>
      <c r="D93" s="431"/>
      <c r="E93" s="431"/>
      <c r="F93" s="431"/>
      <c r="G93" s="431"/>
      <c r="H93" s="431"/>
      <c r="I93" s="431"/>
      <c r="J93" s="431"/>
      <c r="K93" s="431"/>
      <c r="L93" s="190"/>
      <c r="M93" s="190"/>
      <c r="N93" s="190"/>
      <c r="O93" s="190"/>
      <c r="P93" s="190"/>
      <c r="Q93" s="190"/>
      <c r="R93" s="190"/>
      <c r="S93" s="190"/>
      <c r="T93" s="190"/>
      <c r="U93" s="190"/>
      <c r="V93" s="190"/>
      <c r="W93" s="190"/>
      <c r="X93" s="190"/>
      <c r="Y93" s="190"/>
      <c r="Z93" s="190"/>
      <c r="AA93" s="190"/>
      <c r="AB93" s="190"/>
      <c r="AC93" s="190"/>
      <c r="AD93" s="190"/>
      <c r="AE93" s="190"/>
      <c r="AF93" s="190"/>
      <c r="AG93" s="190"/>
      <c r="AH93" s="190"/>
      <c r="AI93" s="190"/>
      <c r="AJ93" s="190"/>
      <c r="AK93" s="190"/>
      <c r="AL93" s="190"/>
      <c r="AM93" s="190"/>
      <c r="AN93" s="190"/>
      <c r="AO93" s="190"/>
      <c r="AP93" s="190"/>
      <c r="AQ93" s="190"/>
      <c r="AR93" s="190"/>
      <c r="AS93" s="190"/>
      <c r="AT93" s="190"/>
      <c r="AU93" s="190"/>
      <c r="AV93" s="190"/>
      <c r="AW93" s="190"/>
      <c r="AX93" s="190"/>
      <c r="AY93" s="190"/>
      <c r="AZ93" s="190"/>
      <c r="BA93" s="190"/>
      <c r="BB93" s="190"/>
      <c r="BC93" s="190"/>
      <c r="BD93" s="190"/>
      <c r="BE93" s="190"/>
      <c r="BF93" s="190"/>
    </row>
    <row r="94" spans="1:58" x14ac:dyDescent="0.25">
      <c r="A94" s="190"/>
      <c r="B94" s="190"/>
      <c r="C94" s="431" t="s">
        <v>179</v>
      </c>
      <c r="D94" s="431"/>
      <c r="E94" s="431"/>
      <c r="F94" s="431"/>
      <c r="G94" s="431"/>
      <c r="H94" s="431"/>
      <c r="I94" s="431"/>
      <c r="J94" s="431"/>
      <c r="K94" s="431"/>
      <c r="L94" s="190"/>
      <c r="M94" s="190"/>
      <c r="N94" s="190"/>
      <c r="O94" s="190"/>
      <c r="P94" s="190"/>
      <c r="Q94" s="190"/>
      <c r="R94" s="190"/>
      <c r="S94" s="190"/>
      <c r="T94" s="190"/>
      <c r="U94" s="190"/>
      <c r="V94" s="190"/>
      <c r="W94" s="190"/>
      <c r="X94" s="190"/>
      <c r="Y94" s="190"/>
      <c r="Z94" s="190"/>
      <c r="AA94" s="190"/>
      <c r="AB94" s="190"/>
      <c r="AC94" s="190"/>
      <c r="AD94" s="190"/>
      <c r="AE94" s="190"/>
      <c r="AF94" s="190"/>
      <c r="AG94" s="190"/>
      <c r="AH94" s="190"/>
      <c r="AI94" s="190"/>
      <c r="AJ94" s="190"/>
      <c r="AK94" s="190"/>
      <c r="AL94" s="190"/>
      <c r="AM94" s="190"/>
      <c r="AN94" s="190"/>
      <c r="AO94" s="190"/>
      <c r="AP94" s="190"/>
      <c r="AQ94" s="190"/>
      <c r="AR94" s="190"/>
      <c r="AS94" s="190"/>
      <c r="AT94" s="190"/>
      <c r="AU94" s="190"/>
      <c r="AV94" s="190"/>
      <c r="AW94" s="190"/>
      <c r="AX94" s="190"/>
      <c r="AY94" s="190"/>
      <c r="AZ94" s="190"/>
      <c r="BA94" s="190"/>
      <c r="BB94" s="190"/>
      <c r="BC94" s="190"/>
      <c r="BD94" s="190"/>
      <c r="BE94" s="190"/>
      <c r="BF94" s="190"/>
    </row>
    <row r="95" spans="1:58" ht="16.5" thickBot="1" x14ac:dyDescent="0.3">
      <c r="A95" s="190"/>
      <c r="B95" s="190"/>
      <c r="C95" s="431"/>
      <c r="D95" s="431"/>
      <c r="E95" s="431"/>
      <c r="F95" s="431"/>
      <c r="G95" s="431"/>
      <c r="H95" s="431"/>
      <c r="I95" s="431"/>
      <c r="J95" s="431"/>
      <c r="K95" s="431"/>
      <c r="L95" s="190" t="s">
        <v>173</v>
      </c>
      <c r="M95" s="190"/>
      <c r="N95" s="190"/>
      <c r="O95" s="190"/>
      <c r="P95" s="190"/>
      <c r="Q95" s="190"/>
      <c r="R95" s="190"/>
      <c r="S95" s="190"/>
      <c r="T95" s="190"/>
      <c r="U95" s="190"/>
      <c r="V95" s="190"/>
      <c r="W95" s="190"/>
      <c r="X95" s="190"/>
      <c r="Y95" s="190"/>
      <c r="Z95" s="190"/>
      <c r="AA95" s="190"/>
      <c r="AB95" s="190"/>
      <c r="AC95" s="190"/>
      <c r="AD95" s="190"/>
      <c r="AE95" s="190"/>
      <c r="AF95" s="190"/>
      <c r="AG95" s="190"/>
      <c r="AH95" s="190"/>
      <c r="AI95" s="190"/>
      <c r="AJ95" s="190"/>
      <c r="AK95" s="190"/>
      <c r="AL95" s="190"/>
      <c r="AM95" s="190"/>
      <c r="AN95" s="190"/>
      <c r="AO95" s="190"/>
      <c r="AP95" s="190"/>
      <c r="AQ95" s="190"/>
      <c r="AR95" s="190"/>
      <c r="AS95" s="190"/>
      <c r="AT95" s="190"/>
      <c r="AU95" s="190"/>
      <c r="AV95" s="190"/>
      <c r="AW95" s="190"/>
      <c r="AX95" s="190"/>
      <c r="AY95" s="190"/>
      <c r="AZ95" s="190"/>
      <c r="BA95" s="190"/>
      <c r="BB95" s="190"/>
      <c r="BC95" s="190"/>
      <c r="BD95" s="190"/>
      <c r="BE95" s="190"/>
      <c r="BF95" s="190"/>
    </row>
    <row r="96" spans="1:58" s="450" customFormat="1" ht="99" customHeight="1" thickBot="1" x14ac:dyDescent="0.3">
      <c r="A96" s="432" t="s">
        <v>64</v>
      </c>
      <c r="B96" s="433" t="s">
        <v>120</v>
      </c>
      <c r="C96" s="433" t="s">
        <v>121</v>
      </c>
      <c r="D96" s="434" t="s">
        <v>122</v>
      </c>
      <c r="E96" s="435" t="s">
        <v>123</v>
      </c>
      <c r="F96" s="436" t="s">
        <v>124</v>
      </c>
      <c r="G96" s="437" t="s">
        <v>125</v>
      </c>
      <c r="H96" s="434" t="s">
        <v>126</v>
      </c>
      <c r="I96" s="438" t="s">
        <v>127</v>
      </c>
      <c r="J96" s="439" t="s">
        <v>128</v>
      </c>
      <c r="K96" s="439" t="s">
        <v>129</v>
      </c>
      <c r="L96" s="439" t="s">
        <v>130</v>
      </c>
      <c r="M96" s="440" t="s">
        <v>128</v>
      </c>
      <c r="N96" s="440" t="s">
        <v>129</v>
      </c>
      <c r="O96" s="440" t="s">
        <v>130</v>
      </c>
      <c r="P96" s="440" t="s">
        <v>131</v>
      </c>
      <c r="Q96" s="441" t="s">
        <v>132</v>
      </c>
      <c r="R96" s="442" t="s">
        <v>124</v>
      </c>
      <c r="S96" s="443" t="s">
        <v>125</v>
      </c>
      <c r="T96" s="443" t="s">
        <v>126</v>
      </c>
      <c r="U96" s="443" t="s">
        <v>127</v>
      </c>
      <c r="V96" s="443" t="s">
        <v>128</v>
      </c>
      <c r="W96" s="443" t="s">
        <v>129</v>
      </c>
      <c r="X96" s="443" t="s">
        <v>130</v>
      </c>
      <c r="Y96" s="444" t="s">
        <v>128</v>
      </c>
      <c r="Z96" s="444" t="s">
        <v>129</v>
      </c>
      <c r="AA96" s="444" t="s">
        <v>130</v>
      </c>
      <c r="AB96" s="445" t="s">
        <v>131</v>
      </c>
      <c r="AC96" s="557" t="s">
        <v>198</v>
      </c>
      <c r="AD96" s="558" t="s">
        <v>199</v>
      </c>
      <c r="AE96" s="558" t="s">
        <v>200</v>
      </c>
      <c r="AF96" s="558" t="s">
        <v>201</v>
      </c>
      <c r="AG96" s="558" t="s">
        <v>134</v>
      </c>
      <c r="AH96" s="558" t="s">
        <v>135</v>
      </c>
      <c r="AI96" s="434" t="s">
        <v>136</v>
      </c>
      <c r="AJ96" s="434" t="s">
        <v>137</v>
      </c>
      <c r="AK96" s="434" t="s">
        <v>138</v>
      </c>
      <c r="AL96" s="434" t="s">
        <v>139</v>
      </c>
      <c r="AM96" s="434" t="s">
        <v>140</v>
      </c>
      <c r="AN96" s="446" t="s">
        <v>180</v>
      </c>
      <c r="AO96" s="446" t="s">
        <v>181</v>
      </c>
      <c r="AP96" s="447" t="s">
        <v>182</v>
      </c>
      <c r="AQ96" s="446" t="s">
        <v>141</v>
      </c>
      <c r="AR96" s="448" t="s">
        <v>142</v>
      </c>
      <c r="AS96" s="436" t="s">
        <v>143</v>
      </c>
      <c r="AT96" s="434" t="s">
        <v>144</v>
      </c>
      <c r="AU96" s="434" t="s">
        <v>145</v>
      </c>
      <c r="AV96" s="434" t="s">
        <v>146</v>
      </c>
      <c r="AW96" s="448"/>
      <c r="AX96" s="449" t="s">
        <v>183</v>
      </c>
      <c r="AY96" s="449" t="s">
        <v>184</v>
      </c>
    </row>
    <row r="97" spans="1:51" s="474" customFormat="1" x14ac:dyDescent="0.25">
      <c r="A97" s="451">
        <f t="shared" ref="A97:A102" si="41">I33</f>
        <v>12.680526955622213</v>
      </c>
      <c r="B97" s="452" t="e">
        <f t="shared" ref="B97:B102" si="42">C41</f>
        <v>#DIV/0!</v>
      </c>
      <c r="C97" s="452">
        <f t="shared" ref="C97:C102" si="43">B41</f>
        <v>120.8</v>
      </c>
      <c r="D97" s="559">
        <f t="shared" ref="D97:D102" si="44">J62</f>
        <v>32.082799086115394</v>
      </c>
      <c r="E97" s="453">
        <f>K51*1000</f>
        <v>795.00000000000125</v>
      </c>
      <c r="F97" s="454" t="e">
        <f>AVERAGE(B97)</f>
        <v>#DIV/0!</v>
      </c>
      <c r="G97" s="452" t="e">
        <f t="shared" ref="G97:G102" si="45">(F97-B97)*100/F97</f>
        <v>#DIV/0!</v>
      </c>
      <c r="H97" s="452">
        <v>10</v>
      </c>
      <c r="I97" s="455"/>
      <c r="J97" s="438" t="e">
        <f>INDEX(A97:A101,MATCH(1,I97:I101,0))</f>
        <v>#N/A</v>
      </c>
      <c r="K97" s="438" t="e">
        <f>INDEX(D97:D102,MATCH(1,I98:I102,0))</f>
        <v>#N/A</v>
      </c>
      <c r="L97" s="438" t="e">
        <f>INDEX(E97:E102,MATCH(1,I98:I102,0))</f>
        <v>#N/A</v>
      </c>
      <c r="M97" s="438" t="e">
        <f>J97</f>
        <v>#N/A</v>
      </c>
      <c r="N97" s="438" t="e">
        <f>K97</f>
        <v>#N/A</v>
      </c>
      <c r="O97" s="438" t="e">
        <f>L97</f>
        <v>#N/A</v>
      </c>
      <c r="P97" s="456">
        <v>0</v>
      </c>
      <c r="Q97" s="457"/>
      <c r="R97" s="458">
        <f>AVERAGE(C97)</f>
        <v>120.8</v>
      </c>
      <c r="S97" s="459"/>
      <c r="T97" s="460"/>
      <c r="U97" s="461"/>
      <c r="V97" s="460">
        <f>INDEX(A97:A102,MATCH(1,U97:U102,0))</f>
        <v>19.316061793585558</v>
      </c>
      <c r="W97" s="460">
        <f>INDEX(D97:D101,MATCH(1,U97:U101,0))</f>
        <v>31.838845636604873</v>
      </c>
      <c r="X97" s="460">
        <f>INDEX(E97:E101,MATCH(1,U98:U101,0))</f>
        <v>640.00000000000728</v>
      </c>
      <c r="Y97" s="459">
        <f>IF(AB97=1,INDEX(A97:A101,MATCH(1,AX97:AX101,0)),V97)</f>
        <v>19.316061793585558</v>
      </c>
      <c r="Z97" s="459">
        <f>IF(AB97=1,INDEX(D97:D101,MATCH(1,AX97:AX101,0)),W97)</f>
        <v>31.838845636604873</v>
      </c>
      <c r="AA97" s="459">
        <f>IF(AB97=1,INDEX(E97:E101,MATCH(1,AX97:AX101,0)),X97)</f>
        <v>640.00000000000728</v>
      </c>
      <c r="AB97" s="462">
        <v>0</v>
      </c>
      <c r="AC97" s="560" t="str">
        <f t="shared" ref="AC97:AC103" si="46">IF(A97&lt;$V$97,"",1)</f>
        <v/>
      </c>
      <c r="AD97" s="561" t="str">
        <f t="shared" ref="AD97:AD102" si="47">IF(ISNUMBER(AC97),AC97*D97,"")</f>
        <v/>
      </c>
      <c r="AE97" s="562">
        <f>AVERAGE(INDEX(D97:D103, MATCH(1, U97:U103, 0)):D103)</f>
        <v>32.013608677734005</v>
      </c>
      <c r="AF97" s="563">
        <f t="shared" ref="AF97:AF102" si="48">IF(E97&lt;$AJ$97,(IF(D97&gt;=$AE$99,1,2)),2)</f>
        <v>1</v>
      </c>
      <c r="AG97" s="564">
        <f>INDEX(A97:A101,MATCH(2,AF97:AF101,0))</f>
        <v>15.222486798375112</v>
      </c>
      <c r="AH97" s="562">
        <f>INDEX(D97:D101,MATCH(1,AF97:AF101,0))</f>
        <v>32.082799086115394</v>
      </c>
      <c r="AI97" s="464">
        <f>INDEX(E97:E101,MATCH(1,AF97:AF101,0))</f>
        <v>795.00000000000125</v>
      </c>
      <c r="AJ97" s="465">
        <v>1000</v>
      </c>
      <c r="AK97" s="466">
        <f>IF(AND(ISNUMBER(AG97), AG97&lt;AJ97), AI97,"")</f>
        <v>795.00000000000125</v>
      </c>
      <c r="AL97" s="464"/>
      <c r="AM97" s="466">
        <f>IF((AJ97&gt;AK97),1,2)</f>
        <v>1</v>
      </c>
      <c r="AN97" s="467">
        <f>IF(AQ97=1,INDEX(A97:A101,MATCH(1,AY97:AY101,0)),AG97)</f>
        <v>15.222486798375112</v>
      </c>
      <c r="AO97" s="464">
        <f>IF(AQ97=1,INDEX(D97:D101,MATCH(1,AY97:AY101,0)),AH97)</f>
        <v>32.082799086115394</v>
      </c>
      <c r="AP97" s="464">
        <f>IF(AQ97=1,INDEX(E97:E101,MATCH(1,AY97:AY101,0)),AI97)</f>
        <v>795.00000000000125</v>
      </c>
      <c r="AQ97" s="468">
        <v>0</v>
      </c>
      <c r="AR97" s="469"/>
      <c r="AS97" s="470">
        <f>D15</f>
        <v>23.857142857142858</v>
      </c>
      <c r="AT97" s="464">
        <f>J68</f>
        <v>30.479344316278553</v>
      </c>
      <c r="AU97" s="464">
        <f>K57*1000</f>
        <v>375.00000000000313</v>
      </c>
      <c r="AV97" s="464">
        <f>J69</f>
        <v>3.5011823416828216</v>
      </c>
      <c r="AW97" s="471"/>
      <c r="AX97" s="472"/>
      <c r="AY97" s="473"/>
    </row>
    <row r="98" spans="1:51" s="474" customFormat="1" x14ac:dyDescent="0.25">
      <c r="A98" s="451">
        <f t="shared" si="41"/>
        <v>15.222486798375112</v>
      </c>
      <c r="B98" s="452" t="e">
        <f t="shared" si="42"/>
        <v>#DIV/0!</v>
      </c>
      <c r="C98" s="452">
        <f t="shared" si="43"/>
        <v>73.099999999999994</v>
      </c>
      <c r="D98" s="581">
        <v>22</v>
      </c>
      <c r="E98" s="453">
        <f t="shared" ref="E98:E102" si="49">K52*1000</f>
        <v>675.00000000000341</v>
      </c>
      <c r="F98" s="454" t="e">
        <f>AVERAGE(B97:B98)</f>
        <v>#DIV/0!</v>
      </c>
      <c r="G98" s="452" t="e">
        <f t="shared" si="45"/>
        <v>#DIV/0!</v>
      </c>
      <c r="H98" s="452">
        <v>10</v>
      </c>
      <c r="I98" s="438" t="e">
        <f>IF(AND(G97&gt;H97,G98&gt;H98),1,2)</f>
        <v>#DIV/0!</v>
      </c>
      <c r="J98" s="438"/>
      <c r="K98" s="438"/>
      <c r="L98" s="438"/>
      <c r="M98" s="455"/>
      <c r="N98" s="438"/>
      <c r="O98" s="438"/>
      <c r="P98" s="438"/>
      <c r="Q98" s="457"/>
      <c r="R98" s="458">
        <f>AVERAGE(C97:C98)</f>
        <v>96.949999999999989</v>
      </c>
      <c r="S98" s="459">
        <f>(R98-C98)*100/R98</f>
        <v>24.600309437854563</v>
      </c>
      <c r="T98" s="460">
        <v>10</v>
      </c>
      <c r="U98" s="475">
        <f>IF(AND(S98&gt;T98,S99&lt;T99),1,2)</f>
        <v>2</v>
      </c>
      <c r="V98" s="460"/>
      <c r="W98" s="460"/>
      <c r="X98" s="460"/>
      <c r="Y98" s="459"/>
      <c r="Z98" s="459"/>
      <c r="AA98" s="459"/>
      <c r="AB98" s="476"/>
      <c r="AC98" s="560" t="str">
        <f t="shared" si="46"/>
        <v/>
      </c>
      <c r="AD98" s="561" t="str">
        <f t="shared" si="47"/>
        <v/>
      </c>
      <c r="AE98" s="562">
        <f>_xlfn.STDEV.S(INDEX(D97:D103, MATCH(1, U97:U103, 0)):D103)</f>
        <v>0.33225204217756821</v>
      </c>
      <c r="AF98" s="563">
        <f t="shared" si="48"/>
        <v>2</v>
      </c>
      <c r="AG98" s="562"/>
      <c r="AH98" s="562"/>
      <c r="AI98" s="464"/>
      <c r="AJ98" s="464"/>
      <c r="AK98" s="464"/>
      <c r="AL98" s="464"/>
      <c r="AM98" s="464"/>
      <c r="AN98" s="464"/>
      <c r="AO98" s="464"/>
      <c r="AP98" s="464"/>
      <c r="AQ98" s="464"/>
      <c r="AR98" s="469"/>
      <c r="AS98" s="470"/>
      <c r="AT98" s="464"/>
      <c r="AU98" s="464"/>
      <c r="AV98" s="464"/>
      <c r="AW98" s="471"/>
      <c r="AX98" s="477"/>
      <c r="AY98" s="478">
        <v>1</v>
      </c>
    </row>
    <row r="99" spans="1:51" s="474" customFormat="1" x14ac:dyDescent="0.25">
      <c r="A99" s="451">
        <f t="shared" si="41"/>
        <v>17.210400880187535</v>
      </c>
      <c r="B99" s="452" t="e">
        <f t="shared" si="42"/>
        <v>#DIV/0!</v>
      </c>
      <c r="C99" s="452">
        <f t="shared" si="43"/>
        <v>55.9</v>
      </c>
      <c r="D99" s="559">
        <f t="shared" si="44"/>
        <v>32.333315651327894</v>
      </c>
      <c r="E99" s="453">
        <f t="shared" si="49"/>
        <v>640.00000000000728</v>
      </c>
      <c r="F99" s="454" t="e">
        <f>AVERAGE(B98:B99)</f>
        <v>#DIV/0!</v>
      </c>
      <c r="G99" s="452" t="e">
        <f t="shared" si="45"/>
        <v>#DIV/0!</v>
      </c>
      <c r="H99" s="452">
        <v>10</v>
      </c>
      <c r="I99" s="438" t="e">
        <f>IF(AND(G98&gt;H98,G99&gt;H99,G100&lt;H100),1,2)</f>
        <v>#DIV/0!</v>
      </c>
      <c r="J99" s="438"/>
      <c r="K99" s="438"/>
      <c r="L99" s="438"/>
      <c r="M99" s="438"/>
      <c r="N99" s="438"/>
      <c r="O99" s="438"/>
      <c r="P99" s="438"/>
      <c r="Q99" s="457"/>
      <c r="R99" s="458">
        <f>AVERAGE(C98:C99)</f>
        <v>64.5</v>
      </c>
      <c r="S99" s="459">
        <f>(R99-C99)*100/R99</f>
        <v>13.333333333333336</v>
      </c>
      <c r="T99" s="460">
        <v>10</v>
      </c>
      <c r="U99" s="475">
        <f>IF(AND(S99&gt;T99,S100&lt;T100),1,2)</f>
        <v>2</v>
      </c>
      <c r="V99" s="460"/>
      <c r="W99" s="460"/>
      <c r="X99" s="460"/>
      <c r="Y99" s="459"/>
      <c r="Z99" s="459"/>
      <c r="AA99" s="459"/>
      <c r="AB99" s="476"/>
      <c r="AC99" s="560" t="str">
        <f t="shared" si="46"/>
        <v/>
      </c>
      <c r="AD99" s="561" t="str">
        <f t="shared" si="47"/>
        <v/>
      </c>
      <c r="AE99" s="562">
        <f>IF(AE103&lt;10,(AE97-AE98),2)</f>
        <v>31.681356635556437</v>
      </c>
      <c r="AF99" s="563">
        <f t="shared" si="48"/>
        <v>1</v>
      </c>
      <c r="AG99" s="562"/>
      <c r="AH99" s="562"/>
      <c r="AI99" s="464"/>
      <c r="AJ99" s="464"/>
      <c r="AK99" s="464"/>
      <c r="AL99" s="464"/>
      <c r="AM99" s="464"/>
      <c r="AN99" s="464"/>
      <c r="AO99" s="464"/>
      <c r="AP99" s="464"/>
      <c r="AQ99" s="464"/>
      <c r="AR99" s="469"/>
      <c r="AS99" s="470"/>
      <c r="AT99" s="464"/>
      <c r="AU99" s="464"/>
      <c r="AV99" s="464"/>
      <c r="AW99" s="471"/>
      <c r="AX99" s="477">
        <v>1</v>
      </c>
      <c r="AY99" s="478"/>
    </row>
    <row r="100" spans="1:51" s="474" customFormat="1" x14ac:dyDescent="0.25">
      <c r="A100" s="451">
        <f t="shared" si="41"/>
        <v>19.316061793585558</v>
      </c>
      <c r="B100" s="452" t="e">
        <f t="shared" si="42"/>
        <v>#DIV/0!</v>
      </c>
      <c r="C100" s="452">
        <f t="shared" si="43"/>
        <v>45.4</v>
      </c>
      <c r="D100" s="559">
        <f t="shared" si="44"/>
        <v>31.838845636604873</v>
      </c>
      <c r="E100" s="453">
        <f t="shared" si="49"/>
        <v>550.00000000000603</v>
      </c>
      <c r="F100" s="454" t="e">
        <f>AVERAGE(B99:B100)</f>
        <v>#DIV/0!</v>
      </c>
      <c r="G100" s="452" t="e">
        <f t="shared" si="45"/>
        <v>#DIV/0!</v>
      </c>
      <c r="H100" s="452">
        <v>10</v>
      </c>
      <c r="I100" s="438" t="e">
        <f>IF(AND(G99&gt;H99,G100&gt;H100,G101&lt;H101),1,2)</f>
        <v>#DIV/0!</v>
      </c>
      <c r="J100" s="438"/>
      <c r="K100" s="438"/>
      <c r="L100" s="438"/>
      <c r="M100" s="438"/>
      <c r="N100" s="438"/>
      <c r="O100" s="438"/>
      <c r="P100" s="438"/>
      <c r="Q100" s="457"/>
      <c r="R100" s="458">
        <f>AVERAGE(C99:C100)</f>
        <v>50.65</v>
      </c>
      <c r="S100" s="459">
        <f>(R100-C100)*100/R100</f>
        <v>10.365251727541954</v>
      </c>
      <c r="T100" s="460">
        <v>10</v>
      </c>
      <c r="U100" s="475">
        <f>IF(AND(S100&gt;T100,S101&lt;T101),1,2)</f>
        <v>1</v>
      </c>
      <c r="V100" s="460"/>
      <c r="W100" s="460"/>
      <c r="X100" s="460"/>
      <c r="Y100" s="459"/>
      <c r="Z100" s="459"/>
      <c r="AA100" s="459"/>
      <c r="AB100" s="476"/>
      <c r="AC100" s="560">
        <f t="shared" si="46"/>
        <v>1</v>
      </c>
      <c r="AD100" s="561">
        <f>IF(ISNUMBER(AC100),AC100*D100,"")</f>
        <v>31.838845636604873</v>
      </c>
      <c r="AE100" s="562"/>
      <c r="AF100" s="563">
        <f t="shared" si="48"/>
        <v>1</v>
      </c>
      <c r="AG100" s="562"/>
      <c r="AH100" s="562"/>
      <c r="AI100" s="464"/>
      <c r="AJ100" s="464"/>
      <c r="AK100" s="464"/>
      <c r="AL100" s="464"/>
      <c r="AM100" s="464"/>
      <c r="AN100" s="464"/>
      <c r="AO100" s="464"/>
      <c r="AP100" s="464"/>
      <c r="AQ100" s="464"/>
      <c r="AR100" s="469"/>
      <c r="AS100" s="470"/>
      <c r="AT100" s="464"/>
      <c r="AU100" s="464"/>
      <c r="AV100" s="464"/>
      <c r="AW100" s="471"/>
      <c r="AX100" s="477"/>
      <c r="AY100" s="478"/>
    </row>
    <row r="101" spans="1:51" s="474" customFormat="1" x14ac:dyDescent="0.25">
      <c r="A101" s="451">
        <f t="shared" si="41"/>
        <v>20.796154017803566</v>
      </c>
      <c r="B101" s="452" t="e">
        <f t="shared" si="42"/>
        <v>#DIV/0!</v>
      </c>
      <c r="C101" s="452">
        <f t="shared" si="43"/>
        <v>38.1</v>
      </c>
      <c r="D101" s="559">
        <f t="shared" si="44"/>
        <v>31.805211853718319</v>
      </c>
      <c r="E101" s="453">
        <f t="shared" si="49"/>
        <v>440.00000000000705</v>
      </c>
      <c r="F101" s="454" t="e">
        <f>AVERAGE(B100:B101)</f>
        <v>#DIV/0!</v>
      </c>
      <c r="G101" s="452" t="e">
        <f t="shared" si="45"/>
        <v>#DIV/0!</v>
      </c>
      <c r="H101" s="452">
        <v>10</v>
      </c>
      <c r="I101" s="438" t="e">
        <f>IF(AND(G100&gt;H100,G101&gt;H101),1,2)</f>
        <v>#DIV/0!</v>
      </c>
      <c r="J101" s="438"/>
      <c r="K101" s="438"/>
      <c r="L101" s="438"/>
      <c r="M101" s="438"/>
      <c r="N101" s="438"/>
      <c r="O101" s="438"/>
      <c r="P101" s="438"/>
      <c r="Q101" s="457"/>
      <c r="R101" s="458">
        <f>AVERAGE(C100:C101)</f>
        <v>41.75</v>
      </c>
      <c r="S101" s="459">
        <f>(R101-C101)*100/R101</f>
        <v>8.7425149700598777</v>
      </c>
      <c r="T101" s="460">
        <v>10</v>
      </c>
      <c r="U101" s="475">
        <f>IF(AND(S101&gt;T101,S102&lt;T102),1,2)</f>
        <v>2</v>
      </c>
      <c r="V101" s="460"/>
      <c r="W101" s="460"/>
      <c r="X101" s="460"/>
      <c r="Y101" s="459"/>
      <c r="Z101" s="459"/>
      <c r="AA101" s="459"/>
      <c r="AB101" s="476"/>
      <c r="AC101" s="560">
        <f t="shared" si="46"/>
        <v>1</v>
      </c>
      <c r="AD101" s="561">
        <f t="shared" si="47"/>
        <v>31.805211853718319</v>
      </c>
      <c r="AE101" s="562"/>
      <c r="AF101" s="563">
        <f t="shared" si="48"/>
        <v>1</v>
      </c>
      <c r="AG101" s="562"/>
      <c r="AH101" s="562"/>
      <c r="AI101" s="464"/>
      <c r="AJ101" s="464"/>
      <c r="AK101" s="464"/>
      <c r="AL101" s="464"/>
      <c r="AM101" s="464"/>
      <c r="AN101" s="464"/>
      <c r="AO101" s="464"/>
      <c r="AP101" s="464"/>
      <c r="AQ101" s="464"/>
      <c r="AR101" s="469"/>
      <c r="AS101" s="470"/>
      <c r="AT101" s="464"/>
      <c r="AU101" s="464"/>
      <c r="AV101" s="464"/>
      <c r="AW101" s="471"/>
      <c r="AX101" s="477"/>
      <c r="AY101" s="478"/>
    </row>
    <row r="102" spans="1:51" s="474" customFormat="1" ht="17.45" customHeight="1" x14ac:dyDescent="0.25">
      <c r="A102" s="451">
        <f t="shared" si="41"/>
        <v>21.78639903329336</v>
      </c>
      <c r="B102" s="452">
        <f t="shared" si="42"/>
        <v>0</v>
      </c>
      <c r="C102" s="452">
        <f t="shared" si="43"/>
        <v>39.700000000000003</v>
      </c>
      <c r="D102" s="559">
        <f t="shared" si="44"/>
        <v>32.396768542878831</v>
      </c>
      <c r="E102" s="453">
        <f t="shared" si="49"/>
        <v>439.99999999999596</v>
      </c>
      <c r="F102" s="454" t="e">
        <f>AVERAGE(B101:B102)</f>
        <v>#DIV/0!</v>
      </c>
      <c r="G102" s="452" t="e">
        <f t="shared" si="45"/>
        <v>#DIV/0!</v>
      </c>
      <c r="H102" s="452">
        <v>10</v>
      </c>
      <c r="I102" s="438" t="e">
        <f>IF(AND(G101&gt;H101,G102&gt;H102),1,2)</f>
        <v>#DIV/0!</v>
      </c>
      <c r="J102" s="438"/>
      <c r="K102" s="438"/>
      <c r="L102" s="438"/>
      <c r="M102" s="438"/>
      <c r="N102" s="438"/>
      <c r="O102" s="438"/>
      <c r="P102" s="438"/>
      <c r="Q102" s="457"/>
      <c r="R102" s="458">
        <f>AVERAGE(C101:C102)</f>
        <v>38.900000000000006</v>
      </c>
      <c r="S102" s="459">
        <f>(R102-C102)*100/R102</f>
        <v>-2.0565552699228715</v>
      </c>
      <c r="T102" s="460">
        <v>10</v>
      </c>
      <c r="U102" s="475">
        <f>IF(AND(S102&gt;T102,S103&lt;T103),1,2)</f>
        <v>2</v>
      </c>
      <c r="V102" s="460"/>
      <c r="W102" s="460"/>
      <c r="X102" s="460"/>
      <c r="Y102" s="459"/>
      <c r="Z102" s="459"/>
      <c r="AA102" s="459"/>
      <c r="AB102" s="476"/>
      <c r="AC102" s="560">
        <f t="shared" si="46"/>
        <v>1</v>
      </c>
      <c r="AD102" s="561">
        <f t="shared" si="47"/>
        <v>32.396768542878831</v>
      </c>
      <c r="AE102" s="562"/>
      <c r="AF102" s="563">
        <f t="shared" si="48"/>
        <v>1</v>
      </c>
      <c r="AG102" s="562"/>
      <c r="AH102" s="562"/>
      <c r="AI102" s="464"/>
      <c r="AJ102" s="464"/>
      <c r="AK102" s="464"/>
      <c r="AL102" s="464"/>
      <c r="AM102" s="464"/>
      <c r="AN102" s="464"/>
      <c r="AO102" s="464"/>
      <c r="AP102" s="464"/>
      <c r="AQ102" s="464"/>
      <c r="AR102" s="469"/>
      <c r="AS102" s="470"/>
      <c r="AT102" s="464"/>
      <c r="AU102" s="464"/>
      <c r="AV102" s="464"/>
      <c r="AW102" s="471"/>
      <c r="AX102" s="477"/>
      <c r="AY102" s="478"/>
    </row>
    <row r="103" spans="1:51" s="474" customFormat="1" ht="17.45" customHeight="1" x14ac:dyDescent="0.25">
      <c r="A103" s="451"/>
      <c r="B103" s="452"/>
      <c r="C103" s="452"/>
      <c r="D103" s="452"/>
      <c r="E103" s="453"/>
      <c r="F103" s="454"/>
      <c r="G103" s="452"/>
      <c r="H103" s="452"/>
      <c r="I103" s="438"/>
      <c r="J103" s="438"/>
      <c r="K103" s="438"/>
      <c r="L103" s="438"/>
      <c r="M103" s="438"/>
      <c r="N103" s="438"/>
      <c r="O103" s="438"/>
      <c r="P103" s="438"/>
      <c r="Q103" s="457"/>
      <c r="R103" s="458"/>
      <c r="S103" s="459"/>
      <c r="T103" s="460"/>
      <c r="U103" s="460"/>
      <c r="V103" s="460"/>
      <c r="W103" s="460"/>
      <c r="X103" s="460"/>
      <c r="Y103" s="459"/>
      <c r="Z103" s="459"/>
      <c r="AA103" s="459"/>
      <c r="AB103" s="476"/>
      <c r="AC103" s="560" t="str">
        <f t="shared" si="46"/>
        <v/>
      </c>
      <c r="AD103" s="561"/>
      <c r="AE103" s="565">
        <f>AE98/AE97*100</f>
        <v>1.037846265699671</v>
      </c>
      <c r="AF103" s="561"/>
      <c r="AG103" s="562"/>
      <c r="AH103" s="562"/>
      <c r="AI103" s="464"/>
      <c r="AJ103" s="464"/>
      <c r="AK103" s="464"/>
      <c r="AL103" s="464"/>
      <c r="AM103" s="464"/>
      <c r="AN103" s="464"/>
      <c r="AO103" s="464"/>
      <c r="AP103" s="464"/>
      <c r="AQ103" s="464"/>
      <c r="AR103" s="469"/>
      <c r="AS103" s="470"/>
      <c r="AT103" s="464"/>
      <c r="AU103" s="464"/>
      <c r="AV103" s="464"/>
      <c r="AW103" s="471"/>
      <c r="AX103" s="477"/>
      <c r="AY103" s="478"/>
    </row>
    <row r="104" spans="1:51" ht="15.75" customHeight="1" thickBot="1" x14ac:dyDescent="0.3">
      <c r="AB104" s="192" t="s">
        <v>202</v>
      </c>
      <c r="AC104" s="566"/>
      <c r="AD104" s="566"/>
      <c r="AE104" s="567"/>
      <c r="AF104" s="567"/>
      <c r="AG104" s="567"/>
      <c r="AH104" s="567"/>
    </row>
    <row r="105" spans="1:51" ht="15.75" customHeight="1" x14ac:dyDescent="0.25">
      <c r="AB105" s="568"/>
      <c r="AC105" s="569" t="s">
        <v>203</v>
      </c>
      <c r="AD105" s="570"/>
      <c r="AE105" s="571"/>
      <c r="AF105" s="566"/>
      <c r="AG105" s="567"/>
      <c r="AH105" s="567"/>
      <c r="AI105" s="572"/>
    </row>
    <row r="106" spans="1:51" ht="15.75" customHeight="1" x14ac:dyDescent="0.25">
      <c r="AB106" s="573"/>
      <c r="AC106" s="574">
        <f>AVERAGE(D99:D101)</f>
        <v>31.992457713883695</v>
      </c>
      <c r="AD106" s="566"/>
      <c r="AE106" s="575">
        <f>AC106-AC107</f>
        <v>31.696787444873014</v>
      </c>
      <c r="AF106" s="566"/>
      <c r="AG106" s="566"/>
      <c r="AH106" s="567"/>
    </row>
    <row r="107" spans="1:51" ht="15.75" customHeight="1" x14ac:dyDescent="0.25">
      <c r="AB107" s="573"/>
      <c r="AC107" s="566">
        <f>STDEV(D99:D101)</f>
        <v>0.29567026901068322</v>
      </c>
      <c r="AD107" s="566"/>
      <c r="AE107" s="576"/>
      <c r="AF107" s="566">
        <f>STDEV(D100:D102)</f>
        <v>0.33225204217756821</v>
      </c>
      <c r="AG107" s="567"/>
      <c r="AH107" s="567"/>
    </row>
    <row r="108" spans="1:51" ht="16.5" thickBot="1" x14ac:dyDescent="0.3">
      <c r="I108" s="192" t="s">
        <v>185</v>
      </c>
      <c r="AB108" s="577" t="s">
        <v>204</v>
      </c>
      <c r="AC108" s="578">
        <f>AC107/AC106*100</f>
        <v>0.92418741834383</v>
      </c>
      <c r="AD108" s="579" t="s">
        <v>205</v>
      </c>
      <c r="AE108" s="580"/>
      <c r="AF108" s="566"/>
      <c r="AG108" s="567"/>
      <c r="AH108" s="567"/>
    </row>
  </sheetData>
  <mergeCells count="22">
    <mergeCell ref="A49:P49"/>
    <mergeCell ref="A60:O60"/>
    <mergeCell ref="A74:P74"/>
    <mergeCell ref="AF24:AG24"/>
    <mergeCell ref="AF25:AG25"/>
    <mergeCell ref="A26:C26"/>
    <mergeCell ref="A31:R31"/>
    <mergeCell ref="D40:H40"/>
    <mergeCell ref="I40:M40"/>
    <mergeCell ref="AF16:AK17"/>
    <mergeCell ref="A17:C17"/>
    <mergeCell ref="AF18:AG20"/>
    <mergeCell ref="AF21:AG21"/>
    <mergeCell ref="AF22:AG22"/>
    <mergeCell ref="A23:C23"/>
    <mergeCell ref="AF23:AG23"/>
    <mergeCell ref="U5:AL7"/>
    <mergeCell ref="A6:D6"/>
    <mergeCell ref="V10:X11"/>
    <mergeCell ref="AI10:AK11"/>
    <mergeCell ref="V13:W13"/>
    <mergeCell ref="V14:W14"/>
  </mergeCells>
  <conditionalFormatting sqref="AI21">
    <cfRule type="cellIs" dxfId="21" priority="1" operator="lessThan">
      <formula>3</formula>
    </cfRule>
    <cfRule type="cellIs" dxfId="20" priority="2" operator="greaterThan">
      <formula>3.9</formula>
    </cfRule>
    <cfRule type="cellIs" dxfId="19" priority="3" operator="between">
      <formula>3</formula>
      <formula>3.9</formula>
    </cfRule>
    <cfRule type="cellIs" dxfId="18" priority="4" operator="between">
      <formula>3</formula>
      <formula>3.9</formula>
    </cfRule>
    <cfRule type="cellIs" dxfId="17" priority="8" operator="between">
      <formula>3.15</formula>
      <formula>3.85</formula>
    </cfRule>
  </conditionalFormatting>
  <conditionalFormatting sqref="AI25">
    <cfRule type="cellIs" dxfId="16" priority="7" operator="lessThan">
      <formula>812</formula>
    </cfRule>
  </conditionalFormatting>
  <conditionalFormatting sqref="AJ25:AK25">
    <cfRule type="cellIs" dxfId="15" priority="6" operator="lessThan">
      <formula>1000</formula>
    </cfRule>
  </conditionalFormatting>
  <conditionalFormatting sqref="AI25:AK25">
    <cfRule type="cellIs" dxfId="14" priority="5" operator="greaterThan">
      <formula>1000</formula>
    </cfRule>
  </conditionalFormatting>
  <printOptions horizontalCentered="1"/>
  <pageMargins left="0.25" right="0.25" top="0" bottom="0" header="0.3" footer="0.3"/>
  <pageSetup paperSize="9" scale="11"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F77"/>
  <sheetViews>
    <sheetView topLeftCell="A44" zoomScaleNormal="100" workbookViewId="0">
      <selection activeCell="A49" sqref="A49:P49"/>
    </sheetView>
  </sheetViews>
  <sheetFormatPr defaultColWidth="8.7109375" defaultRowHeight="15.75" outlineLevelRow="2" x14ac:dyDescent="0.25"/>
  <cols>
    <col min="1" max="1" width="39.42578125" style="2" customWidth="1"/>
    <col min="2" max="2" width="26.28515625" style="2" customWidth="1"/>
    <col min="3" max="3" width="32.28515625" style="2" customWidth="1"/>
    <col min="4" max="4" width="22.28515625" style="2" customWidth="1"/>
    <col min="5" max="5" width="23.28515625" style="2" customWidth="1"/>
    <col min="6" max="6" width="25.7109375" style="2" customWidth="1"/>
    <col min="7" max="8" width="16.7109375" style="2" customWidth="1"/>
    <col min="9" max="9" width="18.42578125" style="2" customWidth="1"/>
    <col min="10" max="10" width="15.7109375" style="2" customWidth="1"/>
    <col min="11" max="11" width="16.42578125" style="2" customWidth="1"/>
    <col min="12" max="12" width="16.7109375" style="2" customWidth="1"/>
    <col min="13" max="13" width="17.28515625" style="2" customWidth="1"/>
    <col min="14" max="14" width="10.28515625" style="2" customWidth="1"/>
    <col min="15" max="15" width="11" style="2" customWidth="1"/>
    <col min="16" max="16" width="18.7109375" style="2" customWidth="1"/>
    <col min="17" max="17" width="11" style="2" customWidth="1"/>
    <col min="18" max="21" width="11.7109375" style="2" customWidth="1"/>
    <col min="22" max="22" width="22.28515625" style="2" customWidth="1"/>
    <col min="23" max="25" width="11.7109375" style="2" customWidth="1"/>
    <col min="26" max="26" width="21.28515625" style="2" customWidth="1"/>
    <col min="27" max="35" width="11.7109375" style="2" customWidth="1"/>
    <col min="36" max="36" width="13.28515625" style="2" customWidth="1"/>
    <col min="37" max="37" width="14.7109375" style="2" customWidth="1"/>
    <col min="38" max="38" width="11.7109375" style="2" customWidth="1"/>
    <col min="39" max="39" width="9.42578125" style="2" customWidth="1"/>
    <col min="40" max="40" width="8.28515625" style="2" customWidth="1"/>
    <col min="41" max="41" width="7.42578125" style="2" customWidth="1"/>
    <col min="42" max="43" width="9.28515625" style="2" customWidth="1"/>
    <col min="44" max="44" width="8.42578125" style="2" customWidth="1"/>
    <col min="45" max="64" width="9.28515625" style="2" customWidth="1"/>
    <col min="65" max="16384" width="8.7109375" style="2"/>
  </cols>
  <sheetData>
    <row r="1" spans="1:58" x14ac:dyDescent="0.25">
      <c r="A1" s="3"/>
      <c r="B1" s="4" t="s">
        <v>0</v>
      </c>
      <c r="C1" s="5"/>
      <c r="D1" s="5"/>
      <c r="E1" s="5"/>
      <c r="F1" s="5"/>
      <c r="G1" s="5"/>
      <c r="H1" s="5"/>
      <c r="I1" s="5"/>
      <c r="J1" s="5"/>
      <c r="K1" s="5"/>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row>
    <row r="2" spans="1:58" x14ac:dyDescent="0.25">
      <c r="A2" s="6"/>
      <c r="B2" s="7" t="s">
        <v>1</v>
      </c>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row>
    <row r="3" spans="1:58" x14ac:dyDescent="0.25">
      <c r="A3" s="6"/>
      <c r="B3" s="7" t="s">
        <v>2</v>
      </c>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row>
    <row r="4" spans="1:58" x14ac:dyDescent="0.25">
      <c r="A4" s="6"/>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row>
    <row r="5" spans="1:58" ht="34.5" customHeight="1" x14ac:dyDescent="0.25">
      <c r="A5" s="6"/>
      <c r="B5" s="4"/>
      <c r="C5" s="4"/>
      <c r="D5" s="4"/>
      <c r="E5" s="4"/>
      <c r="F5" s="4"/>
      <c r="G5" s="4"/>
      <c r="H5" s="4"/>
      <c r="I5" s="4"/>
      <c r="J5" s="4"/>
      <c r="K5" s="4"/>
      <c r="L5" s="4"/>
      <c r="M5" s="4"/>
      <c r="N5" s="4"/>
      <c r="O5" s="4"/>
      <c r="P5" s="4"/>
      <c r="Q5" s="4"/>
      <c r="R5" s="4"/>
      <c r="S5" s="4"/>
      <c r="T5" s="4"/>
      <c r="U5" s="185" t="s">
        <v>3</v>
      </c>
      <c r="V5" s="185"/>
      <c r="W5" s="185"/>
      <c r="X5" s="185"/>
      <c r="Y5" s="185"/>
      <c r="Z5" s="185"/>
      <c r="AA5" s="185"/>
      <c r="AB5" s="185"/>
      <c r="AC5" s="185"/>
      <c r="AD5" s="185"/>
      <c r="AE5" s="185"/>
      <c r="AF5" s="185"/>
      <c r="AG5" s="185"/>
      <c r="AH5" s="185"/>
      <c r="AI5" s="185"/>
      <c r="AJ5" s="185"/>
      <c r="AK5" s="185"/>
      <c r="AL5" s="185"/>
      <c r="AM5" s="4"/>
      <c r="AN5" s="4"/>
      <c r="AO5" s="4"/>
      <c r="AP5" s="4"/>
      <c r="AQ5" s="4"/>
      <c r="AR5" s="4"/>
      <c r="AS5" s="4"/>
      <c r="AT5" s="4"/>
      <c r="AU5" s="4"/>
      <c r="AV5" s="4"/>
      <c r="AW5" s="4"/>
      <c r="AX5" s="4"/>
      <c r="AY5" s="4"/>
      <c r="AZ5" s="4"/>
      <c r="BA5" s="4"/>
      <c r="BB5" s="4"/>
      <c r="BC5" s="4"/>
      <c r="BD5" s="4"/>
      <c r="BE5" s="4"/>
      <c r="BF5" s="4"/>
    </row>
    <row r="6" spans="1:58" x14ac:dyDescent="0.25">
      <c r="A6" s="4"/>
      <c r="B6" s="4"/>
      <c r="C6" s="4"/>
      <c r="D6" s="4"/>
      <c r="E6" s="4"/>
      <c r="F6" s="4"/>
      <c r="G6" s="4"/>
      <c r="H6" s="4"/>
      <c r="I6" s="4"/>
      <c r="J6" s="4"/>
      <c r="K6" s="4"/>
      <c r="L6" s="4"/>
      <c r="M6" s="4"/>
      <c r="N6" s="4"/>
      <c r="O6" s="4"/>
      <c r="P6" s="4"/>
      <c r="Q6" s="4"/>
      <c r="R6" s="4"/>
      <c r="S6" s="4"/>
      <c r="T6" s="4"/>
      <c r="U6" s="185"/>
      <c r="V6" s="185"/>
      <c r="W6" s="185"/>
      <c r="X6" s="185"/>
      <c r="Y6" s="185"/>
      <c r="Z6" s="185"/>
      <c r="AA6" s="185"/>
      <c r="AB6" s="185"/>
      <c r="AC6" s="185"/>
      <c r="AD6" s="185"/>
      <c r="AE6" s="185"/>
      <c r="AF6" s="185"/>
      <c r="AG6" s="185"/>
      <c r="AH6" s="185"/>
      <c r="AI6" s="185"/>
      <c r="AJ6" s="185"/>
      <c r="AK6" s="185"/>
      <c r="AL6" s="185"/>
      <c r="AM6" s="4"/>
      <c r="AN6" s="4"/>
      <c r="AO6" s="4"/>
      <c r="AP6" s="4"/>
      <c r="AQ6" s="4"/>
      <c r="AR6" s="4"/>
      <c r="AS6" s="4"/>
      <c r="AT6" s="4"/>
      <c r="AU6" s="4"/>
      <c r="AV6" s="4"/>
      <c r="AW6" s="4"/>
      <c r="AX6" s="4"/>
      <c r="AY6" s="4"/>
      <c r="AZ6" s="4"/>
      <c r="BA6" s="4"/>
      <c r="BB6" s="4"/>
      <c r="BC6" s="4"/>
      <c r="BD6" s="4"/>
      <c r="BE6" s="4"/>
      <c r="BF6" s="4"/>
    </row>
    <row r="7" spans="1:58" x14ac:dyDescent="0.25">
      <c r="A7" s="186" t="s">
        <v>4</v>
      </c>
      <c r="B7" s="186"/>
      <c r="C7" s="186"/>
      <c r="D7" s="186"/>
      <c r="E7" s="4"/>
      <c r="F7" s="8" t="s">
        <v>5</v>
      </c>
      <c r="G7" s="9"/>
      <c r="H7" s="9"/>
      <c r="I7" s="9"/>
      <c r="J7" s="9"/>
      <c r="K7" s="4"/>
      <c r="L7" s="4"/>
      <c r="M7" s="4"/>
      <c r="N7" s="4"/>
      <c r="O7" s="4"/>
      <c r="P7" s="4"/>
      <c r="Q7" s="4"/>
      <c r="R7" s="4"/>
      <c r="S7" s="4"/>
      <c r="T7" s="4"/>
      <c r="U7" s="185"/>
      <c r="V7" s="185"/>
      <c r="W7" s="185"/>
      <c r="X7" s="185"/>
      <c r="Y7" s="185"/>
      <c r="Z7" s="185"/>
      <c r="AA7" s="185"/>
      <c r="AB7" s="185"/>
      <c r="AC7" s="185"/>
      <c r="AD7" s="185"/>
      <c r="AE7" s="185"/>
      <c r="AF7" s="185"/>
      <c r="AG7" s="185"/>
      <c r="AH7" s="185"/>
      <c r="AI7" s="185"/>
      <c r="AJ7" s="185"/>
      <c r="AK7" s="185"/>
      <c r="AL7" s="185"/>
      <c r="AM7" s="4"/>
      <c r="AN7" s="4"/>
      <c r="AO7" s="4"/>
      <c r="AP7" s="4"/>
      <c r="AQ7" s="4"/>
      <c r="AR7" s="4"/>
      <c r="AS7" s="4"/>
      <c r="AT7" s="4"/>
      <c r="AU7" s="4"/>
      <c r="AV7" s="4"/>
      <c r="AW7" s="4"/>
      <c r="AX7" s="4"/>
      <c r="AY7" s="4"/>
      <c r="AZ7" s="4"/>
      <c r="BA7" s="4"/>
      <c r="BB7" s="4"/>
      <c r="BC7" s="4"/>
      <c r="BD7" s="4"/>
      <c r="BE7" s="4"/>
      <c r="BF7" s="4"/>
    </row>
    <row r="8" spans="1:58" x14ac:dyDescent="0.25">
      <c r="A8" s="10" t="s">
        <v>6</v>
      </c>
      <c r="B8" s="11" t="s">
        <v>7</v>
      </c>
      <c r="C8" s="12" t="s">
        <v>8</v>
      </c>
      <c r="D8" s="13">
        <f>D10*B11*8.34*10000</f>
        <v>448.828776</v>
      </c>
      <c r="E8" s="4"/>
      <c r="F8" s="14"/>
      <c r="G8" s="15"/>
      <c r="H8" s="15"/>
      <c r="I8" s="16" t="s">
        <v>9</v>
      </c>
      <c r="J8" s="17"/>
      <c r="K8" s="4"/>
      <c r="L8" s="4"/>
      <c r="M8" s="4"/>
      <c r="N8" s="4"/>
      <c r="O8" s="4"/>
      <c r="P8" s="4"/>
      <c r="Q8" s="4"/>
      <c r="R8" s="4"/>
      <c r="S8" s="4"/>
      <c r="T8" s="4"/>
      <c r="U8" s="18"/>
      <c r="V8" s="19"/>
      <c r="W8" s="19"/>
      <c r="X8" s="19"/>
      <c r="Y8" s="19"/>
      <c r="Z8" s="19"/>
      <c r="AA8" s="19"/>
      <c r="AB8" s="19"/>
      <c r="AC8" s="19"/>
      <c r="AD8" s="19"/>
      <c r="AE8" s="19"/>
      <c r="AF8" s="19"/>
      <c r="AG8" s="19"/>
      <c r="AH8" s="19"/>
      <c r="AI8" s="19"/>
      <c r="AJ8" s="19"/>
      <c r="AK8" s="19"/>
      <c r="AL8" s="20"/>
      <c r="AM8" s="4"/>
      <c r="AN8" s="4"/>
      <c r="AO8" s="4"/>
      <c r="AP8" s="4"/>
      <c r="AQ8" s="4"/>
      <c r="AR8" s="4"/>
      <c r="AS8" s="4"/>
      <c r="AT8" s="4"/>
      <c r="AU8" s="4"/>
      <c r="AV8" s="4"/>
      <c r="AW8" s="4"/>
      <c r="AX8" s="4"/>
      <c r="AY8" s="4"/>
      <c r="AZ8" s="4"/>
      <c r="BA8" s="4"/>
      <c r="BB8" s="4"/>
      <c r="BC8" s="4"/>
      <c r="BD8" s="4"/>
      <c r="BE8" s="4"/>
      <c r="BF8" s="4"/>
    </row>
    <row r="9" spans="1:58" x14ac:dyDescent="0.25">
      <c r="A9" s="21" t="s">
        <v>10</v>
      </c>
      <c r="B9" s="11">
        <v>0.16500000000000001</v>
      </c>
      <c r="C9" s="22" t="s">
        <v>11</v>
      </c>
      <c r="D9" s="23">
        <f>B9*B10</f>
        <v>14.949</v>
      </c>
      <c r="E9" s="4"/>
      <c r="F9" s="24"/>
      <c r="G9" s="25" t="s">
        <v>12</v>
      </c>
      <c r="H9" s="25" t="s">
        <v>13</v>
      </c>
      <c r="I9" s="25" t="s">
        <v>14</v>
      </c>
      <c r="J9" s="25" t="s">
        <v>15</v>
      </c>
      <c r="K9" s="4"/>
      <c r="L9" s="4"/>
      <c r="M9" s="4"/>
      <c r="N9" s="4"/>
      <c r="O9" s="4"/>
      <c r="P9" s="4"/>
      <c r="Q9" s="4"/>
      <c r="R9" s="4"/>
      <c r="S9" s="4"/>
      <c r="T9" s="4"/>
      <c r="U9" s="26"/>
      <c r="V9" s="27"/>
      <c r="W9" s="27"/>
      <c r="X9" s="27"/>
      <c r="Y9" s="27"/>
      <c r="Z9" s="27"/>
      <c r="AA9" s="27"/>
      <c r="AB9" s="27"/>
      <c r="AC9" s="27"/>
      <c r="AD9" s="27"/>
      <c r="AE9" s="27"/>
      <c r="AF9" s="27"/>
      <c r="AG9" s="27"/>
      <c r="AH9" s="27"/>
      <c r="AI9" s="27"/>
      <c r="AJ9" s="27"/>
      <c r="AK9" s="27"/>
      <c r="AL9" s="28"/>
      <c r="AM9" s="4"/>
      <c r="AN9" s="4"/>
      <c r="AO9" s="4"/>
      <c r="AP9" s="4"/>
      <c r="AQ9" s="4"/>
      <c r="AR9" s="4"/>
      <c r="AS9" s="4"/>
      <c r="AT9" s="4"/>
      <c r="AU9" s="4"/>
      <c r="AV9" s="4"/>
      <c r="AW9" s="4"/>
      <c r="AX9" s="4"/>
      <c r="AY9" s="4"/>
      <c r="AZ9" s="4"/>
      <c r="BA9" s="4"/>
      <c r="BB9" s="4"/>
      <c r="BC9" s="4"/>
      <c r="BD9" s="4"/>
      <c r="BE9" s="4"/>
      <c r="BF9" s="4"/>
    </row>
    <row r="10" spans="1:58" x14ac:dyDescent="0.25">
      <c r="A10" s="21" t="s">
        <v>16</v>
      </c>
      <c r="B10" s="29">
        <v>90.6</v>
      </c>
      <c r="C10" s="22" t="s">
        <v>17</v>
      </c>
      <c r="D10" s="23">
        <f>D9*1440/1000000</f>
        <v>2.152656E-2</v>
      </c>
      <c r="E10" s="4"/>
      <c r="F10" s="24" t="s">
        <v>18</v>
      </c>
      <c r="G10" s="30" t="s">
        <v>19</v>
      </c>
      <c r="H10" s="31">
        <f>J69</f>
        <v>3.5084598678429519</v>
      </c>
      <c r="I10" s="31"/>
      <c r="J10" s="31"/>
      <c r="K10" s="4"/>
      <c r="L10" s="4"/>
      <c r="M10" s="4"/>
      <c r="N10" s="4"/>
      <c r="O10" s="4"/>
      <c r="P10" s="4"/>
      <c r="Q10" s="4"/>
      <c r="R10" s="4"/>
      <c r="S10" s="4"/>
      <c r="T10" s="4"/>
      <c r="U10" s="26"/>
      <c r="V10" s="27"/>
      <c r="W10" s="27"/>
      <c r="X10" s="27"/>
      <c r="Y10" s="27"/>
      <c r="Z10" s="27"/>
      <c r="AA10" s="27"/>
      <c r="AB10" s="27"/>
      <c r="AC10" s="27"/>
      <c r="AD10" s="27"/>
      <c r="AE10" s="27"/>
      <c r="AF10" s="27"/>
      <c r="AG10" s="27"/>
      <c r="AH10" s="27"/>
      <c r="AI10" s="27"/>
      <c r="AJ10" s="27"/>
      <c r="AK10" s="27"/>
      <c r="AL10" s="28"/>
      <c r="AM10" s="4"/>
      <c r="AN10" s="4"/>
      <c r="AO10" s="4"/>
      <c r="AP10" s="4"/>
      <c r="AQ10" s="4"/>
      <c r="AR10" s="4"/>
      <c r="AS10" s="4"/>
      <c r="AT10" s="4"/>
      <c r="AU10" s="4"/>
      <c r="AV10" s="4"/>
      <c r="AW10" s="4"/>
      <c r="AX10" s="4"/>
      <c r="AY10" s="4"/>
      <c r="AZ10" s="4"/>
      <c r="BA10" s="4"/>
      <c r="BB10" s="4"/>
      <c r="BC10" s="4"/>
      <c r="BD10" s="4"/>
      <c r="BE10" s="4"/>
      <c r="BF10" s="4"/>
    </row>
    <row r="11" spans="1:58" x14ac:dyDescent="0.25">
      <c r="A11" s="21" t="s">
        <v>20</v>
      </c>
      <c r="B11" s="32">
        <v>0.25</v>
      </c>
      <c r="C11" s="22" t="s">
        <v>21</v>
      </c>
      <c r="D11" s="23">
        <f>B10*1440/1000000</f>
        <v>0.130464</v>
      </c>
      <c r="E11" s="4"/>
      <c r="F11" s="24" t="s">
        <v>22</v>
      </c>
      <c r="G11" s="30" t="s">
        <v>23</v>
      </c>
      <c r="H11" s="33">
        <f>B9</f>
        <v>0.16500000000000001</v>
      </c>
      <c r="I11" s="33">
        <f>B9</f>
        <v>0.16500000000000001</v>
      </c>
      <c r="J11" s="33">
        <f>B9</f>
        <v>0.16500000000000001</v>
      </c>
      <c r="K11" s="4"/>
      <c r="L11" s="4"/>
      <c r="M11" s="4"/>
      <c r="N11" s="4"/>
      <c r="O11" s="4"/>
      <c r="P11" s="4"/>
      <c r="Q11" s="4"/>
      <c r="R11" s="4"/>
      <c r="S11" s="4"/>
      <c r="T11" s="4"/>
      <c r="U11" s="26"/>
      <c r="V11" s="27"/>
      <c r="W11" s="27"/>
      <c r="X11" s="27"/>
      <c r="Y11" s="27"/>
      <c r="Z11" s="27"/>
      <c r="AA11" s="27"/>
      <c r="AB11" s="27"/>
      <c r="AC11" s="27"/>
      <c r="AD11" s="27"/>
      <c r="AE11" s="27"/>
      <c r="AF11" s="27"/>
      <c r="AG11" s="27"/>
      <c r="AH11" s="27"/>
      <c r="AI11" s="27"/>
      <c r="AJ11" s="27"/>
      <c r="AK11" s="27"/>
      <c r="AL11" s="28"/>
      <c r="AM11" s="4"/>
      <c r="AN11" s="4"/>
      <c r="AO11" s="4"/>
      <c r="AP11" s="4"/>
      <c r="AQ11" s="4"/>
      <c r="AR11" s="4"/>
      <c r="AS11" s="4"/>
      <c r="AT11" s="4"/>
      <c r="AU11" s="4"/>
      <c r="AV11" s="4"/>
      <c r="AW11" s="4"/>
      <c r="AX11" s="4"/>
      <c r="AY11" s="4"/>
      <c r="AZ11" s="4"/>
      <c r="BA11" s="4"/>
      <c r="BB11" s="4"/>
      <c r="BC11" s="4"/>
      <c r="BD11" s="4"/>
      <c r="BE11" s="4"/>
      <c r="BF11" s="4"/>
    </row>
    <row r="12" spans="1:58" x14ac:dyDescent="0.25">
      <c r="A12" s="21" t="s">
        <v>24</v>
      </c>
      <c r="B12" s="34">
        <v>6.1</v>
      </c>
      <c r="C12" s="22" t="s">
        <v>25</v>
      </c>
      <c r="D12" s="23">
        <f>(B12/(1+(B15/B14)))</f>
        <v>3.7289036544850496</v>
      </c>
      <c r="E12" s="4"/>
      <c r="F12" s="24" t="s">
        <v>26</v>
      </c>
      <c r="G12" s="30" t="s">
        <v>27</v>
      </c>
      <c r="H12" s="35">
        <f>AT72</f>
        <v>21.710865011419774</v>
      </c>
      <c r="I12" s="36">
        <f>Y72</f>
        <v>26.603128665134808</v>
      </c>
      <c r="J12" s="36">
        <f>AO72</f>
        <v>23.899659713224764</v>
      </c>
      <c r="K12" s="4"/>
      <c r="L12" s="4"/>
      <c r="M12" s="4"/>
      <c r="N12" s="4"/>
      <c r="O12" s="4"/>
      <c r="P12" s="4"/>
      <c r="Q12" s="4"/>
      <c r="R12" s="4"/>
      <c r="S12" s="4"/>
      <c r="T12" s="4"/>
      <c r="U12" s="26"/>
      <c r="V12" s="27"/>
      <c r="W12" s="27"/>
      <c r="X12" s="27"/>
      <c r="Y12" s="27"/>
      <c r="Z12" s="27"/>
      <c r="AA12" s="27"/>
      <c r="AB12" s="27"/>
      <c r="AC12" s="27"/>
      <c r="AD12" s="27"/>
      <c r="AE12" s="27"/>
      <c r="AF12" s="27"/>
      <c r="AG12" s="27"/>
      <c r="AH12" s="27"/>
      <c r="AI12" s="27"/>
      <c r="AJ12" s="27"/>
      <c r="AK12" s="27"/>
      <c r="AL12" s="28"/>
      <c r="AM12" s="4"/>
      <c r="AN12" s="4"/>
      <c r="AO12" s="4"/>
      <c r="AP12" s="4"/>
      <c r="AQ12" s="4"/>
      <c r="AR12" s="4"/>
      <c r="AS12" s="4"/>
      <c r="AT12" s="4"/>
      <c r="AU12" s="4"/>
      <c r="AV12" s="4"/>
      <c r="AW12" s="4"/>
      <c r="AX12" s="4"/>
      <c r="AY12" s="4"/>
      <c r="AZ12" s="4"/>
      <c r="BA12" s="4"/>
      <c r="BB12" s="4"/>
      <c r="BC12" s="4"/>
      <c r="BD12" s="4"/>
      <c r="BE12" s="4"/>
      <c r="BF12" s="4"/>
    </row>
    <row r="13" spans="1:58" x14ac:dyDescent="0.25">
      <c r="A13" s="21" t="s">
        <v>28</v>
      </c>
      <c r="B13" s="37">
        <f>'05_21_2020'!H10</f>
        <v>3.7999407189260097</v>
      </c>
      <c r="C13" s="22" t="s">
        <v>29</v>
      </c>
      <c r="D13" s="23">
        <f>D11*D12*8.34*(10000/2000)</f>
        <v>20.286536521993352</v>
      </c>
      <c r="E13" s="4"/>
      <c r="F13" s="24" t="s">
        <v>30</v>
      </c>
      <c r="G13" s="30" t="s">
        <v>19</v>
      </c>
      <c r="H13" s="31">
        <f>J68</f>
        <v>28.667686781903466</v>
      </c>
      <c r="I13" s="36">
        <f>Z72</f>
        <v>26.087428899711739</v>
      </c>
      <c r="J13" s="36">
        <f>AP72</f>
        <v>29.747240591983005</v>
      </c>
      <c r="K13" s="4"/>
      <c r="L13" s="4"/>
      <c r="M13" s="4"/>
      <c r="N13" s="4"/>
      <c r="O13" s="4"/>
      <c r="P13" s="4"/>
      <c r="Q13" s="4"/>
      <c r="R13" s="4"/>
      <c r="S13" s="4"/>
      <c r="T13" s="4"/>
      <c r="U13" s="26"/>
      <c r="V13" s="27"/>
      <c r="W13" s="27"/>
      <c r="X13" s="27"/>
      <c r="Y13" s="27"/>
      <c r="Z13" s="27"/>
      <c r="AA13" s="27"/>
      <c r="AB13" s="27"/>
      <c r="AC13" s="27"/>
      <c r="AD13" s="27"/>
      <c r="AE13" s="27"/>
      <c r="AF13" s="27"/>
      <c r="AG13" s="27"/>
      <c r="AH13" s="27"/>
      <c r="AI13" s="27"/>
      <c r="AJ13" s="27"/>
      <c r="AK13" s="27"/>
      <c r="AL13" s="28"/>
      <c r="AM13" s="4"/>
      <c r="AN13" s="4"/>
      <c r="AO13" s="4"/>
      <c r="AP13" s="4"/>
      <c r="AQ13" s="4"/>
      <c r="AR13" s="4"/>
      <c r="AS13" s="4"/>
      <c r="AT13" s="4"/>
      <c r="AU13" s="4"/>
      <c r="AV13" s="4"/>
      <c r="AW13" s="4"/>
      <c r="AX13" s="4"/>
      <c r="AY13" s="4"/>
      <c r="AZ13" s="4"/>
      <c r="BA13" s="4"/>
      <c r="BB13" s="4"/>
      <c r="BC13" s="4"/>
      <c r="BD13" s="4"/>
      <c r="BE13" s="4"/>
      <c r="BF13" s="4"/>
    </row>
    <row r="14" spans="1:58" ht="31.5" x14ac:dyDescent="0.25">
      <c r="A14" s="21" t="s">
        <v>31</v>
      </c>
      <c r="B14" s="38">
        <v>552</v>
      </c>
      <c r="C14" s="22" t="s">
        <v>32</v>
      </c>
      <c r="D14" s="23">
        <f>D8/D13</f>
        <v>22.12446543121882</v>
      </c>
      <c r="E14" s="4"/>
      <c r="F14" s="24" t="s">
        <v>33</v>
      </c>
      <c r="G14" s="30" t="s">
        <v>34</v>
      </c>
      <c r="H14" s="31">
        <f>AV72</f>
        <v>600.00000000000045</v>
      </c>
      <c r="I14" s="36">
        <f>AA72</f>
        <v>809.99999999999966</v>
      </c>
      <c r="J14" s="36">
        <f>AQ72</f>
        <v>705.00000000001114</v>
      </c>
      <c r="K14" s="4"/>
      <c r="L14" s="4"/>
      <c r="M14" s="4"/>
      <c r="N14" s="4"/>
      <c r="O14" s="4"/>
      <c r="P14" s="4"/>
      <c r="Q14" s="4"/>
      <c r="R14" s="4"/>
      <c r="S14" s="4"/>
      <c r="T14" s="4"/>
      <c r="U14" s="26"/>
      <c r="V14" s="27"/>
      <c r="W14" s="27"/>
      <c r="X14" s="27"/>
      <c r="Y14" s="27"/>
      <c r="Z14" s="27"/>
      <c r="AA14" s="27"/>
      <c r="AB14" s="27"/>
      <c r="AC14" s="27"/>
      <c r="AD14" s="27"/>
      <c r="AE14" s="27"/>
      <c r="AF14" s="27"/>
      <c r="AG14" s="27"/>
      <c r="AH14" s="27"/>
      <c r="AI14" s="27"/>
      <c r="AJ14" s="27"/>
      <c r="AK14" s="27"/>
      <c r="AL14" s="28"/>
      <c r="AM14" s="4"/>
      <c r="AN14" s="4"/>
      <c r="AO14" s="4"/>
      <c r="AP14" s="4"/>
      <c r="AQ14" s="4"/>
      <c r="AR14" s="4"/>
      <c r="AS14" s="4"/>
      <c r="AT14" s="4"/>
      <c r="AU14" s="4"/>
      <c r="AV14" s="4"/>
      <c r="AW14" s="4"/>
      <c r="AX14" s="4"/>
      <c r="AY14" s="4"/>
      <c r="AZ14" s="4"/>
      <c r="BA14" s="4"/>
      <c r="BB14" s="4"/>
      <c r="BC14" s="4"/>
      <c r="BD14" s="4"/>
      <c r="BE14" s="4"/>
      <c r="BF14" s="4"/>
    </row>
    <row r="15" spans="1:58" ht="31.5" x14ac:dyDescent="0.4">
      <c r="A15" s="39" t="s">
        <v>35</v>
      </c>
      <c r="B15" s="40">
        <v>351</v>
      </c>
      <c r="C15" s="41" t="s">
        <v>36</v>
      </c>
      <c r="D15" s="42">
        <f>((B9*B11)/B13)*2000</f>
        <v>21.710865011419774</v>
      </c>
      <c r="E15" s="4"/>
      <c r="F15" s="4"/>
      <c r="G15" s="4"/>
      <c r="H15" s="4"/>
      <c r="I15" s="4"/>
      <c r="J15" s="4"/>
      <c r="K15" s="4"/>
      <c r="L15" s="4"/>
      <c r="M15" s="4"/>
      <c r="N15" s="4"/>
      <c r="O15" s="4"/>
      <c r="P15" s="4"/>
      <c r="Q15" s="4"/>
      <c r="R15" s="4"/>
      <c r="S15" s="4"/>
      <c r="T15" s="4"/>
      <c r="U15" s="26"/>
      <c r="V15" s="27"/>
      <c r="W15" s="27"/>
      <c r="X15" s="27"/>
      <c r="Y15" s="27"/>
      <c r="Z15" s="27"/>
      <c r="AA15" s="27"/>
      <c r="AB15" s="27"/>
      <c r="AC15" s="27"/>
      <c r="AD15" s="27"/>
      <c r="AE15" s="27"/>
      <c r="AF15" s="27"/>
      <c r="AG15" s="27"/>
      <c r="AH15" s="27"/>
      <c r="AI15" s="27"/>
      <c r="AJ15" s="27"/>
      <c r="AK15" s="27"/>
      <c r="AL15" s="28"/>
      <c r="AM15" s="4"/>
      <c r="AN15" s="4"/>
      <c r="AO15" s="4"/>
      <c r="AP15" s="4"/>
      <c r="AQ15" s="4"/>
      <c r="AR15" s="4"/>
      <c r="AS15" s="4"/>
      <c r="AT15" s="4"/>
      <c r="AU15" s="4"/>
      <c r="AV15" s="4"/>
      <c r="AW15" s="4"/>
      <c r="AX15" s="4"/>
      <c r="AY15" s="4"/>
      <c r="AZ15" s="4"/>
      <c r="BA15" s="4"/>
      <c r="BB15" s="4"/>
      <c r="BC15" s="4"/>
      <c r="BD15" s="4"/>
      <c r="BE15" s="4"/>
      <c r="BF15" s="4"/>
    </row>
    <row r="16" spans="1:58" x14ac:dyDescent="0.25">
      <c r="A16" s="43"/>
      <c r="B16" s="43"/>
      <c r="C16" s="4"/>
      <c r="D16" s="4"/>
      <c r="E16" s="4"/>
      <c r="F16" s="4"/>
      <c r="G16" s="4"/>
      <c r="H16" s="4"/>
      <c r="I16" s="4"/>
      <c r="J16" s="4"/>
      <c r="K16" s="4"/>
      <c r="L16" s="4"/>
      <c r="M16" s="4"/>
      <c r="N16" s="4"/>
      <c r="O16" s="4"/>
      <c r="P16" s="4"/>
      <c r="Q16" s="4"/>
      <c r="R16" s="4"/>
      <c r="S16" s="4"/>
      <c r="T16" s="4"/>
      <c r="U16" s="26"/>
      <c r="V16" s="27"/>
      <c r="W16" s="27"/>
      <c r="X16" s="27"/>
      <c r="Y16" s="27"/>
      <c r="Z16" s="27"/>
      <c r="AA16" s="27"/>
      <c r="AB16" s="27"/>
      <c r="AC16" s="27"/>
      <c r="AD16" s="27"/>
      <c r="AE16" s="27"/>
      <c r="AF16" s="27"/>
      <c r="AG16" s="27"/>
      <c r="AH16" s="27"/>
      <c r="AI16" s="27"/>
      <c r="AJ16" s="27"/>
      <c r="AK16" s="27"/>
      <c r="AL16" s="28"/>
      <c r="AM16" s="4"/>
      <c r="AN16" s="4"/>
      <c r="AO16" s="4"/>
      <c r="AP16" s="4"/>
      <c r="AQ16" s="4"/>
      <c r="AR16" s="4"/>
      <c r="AS16" s="4"/>
      <c r="AT16" s="4"/>
      <c r="AU16" s="4"/>
      <c r="AV16" s="4"/>
      <c r="AW16" s="4"/>
      <c r="AX16" s="4"/>
      <c r="AY16" s="4"/>
      <c r="AZ16" s="4"/>
      <c r="BA16" s="4"/>
      <c r="BB16" s="4"/>
      <c r="BC16" s="4"/>
      <c r="BD16" s="4"/>
      <c r="BE16" s="4"/>
      <c r="BF16" s="4"/>
    </row>
    <row r="17" spans="1:58" ht="15.75" customHeight="1" outlineLevel="2" x14ac:dyDescent="0.25">
      <c r="A17" s="187" t="s">
        <v>37</v>
      </c>
      <c r="B17" s="187"/>
      <c r="C17" s="187"/>
      <c r="D17" s="4"/>
      <c r="E17" s="4"/>
      <c r="F17" s="4"/>
      <c r="G17" s="4"/>
      <c r="H17" s="4"/>
      <c r="I17" s="4"/>
      <c r="J17" s="4"/>
      <c r="K17" s="4"/>
      <c r="L17" s="4"/>
      <c r="M17" s="4"/>
      <c r="N17" s="4"/>
      <c r="O17" s="4"/>
      <c r="P17" s="4"/>
      <c r="Q17" s="4"/>
      <c r="R17" s="4"/>
      <c r="S17" s="4"/>
      <c r="T17" s="4"/>
      <c r="U17" s="26"/>
      <c r="V17" s="27"/>
      <c r="W17" s="27"/>
      <c r="X17" s="27"/>
      <c r="Y17" s="27"/>
      <c r="Z17" s="27"/>
      <c r="AA17" s="27"/>
      <c r="AB17" s="27"/>
      <c r="AC17" s="27"/>
      <c r="AD17" s="27"/>
      <c r="AE17" s="27"/>
      <c r="AF17" s="27"/>
      <c r="AG17" s="27"/>
      <c r="AH17" s="27"/>
      <c r="AI17" s="27"/>
      <c r="AJ17" s="27"/>
      <c r="AK17" s="27"/>
      <c r="AL17" s="28"/>
      <c r="AM17" s="4"/>
      <c r="AN17" s="4"/>
      <c r="AO17" s="4"/>
      <c r="AP17" s="4"/>
      <c r="AQ17" s="4"/>
      <c r="AR17" s="4"/>
      <c r="AS17" s="4"/>
      <c r="AT17" s="4"/>
      <c r="AU17" s="4"/>
      <c r="AV17" s="4"/>
      <c r="AW17" s="4"/>
      <c r="AX17" s="4"/>
      <c r="AY17" s="4"/>
      <c r="AZ17" s="4"/>
      <c r="BA17" s="4"/>
      <c r="BB17" s="4"/>
      <c r="BC17" s="4"/>
      <c r="BD17" s="4"/>
      <c r="BE17" s="4"/>
      <c r="BF17" s="4"/>
    </row>
    <row r="18" spans="1:58" outlineLevel="2" x14ac:dyDescent="0.25">
      <c r="A18" s="44"/>
      <c r="B18" s="12"/>
      <c r="C18" s="45"/>
      <c r="D18" s="4"/>
      <c r="E18" s="4"/>
      <c r="F18" s="4"/>
      <c r="G18" s="4"/>
      <c r="H18" s="4"/>
      <c r="I18" s="4"/>
      <c r="J18" s="4"/>
      <c r="K18" s="4"/>
      <c r="L18" s="4"/>
      <c r="M18" s="4"/>
      <c r="N18" s="4"/>
      <c r="O18" s="4"/>
      <c r="P18" s="4"/>
      <c r="Q18" s="4"/>
      <c r="R18" s="4"/>
      <c r="S18" s="4"/>
      <c r="T18" s="4"/>
      <c r="U18" s="26"/>
      <c r="V18" s="27"/>
      <c r="W18" s="27"/>
      <c r="X18" s="27"/>
      <c r="Y18" s="27"/>
      <c r="Z18" s="27"/>
      <c r="AA18" s="27"/>
      <c r="AB18" s="27"/>
      <c r="AC18" s="27"/>
      <c r="AD18" s="27"/>
      <c r="AE18" s="27"/>
      <c r="AF18" s="27"/>
      <c r="AG18" s="27"/>
      <c r="AH18" s="27"/>
      <c r="AI18" s="27"/>
      <c r="AJ18" s="27"/>
      <c r="AK18" s="27"/>
      <c r="AL18" s="28"/>
      <c r="AM18" s="4"/>
      <c r="AN18" s="4"/>
      <c r="AO18" s="4"/>
      <c r="AP18" s="4"/>
      <c r="AQ18" s="4"/>
      <c r="AR18" s="4"/>
      <c r="AS18" s="4"/>
      <c r="AT18" s="4"/>
      <c r="AU18" s="4"/>
      <c r="AV18" s="4"/>
      <c r="AW18" s="4"/>
      <c r="AX18" s="4"/>
      <c r="AY18" s="4"/>
      <c r="AZ18" s="4"/>
      <c r="BA18" s="4"/>
      <c r="BB18" s="4"/>
      <c r="BC18" s="4"/>
      <c r="BD18" s="4"/>
      <c r="BE18" s="4"/>
      <c r="BF18" s="4"/>
    </row>
    <row r="19" spans="1:58" outlineLevel="2" x14ac:dyDescent="0.25">
      <c r="A19" s="46" t="s">
        <v>38</v>
      </c>
      <c r="B19" s="47">
        <f>1/453.59237</f>
        <v>2.2046226218487759E-3</v>
      </c>
      <c r="C19" s="48" t="s">
        <v>39</v>
      </c>
      <c r="D19" s="4"/>
      <c r="E19" s="4"/>
      <c r="F19" s="4"/>
      <c r="G19" s="4"/>
      <c r="H19" s="4"/>
      <c r="I19" s="4"/>
      <c r="J19" s="4"/>
      <c r="K19" s="4"/>
      <c r="L19" s="4"/>
      <c r="M19" s="4"/>
      <c r="N19" s="4"/>
      <c r="O19" s="4"/>
      <c r="P19" s="4"/>
      <c r="Q19" s="4"/>
      <c r="R19" s="4"/>
      <c r="S19" s="4"/>
      <c r="T19" s="4"/>
      <c r="U19" s="26"/>
      <c r="V19" s="27"/>
      <c r="W19" s="27"/>
      <c r="X19" s="27"/>
      <c r="Y19" s="27"/>
      <c r="Z19" s="27"/>
      <c r="AA19" s="27"/>
      <c r="AB19" s="27"/>
      <c r="AC19" s="27"/>
      <c r="AD19" s="27"/>
      <c r="AE19" s="27"/>
      <c r="AF19" s="27"/>
      <c r="AG19" s="27"/>
      <c r="AH19" s="27"/>
      <c r="AI19" s="27"/>
      <c r="AJ19" s="27"/>
      <c r="AK19" s="27"/>
      <c r="AL19" s="28"/>
      <c r="AM19" s="4"/>
      <c r="AN19" s="4"/>
      <c r="AO19" s="4"/>
      <c r="AP19" s="4"/>
      <c r="AQ19" s="4"/>
      <c r="AR19" s="4"/>
      <c r="AS19" s="4"/>
      <c r="AT19" s="4"/>
      <c r="AU19" s="4"/>
      <c r="AV19" s="4"/>
      <c r="AW19" s="4"/>
      <c r="AX19" s="4"/>
      <c r="AY19" s="4"/>
      <c r="AZ19" s="4"/>
      <c r="BA19" s="4"/>
      <c r="BB19" s="4"/>
      <c r="BC19" s="4"/>
      <c r="BD19" s="4"/>
      <c r="BE19" s="4"/>
      <c r="BF19" s="4"/>
    </row>
    <row r="20" spans="1:58" outlineLevel="2" x14ac:dyDescent="0.25">
      <c r="A20" s="46" t="s">
        <v>38</v>
      </c>
      <c r="B20" s="47">
        <v>1.1023109950010101E-6</v>
      </c>
      <c r="C20" s="48" t="s">
        <v>40</v>
      </c>
      <c r="D20" s="4"/>
      <c r="E20" s="4"/>
      <c r="F20" s="4"/>
      <c r="G20" s="4"/>
      <c r="H20" s="4"/>
      <c r="I20" s="4"/>
      <c r="J20" s="4"/>
      <c r="K20" s="4"/>
      <c r="L20" s="4"/>
      <c r="M20" s="4"/>
      <c r="N20" s="4"/>
      <c r="O20" s="4"/>
      <c r="P20" s="4"/>
      <c r="Q20" s="4"/>
      <c r="R20" s="4"/>
      <c r="S20" s="4"/>
      <c r="T20" s="4"/>
      <c r="U20" s="26"/>
      <c r="V20" s="27"/>
      <c r="W20" s="27"/>
      <c r="X20" s="27"/>
      <c r="Y20" s="27"/>
      <c r="Z20" s="27"/>
      <c r="AA20" s="27"/>
      <c r="AB20" s="27"/>
      <c r="AC20" s="27"/>
      <c r="AD20" s="27"/>
      <c r="AE20" s="27"/>
      <c r="AF20" s="27"/>
      <c r="AG20" s="27"/>
      <c r="AH20" s="27"/>
      <c r="AI20" s="27"/>
      <c r="AJ20" s="27"/>
      <c r="AK20" s="27"/>
      <c r="AL20" s="28"/>
      <c r="AM20" s="4"/>
      <c r="AN20" s="4"/>
      <c r="AO20" s="4"/>
      <c r="AP20" s="4"/>
      <c r="AQ20" s="4"/>
      <c r="AR20" s="4"/>
      <c r="AS20" s="4"/>
      <c r="AT20" s="4"/>
      <c r="AU20" s="4"/>
      <c r="AV20" s="4"/>
      <c r="AW20" s="4"/>
      <c r="AX20" s="4"/>
      <c r="AY20" s="4"/>
      <c r="AZ20" s="4"/>
      <c r="BA20" s="4"/>
      <c r="BB20" s="4"/>
      <c r="BC20" s="4"/>
      <c r="BD20" s="4"/>
      <c r="BE20" s="4"/>
      <c r="BF20" s="4"/>
    </row>
    <row r="21" spans="1:58" outlineLevel="2" x14ac:dyDescent="0.25">
      <c r="A21" s="46" t="s">
        <v>41</v>
      </c>
      <c r="B21" s="47">
        <v>3.95</v>
      </c>
      <c r="C21" s="48" t="s">
        <v>42</v>
      </c>
      <c r="D21" s="4"/>
      <c r="E21" s="4"/>
      <c r="F21" s="4"/>
      <c r="G21" s="4"/>
      <c r="H21" s="4"/>
      <c r="I21" s="4"/>
      <c r="J21" s="4"/>
      <c r="K21" s="4"/>
      <c r="L21" s="4"/>
      <c r="M21" s="4"/>
      <c r="N21" s="4"/>
      <c r="O21" s="4"/>
      <c r="P21" s="4"/>
      <c r="Q21" s="4"/>
      <c r="R21" s="4"/>
      <c r="S21" s="4"/>
      <c r="T21" s="4"/>
      <c r="U21" s="26"/>
      <c r="V21" s="27"/>
      <c r="W21" s="27"/>
      <c r="X21" s="27"/>
      <c r="Y21" s="27"/>
      <c r="Z21" s="27"/>
      <c r="AA21" s="27"/>
      <c r="AB21" s="27"/>
      <c r="AC21" s="27"/>
      <c r="AD21" s="27"/>
      <c r="AE21" s="27"/>
      <c r="AF21" s="27"/>
      <c r="AG21" s="27"/>
      <c r="AH21" s="27"/>
      <c r="AI21" s="27"/>
      <c r="AJ21" s="27"/>
      <c r="AK21" s="27"/>
      <c r="AL21" s="28"/>
      <c r="AM21" s="4"/>
      <c r="AN21" s="4"/>
      <c r="AO21" s="4"/>
      <c r="AP21" s="4"/>
      <c r="AQ21" s="4"/>
      <c r="AR21" s="4"/>
      <c r="AS21" s="4"/>
      <c r="AT21" s="4"/>
      <c r="AU21" s="4"/>
      <c r="AV21" s="4"/>
      <c r="AW21" s="4"/>
      <c r="AX21" s="4"/>
      <c r="AY21" s="4"/>
      <c r="AZ21" s="4"/>
      <c r="BA21" s="4"/>
      <c r="BB21" s="4"/>
      <c r="BC21" s="4"/>
      <c r="BD21" s="4"/>
      <c r="BE21" s="4"/>
      <c r="BF21" s="4"/>
    </row>
    <row r="22" spans="1:58" ht="18" outlineLevel="2" x14ac:dyDescent="0.25">
      <c r="A22" s="46" t="s">
        <v>43</v>
      </c>
      <c r="B22" s="49">
        <f>((3.95/2)*0.0254)^2 * PI()</f>
        <v>7.9059034426187096E-3</v>
      </c>
      <c r="C22" s="48" t="s">
        <v>44</v>
      </c>
      <c r="D22" s="4"/>
      <c r="E22" s="4"/>
      <c r="F22" s="4"/>
      <c r="G22" s="4"/>
      <c r="H22" s="4"/>
      <c r="I22" s="4"/>
      <c r="J22" s="4"/>
      <c r="K22" s="4"/>
      <c r="L22" s="4"/>
      <c r="M22" s="4"/>
      <c r="N22" s="4"/>
      <c r="O22" s="4"/>
      <c r="P22" s="4"/>
      <c r="Q22" s="4"/>
      <c r="R22" s="4"/>
      <c r="S22" s="4"/>
      <c r="T22" s="4"/>
      <c r="U22" s="26"/>
      <c r="V22" s="27"/>
      <c r="W22" s="27"/>
      <c r="X22" s="27"/>
      <c r="Y22" s="27"/>
      <c r="Z22" s="27"/>
      <c r="AA22" s="27"/>
      <c r="AB22" s="27"/>
      <c r="AC22" s="27"/>
      <c r="AD22" s="27"/>
      <c r="AE22" s="27"/>
      <c r="AF22" s="27"/>
      <c r="AG22" s="27"/>
      <c r="AH22" s="27"/>
      <c r="AI22" s="27"/>
      <c r="AJ22" s="27"/>
      <c r="AK22" s="27"/>
      <c r="AL22" s="28"/>
      <c r="AM22" s="4"/>
      <c r="AN22" s="4"/>
      <c r="AO22" s="4"/>
      <c r="AP22" s="4"/>
      <c r="AQ22" s="4"/>
      <c r="AR22" s="4"/>
      <c r="AS22" s="4"/>
      <c r="AT22" s="4"/>
      <c r="AU22" s="4"/>
      <c r="AV22" s="4"/>
      <c r="AW22" s="4"/>
      <c r="AX22" s="4"/>
      <c r="AY22" s="4"/>
      <c r="AZ22" s="4"/>
      <c r="BA22" s="4"/>
      <c r="BB22" s="4"/>
      <c r="BC22" s="4"/>
      <c r="BD22" s="4"/>
      <c r="BE22" s="4"/>
      <c r="BF22" s="4"/>
    </row>
    <row r="23" spans="1:58" ht="18" outlineLevel="2" x14ac:dyDescent="0.25">
      <c r="A23" s="188" t="s">
        <v>45</v>
      </c>
      <c r="B23" s="188"/>
      <c r="C23" s="188"/>
      <c r="D23" s="4"/>
      <c r="E23" s="4"/>
      <c r="F23" s="4"/>
      <c r="G23" s="4"/>
      <c r="H23" s="4"/>
      <c r="I23" s="4"/>
      <c r="J23" s="4"/>
      <c r="K23" s="4"/>
      <c r="L23" s="4"/>
      <c r="M23" s="4"/>
      <c r="N23" s="4"/>
      <c r="O23" s="4"/>
      <c r="P23" s="4"/>
      <c r="Q23" s="4"/>
      <c r="R23" s="4"/>
      <c r="S23" s="4"/>
      <c r="T23" s="4"/>
      <c r="U23" s="26"/>
      <c r="V23" s="27"/>
      <c r="W23" s="27"/>
      <c r="X23" s="27"/>
      <c r="Y23" s="27"/>
      <c r="Z23" s="27"/>
      <c r="AA23" s="27"/>
      <c r="AB23" s="27"/>
      <c r="AC23" s="27"/>
      <c r="AD23" s="27"/>
      <c r="AE23" s="27"/>
      <c r="AF23" s="27"/>
      <c r="AG23" s="27"/>
      <c r="AH23" s="27"/>
      <c r="AI23" s="27"/>
      <c r="AJ23" s="27"/>
      <c r="AK23" s="27"/>
      <c r="AL23" s="28"/>
      <c r="AM23" s="4"/>
      <c r="AN23" s="4"/>
      <c r="AO23" s="4"/>
      <c r="AP23" s="4"/>
      <c r="AQ23" s="4"/>
      <c r="AR23" s="4"/>
      <c r="AS23" s="4"/>
      <c r="AT23" s="4"/>
      <c r="AU23" s="4"/>
      <c r="AV23" s="4"/>
      <c r="AW23" s="4"/>
      <c r="AX23" s="4"/>
      <c r="AY23" s="4"/>
      <c r="AZ23" s="4"/>
      <c r="BA23" s="4"/>
      <c r="BB23" s="4"/>
      <c r="BC23" s="4"/>
      <c r="BD23" s="4"/>
      <c r="BE23" s="4"/>
      <c r="BF23" s="4"/>
    </row>
    <row r="24" spans="1:58" outlineLevel="2" x14ac:dyDescent="0.25">
      <c r="A24" s="46" t="s">
        <v>46</v>
      </c>
      <c r="B24" s="50">
        <f>B22*0.8*1000</f>
        <v>6.3247227540949682</v>
      </c>
      <c r="C24" s="48" t="s">
        <v>47</v>
      </c>
      <c r="D24" s="4"/>
      <c r="E24" s="4"/>
      <c r="F24" s="4"/>
      <c r="G24" s="4"/>
      <c r="H24" s="4"/>
      <c r="I24" s="4"/>
      <c r="J24" s="4"/>
      <c r="K24" s="4"/>
      <c r="L24" s="4"/>
      <c r="M24" s="4"/>
      <c r="N24" s="4"/>
      <c r="O24" s="4"/>
      <c r="P24" s="4"/>
      <c r="Q24" s="4"/>
      <c r="R24" s="4"/>
      <c r="S24" s="4"/>
      <c r="T24" s="4"/>
      <c r="U24" s="26"/>
      <c r="V24" s="27"/>
      <c r="W24" s="27"/>
      <c r="X24" s="27"/>
      <c r="Y24" s="27"/>
      <c r="Z24" s="27"/>
      <c r="AA24" s="27"/>
      <c r="AB24" s="27"/>
      <c r="AC24" s="27"/>
      <c r="AD24" s="27"/>
      <c r="AE24" s="27"/>
      <c r="AF24" s="27"/>
      <c r="AG24" s="27"/>
      <c r="AH24" s="27"/>
      <c r="AI24" s="27"/>
      <c r="AJ24" s="27"/>
      <c r="AK24" s="27"/>
      <c r="AL24" s="28"/>
      <c r="AM24" s="4"/>
      <c r="AN24" s="4"/>
      <c r="AO24" s="4"/>
      <c r="AP24" s="4"/>
      <c r="AQ24" s="4"/>
      <c r="AR24" s="4"/>
      <c r="AS24" s="4"/>
      <c r="AT24" s="4"/>
      <c r="AU24" s="4"/>
      <c r="AV24" s="4"/>
      <c r="AW24" s="4"/>
      <c r="AX24" s="4"/>
      <c r="AY24" s="4"/>
      <c r="AZ24" s="4"/>
      <c r="BA24" s="4"/>
      <c r="BB24" s="4"/>
      <c r="BC24" s="4"/>
      <c r="BD24" s="4"/>
      <c r="BE24" s="4"/>
      <c r="BF24" s="4"/>
    </row>
    <row r="25" spans="1:58" ht="16.5" customHeight="1" outlineLevel="2" x14ac:dyDescent="0.25">
      <c r="A25" s="46" t="s">
        <v>48</v>
      </c>
      <c r="B25" s="50">
        <v>3.5</v>
      </c>
      <c r="C25" s="48" t="s">
        <v>49</v>
      </c>
      <c r="D25" s="4"/>
      <c r="E25" s="4"/>
      <c r="F25" s="4"/>
      <c r="G25" s="4"/>
      <c r="H25" s="4"/>
      <c r="I25" s="4"/>
      <c r="J25" s="4"/>
      <c r="K25" s="4"/>
      <c r="L25" s="4"/>
      <c r="M25" s="4"/>
      <c r="N25" s="4"/>
      <c r="O25" s="4"/>
      <c r="P25" s="4"/>
      <c r="Q25" s="4"/>
      <c r="R25" s="4"/>
      <c r="S25" s="4"/>
      <c r="T25" s="4"/>
      <c r="U25" s="26"/>
      <c r="V25" s="27"/>
      <c r="W25" s="27"/>
      <c r="X25" s="27"/>
      <c r="Y25" s="27"/>
      <c r="Z25" s="27"/>
      <c r="AA25" s="27"/>
      <c r="AB25" s="27"/>
      <c r="AC25" s="27"/>
      <c r="AD25" s="27"/>
      <c r="AE25" s="27"/>
      <c r="AF25" s="27"/>
      <c r="AG25" s="27"/>
      <c r="AH25" s="27"/>
      <c r="AI25" s="27"/>
      <c r="AJ25" s="27"/>
      <c r="AK25" s="27"/>
      <c r="AL25" s="28"/>
      <c r="AM25" s="4"/>
      <c r="AN25" s="4"/>
      <c r="AO25" s="4"/>
      <c r="AP25" s="4"/>
      <c r="AQ25" s="4"/>
      <c r="AR25" s="4"/>
      <c r="AS25" s="4"/>
      <c r="AT25" s="4"/>
      <c r="AU25" s="4"/>
      <c r="AV25" s="4"/>
      <c r="AW25" s="4"/>
      <c r="AX25" s="4"/>
      <c r="AY25" s="4"/>
      <c r="AZ25" s="4"/>
      <c r="BA25" s="4"/>
      <c r="BB25" s="4"/>
      <c r="BC25" s="4"/>
      <c r="BD25" s="4"/>
      <c r="BE25" s="4"/>
      <c r="BF25" s="4"/>
    </row>
    <row r="26" spans="1:58" ht="16.5" customHeight="1" outlineLevel="2" x14ac:dyDescent="0.25">
      <c r="A26" s="188" t="s">
        <v>50</v>
      </c>
      <c r="B26" s="188"/>
      <c r="C26" s="188"/>
      <c r="D26" s="4"/>
      <c r="E26" s="4"/>
      <c r="F26" s="4"/>
      <c r="G26" s="4"/>
      <c r="H26" s="4"/>
      <c r="I26" s="4"/>
      <c r="J26" s="4"/>
      <c r="K26" s="4"/>
      <c r="L26" s="4"/>
      <c r="M26" s="4"/>
      <c r="N26" s="4"/>
      <c r="O26" s="4"/>
      <c r="P26" s="4"/>
      <c r="Q26" s="4"/>
      <c r="R26" s="4"/>
      <c r="S26" s="4"/>
      <c r="T26" s="4"/>
      <c r="U26" s="26"/>
      <c r="V26" s="27"/>
      <c r="W26" s="27"/>
      <c r="X26" s="27"/>
      <c r="Y26" s="27"/>
      <c r="Z26" s="27"/>
      <c r="AA26" s="27"/>
      <c r="AB26" s="27"/>
      <c r="AC26" s="27"/>
      <c r="AD26" s="27"/>
      <c r="AE26" s="27"/>
      <c r="AF26" s="27"/>
      <c r="AG26" s="27"/>
      <c r="AH26" s="27"/>
      <c r="AI26" s="27"/>
      <c r="AJ26" s="27"/>
      <c r="AK26" s="27"/>
      <c r="AL26" s="28"/>
      <c r="AM26" s="4"/>
      <c r="AN26" s="4"/>
      <c r="AO26" s="4"/>
      <c r="AP26" s="4"/>
      <c r="AQ26" s="4"/>
      <c r="AR26" s="4"/>
      <c r="AS26" s="4"/>
      <c r="AT26" s="4"/>
      <c r="AU26" s="4"/>
      <c r="AV26" s="4"/>
      <c r="AW26" s="4"/>
      <c r="AX26" s="4"/>
      <c r="AY26" s="4"/>
      <c r="AZ26" s="4"/>
      <c r="BA26" s="4"/>
      <c r="BB26" s="4"/>
      <c r="BC26" s="4"/>
      <c r="BD26" s="4"/>
      <c r="BE26" s="4"/>
      <c r="BF26" s="4"/>
    </row>
    <row r="27" spans="1:58" outlineLevel="2" x14ac:dyDescent="0.25">
      <c r="A27" s="46" t="s">
        <v>51</v>
      </c>
      <c r="B27" s="50">
        <v>0.25</v>
      </c>
      <c r="C27" s="48"/>
      <c r="D27" s="4"/>
      <c r="E27" s="4"/>
      <c r="F27" s="4"/>
      <c r="G27" s="4"/>
      <c r="H27" s="4"/>
      <c r="I27" s="4"/>
      <c r="J27" s="4"/>
      <c r="K27" s="4"/>
      <c r="L27" s="4"/>
      <c r="M27" s="4"/>
      <c r="N27" s="4"/>
      <c r="O27" s="4"/>
      <c r="P27" s="4"/>
      <c r="Q27" s="4"/>
      <c r="R27" s="4"/>
      <c r="S27" s="4"/>
      <c r="T27" s="4"/>
      <c r="U27" s="26"/>
      <c r="V27" s="27"/>
      <c r="W27" s="27"/>
      <c r="X27" s="27"/>
      <c r="Y27" s="27"/>
      <c r="Z27" s="27"/>
      <c r="AA27" s="27"/>
      <c r="AB27" s="27"/>
      <c r="AC27" s="27"/>
      <c r="AD27" s="27"/>
      <c r="AE27" s="27"/>
      <c r="AF27" s="27"/>
      <c r="AG27" s="27"/>
      <c r="AH27" s="27"/>
      <c r="AI27" s="27"/>
      <c r="AJ27" s="27"/>
      <c r="AK27" s="27"/>
      <c r="AL27" s="28"/>
      <c r="AM27" s="4"/>
      <c r="AN27" s="4"/>
      <c r="AO27" s="4"/>
      <c r="AP27" s="4"/>
      <c r="AQ27" s="4"/>
      <c r="AR27" s="4"/>
      <c r="AS27" s="4"/>
      <c r="AT27" s="4"/>
      <c r="AU27" s="4"/>
      <c r="AV27" s="4"/>
      <c r="AW27" s="4"/>
      <c r="AX27" s="4"/>
      <c r="AY27" s="4"/>
      <c r="AZ27" s="4"/>
      <c r="BA27" s="4"/>
      <c r="BB27" s="4"/>
      <c r="BC27" s="4"/>
      <c r="BD27" s="4"/>
      <c r="BE27" s="4"/>
    </row>
    <row r="28" spans="1:58" outlineLevel="2" x14ac:dyDescent="0.25">
      <c r="A28" s="51" t="s">
        <v>52</v>
      </c>
      <c r="B28" s="52" t="s">
        <v>53</v>
      </c>
      <c r="C28" s="53" t="s">
        <v>54</v>
      </c>
      <c r="D28" s="4"/>
      <c r="E28" s="4"/>
      <c r="F28" s="4"/>
      <c r="G28" s="4"/>
      <c r="H28" s="4"/>
      <c r="I28" s="4"/>
      <c r="J28" s="4"/>
      <c r="K28" s="4"/>
      <c r="L28" s="4"/>
      <c r="M28" s="4"/>
      <c r="N28" s="4"/>
      <c r="O28" s="4"/>
      <c r="P28" s="4"/>
      <c r="Q28" s="4"/>
      <c r="R28" s="4"/>
      <c r="S28" s="4"/>
      <c r="T28" s="4"/>
      <c r="U28" s="26"/>
      <c r="V28" s="27"/>
      <c r="W28" s="27"/>
      <c r="X28" s="27"/>
      <c r="Y28" s="27"/>
      <c r="Z28" s="27"/>
      <c r="AA28" s="27"/>
      <c r="AB28" s="27"/>
      <c r="AC28" s="27"/>
      <c r="AD28" s="27"/>
      <c r="AE28" s="27"/>
      <c r="AF28" s="27"/>
      <c r="AG28" s="27"/>
      <c r="AH28" s="27"/>
      <c r="AI28" s="27"/>
      <c r="AJ28" s="27"/>
      <c r="AK28" s="27"/>
      <c r="AL28" s="28"/>
      <c r="AM28" s="4"/>
      <c r="AN28" s="4"/>
      <c r="AO28" s="4"/>
      <c r="AP28" s="4"/>
      <c r="AQ28" s="4"/>
      <c r="AR28" s="4"/>
      <c r="AS28" s="4"/>
      <c r="AT28" s="4"/>
      <c r="AU28" s="4"/>
      <c r="AV28" s="4"/>
      <c r="AW28" s="4"/>
      <c r="AX28" s="4"/>
      <c r="AY28" s="4"/>
      <c r="AZ28" s="4"/>
      <c r="BA28" s="4"/>
      <c r="BB28" s="4"/>
      <c r="BC28" s="4"/>
      <c r="BD28" s="4"/>
      <c r="BE28" s="4"/>
    </row>
    <row r="29" spans="1:58" x14ac:dyDescent="0.25">
      <c r="A29" s="4"/>
      <c r="B29" s="4"/>
      <c r="C29" s="4"/>
      <c r="D29" s="4"/>
      <c r="E29" s="4"/>
      <c r="F29" s="4"/>
      <c r="G29" s="4"/>
      <c r="H29" s="4"/>
      <c r="I29" s="4"/>
      <c r="J29" s="4"/>
      <c r="K29" s="4"/>
      <c r="L29" s="4"/>
      <c r="M29" s="4"/>
      <c r="N29" s="4"/>
      <c r="O29" s="4"/>
      <c r="P29" s="4"/>
      <c r="Q29" s="4"/>
      <c r="R29" s="4"/>
      <c r="S29" s="4"/>
      <c r="T29" s="4"/>
      <c r="U29" s="26"/>
      <c r="V29" s="27"/>
      <c r="W29" s="27"/>
      <c r="X29" s="27"/>
      <c r="Y29" s="27"/>
      <c r="Z29" s="27"/>
      <c r="AA29" s="27"/>
      <c r="AB29" s="27"/>
      <c r="AC29" s="27"/>
      <c r="AD29" s="27"/>
      <c r="AE29" s="27"/>
      <c r="AF29" s="27"/>
      <c r="AG29" s="27"/>
      <c r="AH29" s="27"/>
      <c r="AI29" s="27"/>
      <c r="AJ29" s="27"/>
      <c r="AK29" s="27"/>
      <c r="AL29" s="28"/>
      <c r="AM29" s="4"/>
      <c r="AN29" s="4"/>
      <c r="AO29" s="4"/>
      <c r="AP29" s="4"/>
      <c r="AQ29" s="4"/>
      <c r="AR29" s="4"/>
      <c r="AS29" s="4"/>
      <c r="AT29" s="4"/>
      <c r="AU29" s="4"/>
      <c r="AV29" s="4"/>
      <c r="AW29" s="4"/>
      <c r="AX29" s="4"/>
      <c r="AY29" s="4"/>
      <c r="AZ29" s="4"/>
      <c r="BA29" s="4"/>
      <c r="BB29" s="4"/>
      <c r="BC29" s="4"/>
      <c r="BD29" s="4"/>
      <c r="BE29" s="4"/>
    </row>
    <row r="30" spans="1:58" x14ac:dyDescent="0.25">
      <c r="A30" s="6"/>
      <c r="B30" s="4"/>
      <c r="C30" s="4"/>
      <c r="D30" s="4"/>
      <c r="E30" s="4"/>
      <c r="F30" s="4"/>
      <c r="G30" s="4"/>
      <c r="H30" s="4"/>
      <c r="I30" s="4"/>
      <c r="J30" s="4"/>
      <c r="K30" s="4"/>
      <c r="L30" s="4"/>
      <c r="M30" s="4"/>
      <c r="N30" s="4"/>
      <c r="O30" s="4"/>
      <c r="P30" s="4"/>
      <c r="Q30" s="4"/>
      <c r="R30" s="4"/>
      <c r="S30" s="4"/>
      <c r="T30" s="4"/>
      <c r="U30" s="26"/>
      <c r="V30" s="27"/>
      <c r="W30" s="27"/>
      <c r="X30" s="27"/>
      <c r="Y30" s="27"/>
      <c r="Z30" s="27"/>
      <c r="AA30" s="27"/>
      <c r="AB30" s="27"/>
      <c r="AC30" s="27"/>
      <c r="AD30" s="27"/>
      <c r="AE30" s="27"/>
      <c r="AF30" s="27"/>
      <c r="AG30" s="27"/>
      <c r="AH30" s="27"/>
      <c r="AI30" s="27"/>
      <c r="AJ30" s="27"/>
      <c r="AK30" s="27"/>
      <c r="AL30" s="28"/>
      <c r="AM30" s="4"/>
      <c r="AN30" s="4"/>
      <c r="AO30" s="4"/>
      <c r="AP30" s="4"/>
      <c r="AQ30" s="4"/>
      <c r="AR30" s="4"/>
      <c r="AS30" s="4"/>
      <c r="AT30" s="4"/>
      <c r="AU30" s="4"/>
      <c r="AV30" s="4"/>
      <c r="AW30" s="4"/>
      <c r="AX30" s="4"/>
      <c r="AY30" s="4"/>
      <c r="AZ30" s="4"/>
      <c r="BA30" s="4"/>
      <c r="BB30" s="4"/>
      <c r="BC30" s="4"/>
      <c r="BD30" s="4"/>
      <c r="BE30" s="4"/>
    </row>
    <row r="31" spans="1:58" ht="18.75" x14ac:dyDescent="0.3">
      <c r="A31" s="180" t="s">
        <v>55</v>
      </c>
      <c r="B31" s="180"/>
      <c r="C31" s="180"/>
      <c r="D31" s="180"/>
      <c r="E31" s="180"/>
      <c r="F31" s="180"/>
      <c r="G31" s="180"/>
      <c r="H31" s="180"/>
      <c r="I31" s="180"/>
      <c r="J31" s="180"/>
      <c r="K31" s="180"/>
      <c r="L31" s="180"/>
      <c r="M31" s="180"/>
      <c r="N31" s="180"/>
      <c r="O31" s="180"/>
      <c r="P31" s="180"/>
      <c r="Q31" s="180"/>
      <c r="R31" s="180"/>
      <c r="S31" s="54"/>
      <c r="T31" s="54"/>
      <c r="U31" s="26"/>
      <c r="V31" s="27"/>
      <c r="W31" s="27"/>
      <c r="X31" s="27"/>
      <c r="Y31" s="27"/>
      <c r="Z31" s="27"/>
      <c r="AA31" s="27"/>
      <c r="AB31" s="27"/>
      <c r="AC31" s="27"/>
      <c r="AD31" s="27"/>
      <c r="AE31" s="27"/>
      <c r="AF31" s="27"/>
      <c r="AG31" s="27"/>
      <c r="AH31" s="27"/>
      <c r="AI31" s="27"/>
      <c r="AJ31" s="27"/>
      <c r="AK31" s="27"/>
      <c r="AL31" s="28"/>
      <c r="AM31" s="4"/>
      <c r="AN31" s="4"/>
      <c r="AO31" s="4"/>
      <c r="AP31" s="4"/>
      <c r="AQ31" s="4"/>
      <c r="AR31" s="4"/>
      <c r="AS31" s="4"/>
      <c r="AT31" s="4"/>
      <c r="AU31" s="4"/>
      <c r="AV31" s="4"/>
      <c r="AW31" s="4"/>
      <c r="AX31" s="4"/>
      <c r="AY31" s="4"/>
      <c r="AZ31" s="4"/>
      <c r="BA31" s="4"/>
      <c r="BB31" s="4"/>
      <c r="BC31" s="4"/>
      <c r="BD31" s="4"/>
      <c r="BE31" s="4"/>
    </row>
    <row r="32" spans="1:58" ht="63" x14ac:dyDescent="0.25">
      <c r="A32" s="55" t="s">
        <v>56</v>
      </c>
      <c r="B32" s="56" t="s">
        <v>57</v>
      </c>
      <c r="C32" s="56" t="s">
        <v>58</v>
      </c>
      <c r="D32" s="56" t="s">
        <v>59</v>
      </c>
      <c r="E32" s="56" t="s">
        <v>60</v>
      </c>
      <c r="F32" s="56" t="s">
        <v>61</v>
      </c>
      <c r="G32" s="56" t="s">
        <v>62</v>
      </c>
      <c r="H32" s="56" t="s">
        <v>63</v>
      </c>
      <c r="I32" s="56" t="s">
        <v>64</v>
      </c>
      <c r="J32" s="56" t="s">
        <v>65</v>
      </c>
      <c r="K32" s="56" t="s">
        <v>66</v>
      </c>
      <c r="L32" s="56" t="s">
        <v>67</v>
      </c>
      <c r="M32" s="56" t="s">
        <v>68</v>
      </c>
      <c r="N32" s="56" t="s">
        <v>69</v>
      </c>
      <c r="O32" s="56" t="s">
        <v>70</v>
      </c>
      <c r="P32" s="56" t="s">
        <v>71</v>
      </c>
      <c r="Q32" s="56" t="s">
        <v>72</v>
      </c>
      <c r="R32" s="57" t="s">
        <v>73</v>
      </c>
      <c r="S32" s="58"/>
      <c r="T32" s="58"/>
      <c r="U32" s="26"/>
      <c r="V32" s="27"/>
      <c r="W32" s="27"/>
      <c r="X32" s="27"/>
      <c r="Y32" s="27"/>
      <c r="Z32" s="27"/>
      <c r="AA32" s="27"/>
      <c r="AB32" s="27"/>
      <c r="AC32" s="27"/>
      <c r="AD32" s="27"/>
      <c r="AE32" s="27"/>
      <c r="AF32" s="27"/>
      <c r="AG32" s="27"/>
      <c r="AH32" s="27"/>
      <c r="AI32" s="27"/>
      <c r="AJ32" s="27"/>
      <c r="AK32" s="27"/>
      <c r="AL32" s="28"/>
      <c r="AM32" s="4"/>
      <c r="AN32" s="4"/>
      <c r="AO32" s="4"/>
      <c r="AP32" s="4"/>
      <c r="AQ32" s="4"/>
      <c r="AR32" s="4"/>
      <c r="AS32" s="4"/>
      <c r="AT32" s="4"/>
      <c r="AU32" s="4"/>
      <c r="AV32" s="4"/>
      <c r="AW32" s="4"/>
      <c r="AX32" s="4"/>
      <c r="AY32" s="4"/>
      <c r="AZ32" s="4"/>
      <c r="BA32" s="4"/>
      <c r="BB32" s="4"/>
      <c r="BC32" s="4"/>
      <c r="BD32" s="4"/>
      <c r="BE32" s="4"/>
    </row>
    <row r="33" spans="1:57" x14ac:dyDescent="0.25">
      <c r="A33" s="59">
        <v>1</v>
      </c>
      <c r="B33" s="60">
        <v>17</v>
      </c>
      <c r="C33" s="60">
        <v>3.8</v>
      </c>
      <c r="D33" s="60">
        <v>504.72</v>
      </c>
      <c r="E33" s="61">
        <f t="shared" ref="E33:E38" si="0">(B33*D33*$B$20*C33)/($B$19*$B$27)</f>
        <v>65.20980531080788</v>
      </c>
      <c r="F33" s="62">
        <v>67.239999999999995</v>
      </c>
      <c r="G33" s="62">
        <v>1.98</v>
      </c>
      <c r="H33" s="63">
        <f t="shared" ref="H33:H38" si="1">F33-G33</f>
        <v>65.259999999999991</v>
      </c>
      <c r="I33" s="64">
        <f t="shared" ref="I33:I38" si="2">(H33*$B$27*$B$19)/ (D33*$B$20*C33)</f>
        <v>17.01308560441484</v>
      </c>
      <c r="J33" s="60">
        <v>206.64</v>
      </c>
      <c r="K33" s="60">
        <v>408.48</v>
      </c>
      <c r="L33" s="60">
        <v>351.96</v>
      </c>
      <c r="M33" s="60">
        <v>786.95</v>
      </c>
      <c r="N33" s="61">
        <v>100</v>
      </c>
      <c r="O33" s="65">
        <f t="shared" ref="O33:P38" si="3">L33-J33</f>
        <v>145.32</v>
      </c>
      <c r="P33" s="61">
        <f t="shared" si="3"/>
        <v>378.47</v>
      </c>
      <c r="Q33" s="61">
        <f t="shared" ref="Q33:Q38" si="4">((O33+P33)/O33)*(D33/(D33+H33))*C33</f>
        <v>12.128478079214043</v>
      </c>
      <c r="R33" s="66">
        <f t="shared" ref="R33:R38" si="5">$B$24/Q33*100</f>
        <v>52.147703222009099</v>
      </c>
      <c r="S33" s="67"/>
      <c r="T33" s="67"/>
      <c r="U33" s="26"/>
      <c r="V33" s="27"/>
      <c r="W33" s="27"/>
      <c r="X33" s="27"/>
      <c r="Y33" s="27"/>
      <c r="Z33" s="27"/>
      <c r="AA33" s="27"/>
      <c r="AB33" s="27"/>
      <c r="AC33" s="27"/>
      <c r="AD33" s="27"/>
      <c r="AE33" s="27"/>
      <c r="AF33" s="27"/>
      <c r="AG33" s="27"/>
      <c r="AH33" s="27"/>
      <c r="AI33" s="27"/>
      <c r="AJ33" s="27"/>
      <c r="AK33" s="27"/>
      <c r="AL33" s="28"/>
      <c r="AM33" s="4"/>
      <c r="AN33" s="4"/>
      <c r="AO33" s="4"/>
      <c r="AP33" s="4"/>
      <c r="AQ33" s="4"/>
      <c r="AR33" s="4"/>
      <c r="AS33" s="4"/>
      <c r="AT33" s="4"/>
      <c r="AU33" s="4"/>
      <c r="AV33" s="4"/>
      <c r="AW33" s="4"/>
      <c r="AX33" s="4"/>
      <c r="AY33" s="4"/>
      <c r="AZ33" s="4"/>
      <c r="BA33" s="4"/>
      <c r="BB33" s="4"/>
      <c r="BC33" s="4"/>
      <c r="BD33" s="4"/>
      <c r="BE33" s="4"/>
    </row>
    <row r="34" spans="1:57" x14ac:dyDescent="0.25">
      <c r="A34" s="59">
        <v>2</v>
      </c>
      <c r="B34" s="60">
        <v>19</v>
      </c>
      <c r="C34" s="60">
        <v>3.8</v>
      </c>
      <c r="D34" s="60">
        <v>503.8</v>
      </c>
      <c r="E34" s="61">
        <f t="shared" si="0"/>
        <v>72.748699150153755</v>
      </c>
      <c r="F34" s="62">
        <v>73.849999999999994</v>
      </c>
      <c r="G34" s="62">
        <v>2.11</v>
      </c>
      <c r="H34" s="68">
        <f t="shared" si="1"/>
        <v>71.739999999999995</v>
      </c>
      <c r="I34" s="64">
        <f t="shared" si="2"/>
        <v>18.736554961438362</v>
      </c>
      <c r="J34" s="60">
        <v>205.76</v>
      </c>
      <c r="K34" s="60">
        <v>407.97</v>
      </c>
      <c r="L34" s="60">
        <v>353.89</v>
      </c>
      <c r="M34" s="60">
        <v>795.38</v>
      </c>
      <c r="N34" s="61">
        <v>100</v>
      </c>
      <c r="O34" s="65">
        <f t="shared" si="3"/>
        <v>148.13</v>
      </c>
      <c r="P34" s="61">
        <f t="shared" si="3"/>
        <v>387.40999999999997</v>
      </c>
      <c r="Q34" s="61">
        <f t="shared" si="4"/>
        <v>12.02583217302444</v>
      </c>
      <c r="R34" s="66">
        <f t="shared" si="5"/>
        <v>52.592807409055418</v>
      </c>
      <c r="S34" s="67"/>
      <c r="T34" s="67"/>
      <c r="U34" s="26"/>
      <c r="V34" s="27"/>
      <c r="W34" s="27"/>
      <c r="X34" s="27"/>
      <c r="Y34" s="27"/>
      <c r="Z34" s="27"/>
      <c r="AA34" s="27"/>
      <c r="AB34" s="27"/>
      <c r="AC34" s="27"/>
      <c r="AD34" s="27"/>
      <c r="AE34" s="27"/>
      <c r="AF34" s="27"/>
      <c r="AG34" s="27"/>
      <c r="AH34" s="27"/>
      <c r="AI34" s="27"/>
      <c r="AJ34" s="27"/>
      <c r="AK34" s="27"/>
      <c r="AL34" s="28"/>
      <c r="AM34" s="4"/>
      <c r="AN34" s="4"/>
      <c r="AO34" s="4"/>
      <c r="AP34" s="4"/>
      <c r="AQ34" s="4"/>
      <c r="AR34" s="4"/>
      <c r="AS34" s="4"/>
      <c r="AT34" s="4"/>
      <c r="AU34" s="4"/>
      <c r="AV34" s="4"/>
      <c r="AW34" s="4"/>
      <c r="AX34" s="4"/>
      <c r="AY34" s="4"/>
      <c r="AZ34" s="4"/>
      <c r="BA34" s="4"/>
      <c r="BB34" s="4"/>
      <c r="BC34" s="4"/>
      <c r="BD34" s="4"/>
      <c r="BE34" s="4"/>
    </row>
    <row r="35" spans="1:57" x14ac:dyDescent="0.25">
      <c r="A35" s="59">
        <v>3</v>
      </c>
      <c r="B35" s="69">
        <v>21.5</v>
      </c>
      <c r="C35" s="60">
        <v>3.8</v>
      </c>
      <c r="D35" s="60">
        <v>501.37</v>
      </c>
      <c r="E35" s="61">
        <f t="shared" si="0"/>
        <v>81.923834520551239</v>
      </c>
      <c r="F35" s="62">
        <v>83.5</v>
      </c>
      <c r="G35" s="62">
        <v>1.9</v>
      </c>
      <c r="H35" s="68">
        <f t="shared" si="1"/>
        <v>81.599999999999994</v>
      </c>
      <c r="I35" s="64">
        <f t="shared" si="2"/>
        <v>21.415013228658076</v>
      </c>
      <c r="J35" s="60">
        <v>159.38</v>
      </c>
      <c r="K35" s="60">
        <v>412.95</v>
      </c>
      <c r="L35" s="60">
        <v>301.77999999999997</v>
      </c>
      <c r="M35" s="60">
        <v>785.76</v>
      </c>
      <c r="N35" s="61">
        <v>100</v>
      </c>
      <c r="O35" s="65">
        <f t="shared" si="3"/>
        <v>142.39999999999998</v>
      </c>
      <c r="P35" s="61">
        <f t="shared" si="3"/>
        <v>372.81</v>
      </c>
      <c r="Q35" s="61">
        <f t="shared" si="4"/>
        <v>11.824152678419477</v>
      </c>
      <c r="R35" s="66">
        <f t="shared" si="5"/>
        <v>53.489860340169315</v>
      </c>
      <c r="S35" s="67"/>
      <c r="T35" s="67"/>
      <c r="U35" s="26"/>
      <c r="V35" s="27"/>
      <c r="W35" s="27"/>
      <c r="X35" s="27"/>
      <c r="Y35" s="27"/>
      <c r="Z35" s="27"/>
      <c r="AA35" s="27"/>
      <c r="AB35" s="27"/>
      <c r="AC35" s="27"/>
      <c r="AD35" s="27"/>
      <c r="AE35" s="27"/>
      <c r="AF35" s="27"/>
      <c r="AG35" s="27"/>
      <c r="AH35" s="27"/>
      <c r="AI35" s="27"/>
      <c r="AJ35" s="27"/>
      <c r="AK35" s="27"/>
      <c r="AL35" s="28"/>
      <c r="AM35" s="4"/>
      <c r="AN35" s="4"/>
      <c r="AO35" s="4"/>
      <c r="AP35" s="4"/>
      <c r="AQ35" s="4"/>
      <c r="AR35" s="4"/>
      <c r="AS35" s="4"/>
      <c r="AT35" s="4"/>
      <c r="AU35" s="4"/>
      <c r="AV35" s="4"/>
      <c r="AW35" s="4"/>
      <c r="AX35" s="4"/>
      <c r="AY35" s="4"/>
      <c r="AZ35" s="4"/>
      <c r="BA35" s="4"/>
      <c r="BB35" s="4"/>
      <c r="BC35" s="4"/>
      <c r="BD35" s="4"/>
      <c r="BE35" s="4"/>
    </row>
    <row r="36" spans="1:57" x14ac:dyDescent="0.25">
      <c r="A36" s="59">
        <v>4</v>
      </c>
      <c r="B36" s="60">
        <v>24</v>
      </c>
      <c r="C36" s="60">
        <v>3.8</v>
      </c>
      <c r="D36" s="60">
        <v>502.76</v>
      </c>
      <c r="E36" s="61">
        <f t="shared" si="0"/>
        <v>91.703397717719128</v>
      </c>
      <c r="F36" s="62">
        <v>92.92</v>
      </c>
      <c r="G36" s="62">
        <v>1.6</v>
      </c>
      <c r="H36" s="68">
        <f t="shared" si="1"/>
        <v>91.320000000000007</v>
      </c>
      <c r="I36" s="64">
        <f t="shared" si="2"/>
        <v>23.899659713224764</v>
      </c>
      <c r="J36" s="60">
        <v>401.68</v>
      </c>
      <c r="K36" s="60">
        <v>399.01</v>
      </c>
      <c r="L36" s="60">
        <v>540.86</v>
      </c>
      <c r="M36" s="60">
        <v>759.18</v>
      </c>
      <c r="N36" s="61">
        <v>100</v>
      </c>
      <c r="O36" s="65">
        <f t="shared" si="3"/>
        <v>139.18</v>
      </c>
      <c r="P36" s="61">
        <f t="shared" si="3"/>
        <v>360.16999999999996</v>
      </c>
      <c r="Q36" s="61">
        <f t="shared" si="4"/>
        <v>11.537922151045363</v>
      </c>
      <c r="R36" s="66">
        <f t="shared" si="5"/>
        <v>54.816826386039828</v>
      </c>
      <c r="S36" s="67"/>
      <c r="T36" s="67"/>
      <c r="U36" s="26"/>
      <c r="V36" s="27"/>
      <c r="W36" s="27"/>
      <c r="X36" s="27"/>
      <c r="Y36" s="27"/>
      <c r="Z36" s="27"/>
      <c r="AA36" s="27"/>
      <c r="AB36" s="27"/>
      <c r="AC36" s="27"/>
      <c r="AD36" s="27"/>
      <c r="AE36" s="27"/>
      <c r="AF36" s="27"/>
      <c r="AG36" s="27"/>
      <c r="AH36" s="27"/>
      <c r="AI36" s="27"/>
      <c r="AJ36" s="27"/>
      <c r="AK36" s="27"/>
      <c r="AL36" s="28"/>
      <c r="AM36" s="4"/>
      <c r="AN36" s="4"/>
      <c r="AO36" s="4"/>
      <c r="AP36" s="4"/>
      <c r="AQ36" s="4"/>
      <c r="AR36" s="4"/>
      <c r="AS36" s="4"/>
      <c r="AT36" s="4"/>
      <c r="AU36" s="4"/>
      <c r="AV36" s="4"/>
      <c r="AW36" s="4"/>
      <c r="AX36" s="4"/>
      <c r="AY36" s="4"/>
      <c r="AZ36" s="4"/>
      <c r="BA36" s="4"/>
      <c r="BB36" s="4"/>
      <c r="BC36" s="4"/>
      <c r="BD36" s="4"/>
      <c r="BE36" s="4"/>
    </row>
    <row r="37" spans="1:57" x14ac:dyDescent="0.25">
      <c r="A37" s="59">
        <v>5</v>
      </c>
      <c r="B37" s="60">
        <v>26.5</v>
      </c>
      <c r="C37" s="60">
        <v>3.8</v>
      </c>
      <c r="D37" s="60">
        <v>500.98</v>
      </c>
      <c r="E37" s="61">
        <f t="shared" si="0"/>
        <v>100.89734308272567</v>
      </c>
      <c r="F37" s="62">
        <v>102.91</v>
      </c>
      <c r="G37" s="62">
        <v>1.62</v>
      </c>
      <c r="H37" s="68">
        <f t="shared" si="1"/>
        <v>101.28999999999999</v>
      </c>
      <c r="I37" s="64">
        <f t="shared" si="2"/>
        <v>26.603128665134808</v>
      </c>
      <c r="J37" s="60">
        <v>509.76</v>
      </c>
      <c r="K37" s="60">
        <v>686.52</v>
      </c>
      <c r="L37" s="60">
        <v>684.82</v>
      </c>
      <c r="M37" s="60">
        <v>1047</v>
      </c>
      <c r="N37" s="61">
        <v>100</v>
      </c>
      <c r="O37" s="65">
        <f t="shared" si="3"/>
        <v>175.06000000000006</v>
      </c>
      <c r="P37" s="61">
        <f t="shared" si="3"/>
        <v>360.48</v>
      </c>
      <c r="Q37" s="61">
        <f t="shared" si="4"/>
        <v>9.669805625193888</v>
      </c>
      <c r="R37" s="66">
        <f t="shared" si="5"/>
        <v>65.406927494141357</v>
      </c>
      <c r="S37" s="67"/>
      <c r="T37" s="67"/>
      <c r="U37" s="26"/>
      <c r="V37" s="27"/>
      <c r="W37" s="27"/>
      <c r="X37" s="27"/>
      <c r="Y37" s="27"/>
      <c r="Z37" s="27"/>
      <c r="AA37" s="27"/>
      <c r="AB37" s="27"/>
      <c r="AC37" s="27"/>
      <c r="AD37" s="27"/>
      <c r="AE37" s="27"/>
      <c r="AF37" s="27"/>
      <c r="AG37" s="27"/>
      <c r="AH37" s="27"/>
      <c r="AI37" s="27"/>
      <c r="AJ37" s="27"/>
      <c r="AK37" s="27"/>
      <c r="AL37" s="28"/>
      <c r="AM37" s="4"/>
      <c r="AN37" s="4"/>
      <c r="AO37" s="4"/>
      <c r="AP37" s="4"/>
      <c r="AQ37" s="4"/>
      <c r="AR37" s="4"/>
      <c r="AS37" s="4"/>
      <c r="AT37" s="4"/>
      <c r="AU37" s="4"/>
      <c r="AV37" s="4"/>
      <c r="AW37" s="4"/>
      <c r="AX37" s="4"/>
      <c r="AY37" s="4"/>
      <c r="AZ37" s="4"/>
      <c r="BA37" s="4"/>
      <c r="BB37" s="4"/>
      <c r="BC37" s="4"/>
      <c r="BD37" s="4"/>
      <c r="BE37" s="4"/>
    </row>
    <row r="38" spans="1:57" x14ac:dyDescent="0.25">
      <c r="A38" s="70">
        <v>6</v>
      </c>
      <c r="B38" s="71">
        <v>29</v>
      </c>
      <c r="C38" s="71">
        <v>3.8</v>
      </c>
      <c r="D38" s="71">
        <v>504.06</v>
      </c>
      <c r="E38" s="72">
        <f t="shared" si="0"/>
        <v>111.09479216012707</v>
      </c>
      <c r="F38" s="73">
        <v>112.85</v>
      </c>
      <c r="G38" s="73">
        <v>1.22</v>
      </c>
      <c r="H38" s="68">
        <f t="shared" si="1"/>
        <v>111.63</v>
      </c>
      <c r="I38" s="64">
        <f t="shared" si="2"/>
        <v>29.139709765458161</v>
      </c>
      <c r="J38" s="60">
        <v>443.26</v>
      </c>
      <c r="K38" s="60">
        <v>361.64</v>
      </c>
      <c r="L38" s="71">
        <v>571.17999999999995</v>
      </c>
      <c r="M38" s="71">
        <v>741</v>
      </c>
      <c r="N38" s="61">
        <v>100</v>
      </c>
      <c r="O38" s="65">
        <f t="shared" si="3"/>
        <v>127.91999999999996</v>
      </c>
      <c r="P38" s="61">
        <f t="shared" si="3"/>
        <v>379.36</v>
      </c>
      <c r="Q38" s="61">
        <f t="shared" si="4"/>
        <v>12.337098190632654</v>
      </c>
      <c r="R38" s="66">
        <f t="shared" si="5"/>
        <v>51.265886486152965</v>
      </c>
      <c r="S38" s="67"/>
      <c r="T38" s="67"/>
      <c r="U38" s="26"/>
      <c r="V38" s="27"/>
      <c r="W38" s="27"/>
      <c r="X38" s="27"/>
      <c r="Y38" s="27"/>
      <c r="Z38" s="27"/>
      <c r="AA38" s="27"/>
      <c r="AB38" s="27"/>
      <c r="AC38" s="27"/>
      <c r="AD38" s="27"/>
      <c r="AE38" s="27"/>
      <c r="AF38" s="27"/>
      <c r="AG38" s="27"/>
      <c r="AH38" s="27"/>
      <c r="AI38" s="27"/>
      <c r="AJ38" s="27"/>
      <c r="AK38" s="27"/>
      <c r="AL38" s="28"/>
      <c r="AM38" s="4"/>
      <c r="AN38" s="4"/>
      <c r="AO38" s="4"/>
      <c r="AP38" s="4"/>
      <c r="AQ38" s="4"/>
      <c r="AR38" s="4"/>
      <c r="AS38" s="4"/>
      <c r="AT38" s="4"/>
      <c r="AU38" s="4"/>
      <c r="AV38" s="4"/>
      <c r="AW38" s="4"/>
      <c r="AX38" s="4"/>
      <c r="AY38" s="4"/>
      <c r="AZ38" s="4"/>
      <c r="BA38" s="4"/>
      <c r="BB38" s="4"/>
      <c r="BC38" s="4"/>
      <c r="BD38" s="4"/>
      <c r="BE38" s="4"/>
    </row>
    <row r="39" spans="1:57" x14ac:dyDescent="0.25">
      <c r="A39" s="70"/>
      <c r="B39" s="71"/>
      <c r="C39" s="71"/>
      <c r="D39" s="71"/>
      <c r="E39" s="72"/>
      <c r="F39" s="73"/>
      <c r="G39" s="73"/>
      <c r="H39" s="582"/>
      <c r="I39" s="583"/>
      <c r="J39" s="584"/>
      <c r="K39" s="584"/>
      <c r="L39" s="71"/>
      <c r="M39" s="71"/>
      <c r="N39" s="585"/>
      <c r="O39" s="586"/>
      <c r="P39" s="585"/>
      <c r="Q39" s="585"/>
      <c r="R39" s="585"/>
      <c r="S39" s="67"/>
      <c r="T39" s="67"/>
      <c r="U39" s="26"/>
      <c r="V39" s="27"/>
      <c r="W39" s="27"/>
      <c r="X39" s="27"/>
      <c r="Y39" s="27"/>
      <c r="Z39" s="27"/>
      <c r="AA39" s="27"/>
      <c r="AB39" s="27"/>
      <c r="AC39" s="27"/>
      <c r="AD39" s="27"/>
      <c r="AE39" s="27"/>
      <c r="AF39" s="27"/>
      <c r="AG39" s="27"/>
      <c r="AH39" s="27"/>
      <c r="AI39" s="27"/>
      <c r="AJ39" s="27"/>
      <c r="AK39" s="27"/>
      <c r="AL39" s="28"/>
      <c r="AM39" s="4"/>
      <c r="AN39" s="4"/>
      <c r="AO39" s="4"/>
      <c r="AP39" s="4"/>
      <c r="AQ39" s="4"/>
      <c r="AR39" s="4"/>
      <c r="AS39" s="4"/>
      <c r="AT39" s="4"/>
      <c r="AU39" s="4"/>
      <c r="AV39" s="4"/>
      <c r="AW39" s="4"/>
      <c r="AX39" s="4"/>
      <c r="AY39" s="4"/>
      <c r="AZ39" s="4"/>
      <c r="BA39" s="4"/>
      <c r="BB39" s="4"/>
      <c r="BC39" s="4"/>
      <c r="BD39" s="4"/>
      <c r="BE39" s="4"/>
    </row>
    <row r="40" spans="1:57" ht="18" customHeight="1" x14ac:dyDescent="0.3">
      <c r="A40" s="181" t="s">
        <v>74</v>
      </c>
      <c r="B40" s="181"/>
      <c r="C40" s="181"/>
      <c r="D40" s="181"/>
      <c r="E40" s="181"/>
      <c r="F40" s="181"/>
      <c r="G40" s="181"/>
      <c r="H40" s="181"/>
      <c r="I40" s="181"/>
      <c r="J40" s="181"/>
      <c r="K40" s="181"/>
      <c r="L40" s="181"/>
      <c r="M40" s="181"/>
      <c r="N40" s="4"/>
      <c r="O40" s="4"/>
      <c r="P40" s="4"/>
      <c r="Q40" s="4"/>
      <c r="R40" s="4">
        <v>0</v>
      </c>
      <c r="S40" s="4"/>
      <c r="T40" s="4"/>
      <c r="U40" s="26"/>
      <c r="V40" s="27"/>
      <c r="W40" s="27"/>
      <c r="X40" s="27"/>
      <c r="Y40" s="27"/>
      <c r="Z40" s="27"/>
      <c r="AA40" s="27"/>
      <c r="AB40" s="27"/>
      <c r="AC40" s="27"/>
      <c r="AD40" s="27"/>
      <c r="AE40" s="27"/>
      <c r="AF40" s="27"/>
      <c r="AG40" s="27"/>
      <c r="AH40" s="27"/>
      <c r="AI40" s="27"/>
      <c r="AJ40" s="27"/>
      <c r="AK40" s="27"/>
      <c r="AL40" s="28"/>
      <c r="AM40" s="4"/>
      <c r="AN40" s="4"/>
      <c r="AO40" s="4"/>
      <c r="AP40" s="4"/>
      <c r="AQ40" s="4"/>
      <c r="AR40" s="4"/>
      <c r="AS40" s="4"/>
      <c r="AT40" s="4"/>
      <c r="AU40" s="4"/>
      <c r="AV40" s="4"/>
      <c r="AW40" s="4"/>
      <c r="AX40" s="4"/>
      <c r="AY40" s="4"/>
      <c r="AZ40" s="4"/>
      <c r="BA40" s="4"/>
      <c r="BB40" s="4"/>
      <c r="BC40" s="4"/>
      <c r="BD40" s="4"/>
      <c r="BE40" s="4"/>
    </row>
    <row r="41" spans="1:57" ht="15.75" customHeight="1" x14ac:dyDescent="0.25">
      <c r="A41" s="56" t="s">
        <v>56</v>
      </c>
      <c r="B41" s="56" t="s">
        <v>75</v>
      </c>
      <c r="C41" s="57" t="s">
        <v>76</v>
      </c>
      <c r="D41" s="182" t="s">
        <v>77</v>
      </c>
      <c r="E41" s="182"/>
      <c r="F41" s="182"/>
      <c r="G41" s="182"/>
      <c r="H41" s="182"/>
      <c r="I41" s="183" t="s">
        <v>78</v>
      </c>
      <c r="J41" s="183"/>
      <c r="K41" s="183"/>
      <c r="L41" s="183"/>
      <c r="M41" s="183"/>
      <c r="N41" s="4"/>
      <c r="O41" s="4"/>
      <c r="P41" s="4"/>
      <c r="Q41" s="4"/>
      <c r="R41" s="4"/>
      <c r="S41" s="4"/>
      <c r="T41" s="4"/>
      <c r="U41" s="26"/>
      <c r="V41" s="27"/>
      <c r="W41" s="27"/>
      <c r="X41" s="27"/>
      <c r="Y41" s="27"/>
      <c r="Z41" s="27"/>
      <c r="AA41" s="27"/>
      <c r="AB41" s="27"/>
      <c r="AC41" s="27"/>
      <c r="AD41" s="27"/>
      <c r="AE41" s="27"/>
      <c r="AF41" s="27"/>
      <c r="AG41" s="27"/>
      <c r="AH41" s="27"/>
      <c r="AI41" s="27"/>
      <c r="AJ41" s="27"/>
      <c r="AK41" s="27"/>
      <c r="AL41" s="28"/>
      <c r="AM41" s="4"/>
      <c r="AN41" s="4"/>
      <c r="AO41" s="4"/>
      <c r="AP41" s="4"/>
      <c r="AQ41" s="4"/>
      <c r="AR41" s="4"/>
      <c r="AS41" s="4"/>
      <c r="AT41" s="4"/>
      <c r="AU41" s="4"/>
      <c r="AV41" s="4"/>
      <c r="AW41" s="4"/>
      <c r="AX41" s="4"/>
      <c r="AY41" s="4"/>
      <c r="AZ41" s="4"/>
      <c r="BA41" s="4"/>
      <c r="BB41" s="4"/>
      <c r="BC41" s="4"/>
      <c r="BD41" s="4"/>
      <c r="BE41" s="4"/>
    </row>
    <row r="42" spans="1:57" x14ac:dyDescent="0.25">
      <c r="A42" s="74">
        <v>1</v>
      </c>
      <c r="B42" s="75">
        <f>AVERAGE(D42:H42)</f>
        <v>121.6</v>
      </c>
      <c r="C42" s="76">
        <f>AVERAGE(I42:K42)</f>
        <v>47.966666666666669</v>
      </c>
      <c r="D42" s="77"/>
      <c r="E42" s="78"/>
      <c r="F42" s="78">
        <v>128.9</v>
      </c>
      <c r="G42" s="78">
        <v>114.3</v>
      </c>
      <c r="H42" s="79"/>
      <c r="I42" s="80">
        <v>42.7</v>
      </c>
      <c r="J42" s="81">
        <v>54.6</v>
      </c>
      <c r="K42" s="81">
        <v>46.6</v>
      </c>
      <c r="L42" s="81"/>
      <c r="M42" s="82"/>
      <c r="N42" s="4"/>
      <c r="O42" s="4"/>
      <c r="P42" s="4"/>
      <c r="Q42" s="4"/>
      <c r="R42" s="4"/>
      <c r="S42" s="4"/>
      <c r="T42" s="4"/>
      <c r="U42" s="26"/>
      <c r="V42" s="27"/>
      <c r="W42" s="27"/>
      <c r="X42" s="27"/>
      <c r="Y42" s="27"/>
      <c r="Z42" s="27"/>
      <c r="AA42" s="27"/>
      <c r="AB42" s="27"/>
      <c r="AC42" s="27"/>
      <c r="AD42" s="27"/>
      <c r="AE42" s="27"/>
      <c r="AF42" s="27"/>
      <c r="AG42" s="27"/>
      <c r="AH42" s="27"/>
      <c r="AI42" s="27"/>
      <c r="AJ42" s="27"/>
      <c r="AK42" s="27"/>
      <c r="AL42" s="28"/>
      <c r="AM42" s="4"/>
      <c r="AN42" s="4"/>
      <c r="AO42" s="4"/>
      <c r="AP42" s="4"/>
      <c r="AQ42" s="4"/>
      <c r="AR42" s="4"/>
      <c r="AS42" s="4"/>
      <c r="AT42" s="4"/>
      <c r="AU42" s="4"/>
      <c r="AV42" s="4"/>
      <c r="AW42" s="4"/>
      <c r="AX42" s="4"/>
      <c r="AY42" s="4"/>
      <c r="AZ42" s="4"/>
      <c r="BA42" s="4"/>
      <c r="BB42" s="4"/>
      <c r="BC42" s="4"/>
      <c r="BD42" s="4"/>
      <c r="BE42" s="4"/>
    </row>
    <row r="43" spans="1:57" x14ac:dyDescent="0.25">
      <c r="A43" s="74">
        <v>2</v>
      </c>
      <c r="B43" s="75">
        <f>AVERAGE(D43:H43)</f>
        <v>114.43333333333334</v>
      </c>
      <c r="C43" s="76">
        <f>AVERAGE(I43:K43)</f>
        <v>45.05</v>
      </c>
      <c r="D43" s="80">
        <v>91.6</v>
      </c>
      <c r="E43" s="81">
        <v>133</v>
      </c>
      <c r="F43" s="81">
        <v>118.7</v>
      </c>
      <c r="G43" s="81"/>
      <c r="H43" s="82"/>
      <c r="I43" s="80">
        <v>41.8</v>
      </c>
      <c r="J43" s="81"/>
      <c r="K43" s="81">
        <v>48.3</v>
      </c>
      <c r="L43" s="81"/>
      <c r="M43" s="82"/>
      <c r="N43" s="4"/>
      <c r="O43" s="4"/>
      <c r="P43" s="4"/>
      <c r="Q43" s="4"/>
      <c r="R43" s="4"/>
      <c r="S43" s="4"/>
      <c r="T43" s="4"/>
      <c r="U43" s="26"/>
      <c r="V43" s="27"/>
      <c r="W43" s="27"/>
      <c r="X43" s="27"/>
      <c r="Y43" s="27"/>
      <c r="Z43" s="27"/>
      <c r="AA43" s="27"/>
      <c r="AB43" s="27"/>
      <c r="AC43" s="27"/>
      <c r="AD43" s="83"/>
      <c r="AE43" s="83"/>
      <c r="AF43" s="83"/>
      <c r="AG43" s="83"/>
      <c r="AH43" s="83"/>
      <c r="AI43" s="83"/>
      <c r="AJ43" s="83"/>
      <c r="AK43" s="83"/>
      <c r="AL43" s="84"/>
      <c r="AM43" s="4"/>
      <c r="AN43" s="4"/>
      <c r="AO43" s="4"/>
      <c r="AP43" s="4"/>
      <c r="AQ43" s="4"/>
      <c r="AR43" s="4"/>
      <c r="AS43" s="4"/>
      <c r="AT43" s="4"/>
      <c r="AU43" s="4"/>
      <c r="AV43" s="4"/>
      <c r="AW43" s="4"/>
      <c r="AX43" s="4"/>
      <c r="AY43" s="4"/>
      <c r="AZ43" s="4"/>
      <c r="BA43" s="4"/>
      <c r="BB43" s="4"/>
      <c r="BC43" s="4"/>
      <c r="BD43" s="4"/>
      <c r="BE43" s="4"/>
    </row>
    <row r="44" spans="1:57" ht="34.5" customHeight="1" x14ac:dyDescent="0.25">
      <c r="A44" s="74">
        <v>3</v>
      </c>
      <c r="B44" s="75">
        <f>AVERAGE(D44:F44)</f>
        <v>55.6</v>
      </c>
      <c r="C44" s="76">
        <f>AVERAGE(I44:K44)</f>
        <v>43.933333333333337</v>
      </c>
      <c r="D44" s="80"/>
      <c r="E44" s="81">
        <v>52.7</v>
      </c>
      <c r="F44" s="81">
        <v>58.5</v>
      </c>
      <c r="G44" s="81">
        <v>65</v>
      </c>
      <c r="H44" s="82"/>
      <c r="I44" s="80">
        <v>42.9</v>
      </c>
      <c r="J44" s="81">
        <v>39.700000000000003</v>
      </c>
      <c r="K44" s="81">
        <v>49.2</v>
      </c>
      <c r="L44" s="81"/>
      <c r="M44" s="82"/>
      <c r="N44" s="4"/>
      <c r="O44" s="4"/>
      <c r="P44" s="4"/>
      <c r="Q44" s="4"/>
      <c r="R44" s="4"/>
      <c r="S44" s="4"/>
      <c r="T44" s="4"/>
      <c r="U44" s="184" t="s">
        <v>79</v>
      </c>
      <c r="V44" s="184"/>
      <c r="W44" s="184"/>
      <c r="X44" s="184"/>
      <c r="Y44" s="184"/>
      <c r="Z44" s="184"/>
      <c r="AA44" s="184"/>
      <c r="AB44" s="184"/>
      <c r="AC44" s="184"/>
      <c r="AD44" s="175" t="s">
        <v>80</v>
      </c>
      <c r="AE44" s="175"/>
      <c r="AF44" s="175"/>
      <c r="AG44" s="175"/>
      <c r="AH44" s="175"/>
      <c r="AI44" s="175"/>
      <c r="AJ44" s="175"/>
      <c r="AK44" s="175"/>
      <c r="AL44" s="175"/>
      <c r="AM44" s="4"/>
      <c r="AN44" s="4"/>
      <c r="AO44" s="4"/>
      <c r="AP44" s="4"/>
      <c r="AQ44" s="4"/>
      <c r="AR44" s="4"/>
      <c r="AS44" s="4"/>
      <c r="AT44" s="4"/>
      <c r="AU44" s="4"/>
      <c r="AV44" s="4"/>
      <c r="AW44" s="4"/>
      <c r="AX44" s="4"/>
      <c r="AY44" s="4"/>
      <c r="AZ44" s="4"/>
      <c r="BA44" s="4"/>
      <c r="BB44" s="4"/>
      <c r="BC44" s="4"/>
      <c r="BD44" s="4"/>
      <c r="BE44" s="4"/>
    </row>
    <row r="45" spans="1:57" ht="15.75" customHeight="1" x14ac:dyDescent="0.25">
      <c r="A45" s="74">
        <v>4</v>
      </c>
      <c r="B45" s="75">
        <f>AVERAGE(D45:F45)</f>
        <v>49.2</v>
      </c>
      <c r="C45" s="76">
        <f>AVERAGE(I45:K45)</f>
        <v>39.800000000000004</v>
      </c>
      <c r="D45" s="80">
        <v>54.4</v>
      </c>
      <c r="E45" s="81">
        <v>44</v>
      </c>
      <c r="F45" s="81"/>
      <c r="G45" s="81"/>
      <c r="H45" s="82">
        <v>67</v>
      </c>
      <c r="I45" s="80">
        <v>37.700000000000003</v>
      </c>
      <c r="J45" s="81">
        <v>37.1</v>
      </c>
      <c r="K45" s="81">
        <v>44.6</v>
      </c>
      <c r="L45" s="81"/>
      <c r="M45" s="82"/>
      <c r="N45" s="4"/>
      <c r="O45" s="4"/>
      <c r="P45" s="4"/>
      <c r="Q45" s="4"/>
      <c r="R45" s="4"/>
      <c r="S45" s="4"/>
      <c r="T45" s="4"/>
      <c r="U45" s="184"/>
      <c r="V45" s="184"/>
      <c r="W45" s="184"/>
      <c r="X45" s="184"/>
      <c r="Y45" s="184"/>
      <c r="Z45" s="184"/>
      <c r="AA45" s="184"/>
      <c r="AB45" s="184"/>
      <c r="AC45" s="184"/>
      <c r="AD45" s="175"/>
      <c r="AE45" s="175"/>
      <c r="AF45" s="175"/>
      <c r="AG45" s="175"/>
      <c r="AH45" s="175"/>
      <c r="AI45" s="175"/>
      <c r="AJ45" s="175"/>
      <c r="AK45" s="175"/>
      <c r="AL45" s="175"/>
      <c r="AM45" s="4"/>
      <c r="AN45" s="4"/>
      <c r="AO45" s="4"/>
      <c r="AP45" s="4"/>
      <c r="AQ45" s="4"/>
      <c r="AR45" s="4"/>
      <c r="AS45" s="4"/>
      <c r="AT45" s="4"/>
      <c r="AU45" s="4"/>
      <c r="AV45" s="4"/>
      <c r="AW45" s="4"/>
      <c r="AX45" s="4"/>
      <c r="AY45" s="4"/>
      <c r="AZ45" s="4"/>
      <c r="BA45" s="4"/>
      <c r="BB45" s="4"/>
      <c r="BC45" s="4"/>
      <c r="BD45" s="4"/>
      <c r="BE45" s="4"/>
    </row>
    <row r="46" spans="1:57" ht="15.75" customHeight="1" x14ac:dyDescent="0.25">
      <c r="A46" s="74">
        <v>5</v>
      </c>
      <c r="B46" s="75">
        <f>AVERAGE(E46:H46)</f>
        <v>40.549999999999997</v>
      </c>
      <c r="C46" s="76">
        <f>AVERAGE(I46:K46)</f>
        <v>34.049999999999997</v>
      </c>
      <c r="D46" s="81">
        <v>42.1</v>
      </c>
      <c r="E46" s="81">
        <v>41.7</v>
      </c>
      <c r="F46" s="82">
        <v>39.4</v>
      </c>
      <c r="G46" s="82"/>
      <c r="H46" s="82"/>
      <c r="I46" s="80">
        <v>33.1</v>
      </c>
      <c r="J46" s="81"/>
      <c r="K46" s="81">
        <v>35</v>
      </c>
      <c r="L46" s="81"/>
      <c r="M46" s="82">
        <v>43.7</v>
      </c>
      <c r="N46" s="4"/>
      <c r="O46" s="4"/>
      <c r="P46" s="4"/>
      <c r="Q46" s="4"/>
      <c r="R46" s="4"/>
      <c r="S46" s="4"/>
      <c r="T46" s="4"/>
      <c r="U46" s="26"/>
      <c r="V46" s="27"/>
      <c r="W46" s="27"/>
      <c r="X46" s="27"/>
      <c r="Y46" s="27"/>
      <c r="Z46" s="27"/>
      <c r="AA46" s="27"/>
      <c r="AB46" s="27"/>
      <c r="AC46" s="85"/>
      <c r="AD46" s="27"/>
      <c r="AE46" s="27"/>
      <c r="AF46" s="27"/>
      <c r="AG46" s="27"/>
      <c r="AH46" s="27"/>
      <c r="AI46" s="27"/>
      <c r="AJ46" s="27"/>
      <c r="AK46" s="27"/>
      <c r="AL46" s="86"/>
      <c r="AM46" s="4"/>
      <c r="AN46" s="4"/>
      <c r="AO46" s="4"/>
      <c r="AP46" s="4"/>
      <c r="AQ46" s="4"/>
      <c r="AR46" s="4"/>
      <c r="AS46" s="4"/>
      <c r="AT46" s="4"/>
      <c r="AU46" s="4"/>
      <c r="AV46" s="4"/>
      <c r="AW46" s="4"/>
      <c r="AX46" s="4"/>
      <c r="AY46" s="4"/>
      <c r="AZ46" s="4"/>
      <c r="BA46" s="4"/>
      <c r="BB46" s="4"/>
      <c r="BC46" s="4"/>
      <c r="BD46" s="4"/>
      <c r="BE46" s="4"/>
    </row>
    <row r="47" spans="1:57" ht="15.75" customHeight="1" x14ac:dyDescent="0.25">
      <c r="A47" s="74">
        <v>6</v>
      </c>
      <c r="B47" s="75">
        <f>AVERAGE(D47:F47)</f>
        <v>39.833333333333336</v>
      </c>
      <c r="C47" s="76">
        <f>AVERAGE(I47:M47)</f>
        <v>24.033333333333331</v>
      </c>
      <c r="D47" s="80">
        <v>39</v>
      </c>
      <c r="E47" s="81">
        <v>41</v>
      </c>
      <c r="F47" s="81">
        <v>39.5</v>
      </c>
      <c r="G47" s="81"/>
      <c r="H47" s="82"/>
      <c r="I47" s="80">
        <v>28.7</v>
      </c>
      <c r="J47" s="81">
        <v>22.4</v>
      </c>
      <c r="K47" s="81">
        <v>21</v>
      </c>
      <c r="L47" s="81"/>
      <c r="M47" s="82"/>
      <c r="N47" s="4"/>
      <c r="O47" s="4"/>
      <c r="P47" s="4"/>
      <c r="Q47" s="4"/>
      <c r="R47" s="4"/>
      <c r="S47" s="4"/>
      <c r="T47" s="4"/>
      <c r="U47" s="26"/>
      <c r="V47" s="27"/>
      <c r="W47" s="27"/>
      <c r="X47" s="27"/>
      <c r="Y47" s="27"/>
      <c r="Z47" s="27"/>
      <c r="AA47" s="27"/>
      <c r="AB47" s="27"/>
      <c r="AC47" s="85"/>
      <c r="AD47" s="27"/>
      <c r="AE47" s="27"/>
      <c r="AF47" s="27"/>
      <c r="AG47" s="27"/>
      <c r="AH47" s="27"/>
      <c r="AI47" s="27"/>
      <c r="AJ47" s="27"/>
      <c r="AK47" s="27"/>
      <c r="AL47" s="86"/>
      <c r="AM47" s="4"/>
      <c r="AN47" s="4"/>
      <c r="AO47" s="4"/>
      <c r="AP47" s="4"/>
      <c r="AQ47" s="4"/>
      <c r="AR47" s="4"/>
      <c r="AS47" s="4"/>
      <c r="AT47" s="4"/>
      <c r="AU47" s="4"/>
      <c r="AV47" s="4"/>
      <c r="AW47" s="4"/>
      <c r="AX47" s="4"/>
      <c r="AY47" s="4"/>
      <c r="AZ47" s="4"/>
      <c r="BA47" s="4"/>
      <c r="BB47" s="4"/>
      <c r="BC47" s="4"/>
      <c r="BD47" s="4"/>
      <c r="BE47" s="4"/>
    </row>
    <row r="48" spans="1:57" ht="15.75" customHeight="1" x14ac:dyDescent="0.25">
      <c r="A48" s="587"/>
      <c r="B48" s="588"/>
      <c r="C48" s="588"/>
      <c r="D48" s="589"/>
      <c r="E48" s="590"/>
      <c r="F48" s="590"/>
      <c r="G48" s="590"/>
      <c r="H48" s="590"/>
      <c r="I48" s="589"/>
      <c r="J48" s="590"/>
      <c r="K48" s="590"/>
      <c r="L48" s="590"/>
      <c r="M48" s="590"/>
      <c r="N48" s="4"/>
      <c r="O48" s="4"/>
      <c r="P48" s="4"/>
      <c r="Q48" s="4"/>
      <c r="R48" s="4"/>
      <c r="S48" s="4"/>
      <c r="T48" s="4"/>
      <c r="U48" s="26"/>
      <c r="V48" s="27"/>
      <c r="W48" s="27"/>
      <c r="X48" s="27"/>
      <c r="Y48" s="27"/>
      <c r="Z48" s="27"/>
      <c r="AA48" s="27"/>
      <c r="AB48" s="27"/>
      <c r="AC48" s="85"/>
      <c r="AD48" s="27"/>
      <c r="AE48" s="27"/>
      <c r="AF48" s="27"/>
      <c r="AG48" s="27"/>
      <c r="AH48" s="27"/>
      <c r="AI48" s="27"/>
      <c r="AJ48" s="27"/>
      <c r="AK48" s="27"/>
      <c r="AL48" s="86"/>
      <c r="AM48" s="4"/>
      <c r="AN48" s="4"/>
      <c r="AO48" s="4"/>
      <c r="AP48" s="4"/>
      <c r="AQ48" s="4"/>
      <c r="AR48" s="4"/>
      <c r="AS48" s="4"/>
      <c r="AT48" s="4"/>
      <c r="AU48" s="4"/>
      <c r="AV48" s="4"/>
      <c r="AW48" s="4"/>
      <c r="AX48" s="4"/>
      <c r="AY48" s="4"/>
      <c r="AZ48" s="4"/>
      <c r="BA48" s="4"/>
      <c r="BB48" s="4"/>
      <c r="BC48" s="4"/>
      <c r="BD48" s="4"/>
      <c r="BE48" s="4"/>
    </row>
    <row r="49" spans="1:58" ht="21" customHeight="1" x14ac:dyDescent="0.25">
      <c r="A49" s="177" t="s">
        <v>82</v>
      </c>
      <c r="B49" s="177"/>
      <c r="C49" s="177"/>
      <c r="D49" s="177"/>
      <c r="E49" s="177"/>
      <c r="F49" s="177"/>
      <c r="G49" s="177"/>
      <c r="H49" s="177"/>
      <c r="I49" s="177"/>
      <c r="J49" s="177"/>
      <c r="K49" s="177"/>
      <c r="L49" s="177"/>
      <c r="M49" s="177"/>
      <c r="N49" s="177"/>
      <c r="O49" s="177"/>
      <c r="P49" s="177"/>
      <c r="Q49" s="4"/>
      <c r="R49" s="4"/>
      <c r="S49" s="4"/>
      <c r="T49" s="4"/>
      <c r="U49" s="26"/>
      <c r="V49" s="27"/>
      <c r="W49" s="27"/>
      <c r="X49" s="1"/>
      <c r="Y49" s="1" t="s">
        <v>18</v>
      </c>
      <c r="Z49" s="1" t="s">
        <v>83</v>
      </c>
      <c r="AA49" s="27"/>
      <c r="AB49" s="27"/>
      <c r="AC49" s="85"/>
      <c r="AD49" s="27"/>
      <c r="AE49" s="27"/>
      <c r="AF49" s="27"/>
      <c r="AG49" s="27"/>
      <c r="AH49" s="27"/>
      <c r="AI49" s="27"/>
      <c r="AJ49" s="27"/>
      <c r="AK49" s="27"/>
      <c r="AL49" s="86"/>
      <c r="AM49" s="4"/>
      <c r="AN49" s="4"/>
      <c r="AO49" s="4"/>
      <c r="AP49" s="4"/>
      <c r="AQ49" s="4"/>
      <c r="AR49" s="4"/>
      <c r="AS49" s="4"/>
      <c r="AT49" s="4"/>
      <c r="AU49" s="4"/>
      <c r="AV49" s="4"/>
      <c r="AW49" s="4"/>
      <c r="AX49" s="4"/>
      <c r="AY49" s="4"/>
      <c r="AZ49" s="4"/>
      <c r="BA49" s="4"/>
      <c r="BB49" s="4"/>
      <c r="BC49" s="4"/>
      <c r="BD49" s="4"/>
      <c r="BE49" s="4"/>
    </row>
    <row r="50" spans="1:58" ht="21.75" customHeight="1" x14ac:dyDescent="0.25">
      <c r="A50" s="55" t="s">
        <v>84</v>
      </c>
      <c r="B50" s="56" t="s">
        <v>85</v>
      </c>
      <c r="C50" s="56" t="s">
        <v>86</v>
      </c>
      <c r="D50" s="56" t="s">
        <v>87</v>
      </c>
      <c r="E50" s="56" t="s">
        <v>88</v>
      </c>
      <c r="F50" s="56" t="s">
        <v>89</v>
      </c>
      <c r="G50" s="56" t="s">
        <v>90</v>
      </c>
      <c r="H50" s="56" t="s">
        <v>91</v>
      </c>
      <c r="I50" s="56" t="s">
        <v>92</v>
      </c>
      <c r="J50" s="56" t="s">
        <v>93</v>
      </c>
      <c r="K50" s="56" t="s">
        <v>94</v>
      </c>
      <c r="L50" s="56" t="s">
        <v>95</v>
      </c>
      <c r="M50" s="56" t="s">
        <v>96</v>
      </c>
      <c r="N50" s="56" t="s">
        <v>97</v>
      </c>
      <c r="O50" s="56" t="s">
        <v>98</v>
      </c>
      <c r="P50" s="87" t="s">
        <v>99</v>
      </c>
      <c r="Q50" s="4"/>
      <c r="R50" s="4"/>
      <c r="S50" s="4"/>
      <c r="T50" s="4"/>
      <c r="U50" s="26"/>
      <c r="V50" s="27"/>
      <c r="W50" s="27"/>
      <c r="X50" s="88" t="s">
        <v>100</v>
      </c>
      <c r="Y50" s="88" t="s">
        <v>101</v>
      </c>
      <c r="Z50" s="88" t="s">
        <v>34</v>
      </c>
      <c r="AA50" s="27"/>
      <c r="AB50" s="27"/>
      <c r="AC50" s="85"/>
      <c r="AD50" s="27"/>
      <c r="AE50" s="27"/>
      <c r="AF50" s="27"/>
      <c r="AG50" s="27"/>
      <c r="AH50" s="27"/>
      <c r="AI50" s="27"/>
      <c r="AJ50" s="27"/>
      <c r="AK50" s="27"/>
      <c r="AL50" s="86"/>
      <c r="AM50" s="4"/>
      <c r="AN50" s="4"/>
      <c r="AO50" s="4"/>
      <c r="AP50" s="4"/>
      <c r="AQ50" s="4"/>
      <c r="AR50" s="4"/>
      <c r="AS50" s="4"/>
      <c r="AT50" s="4"/>
      <c r="AU50" s="4"/>
      <c r="AV50" s="4"/>
      <c r="AW50" s="4"/>
      <c r="AX50" s="4"/>
      <c r="AY50" s="4"/>
      <c r="AZ50" s="4"/>
      <c r="BA50" s="4"/>
      <c r="BB50" s="4"/>
      <c r="BC50" s="4"/>
      <c r="BD50" s="4"/>
      <c r="BE50" s="4"/>
    </row>
    <row r="51" spans="1:58" ht="21" customHeight="1" x14ac:dyDescent="0.25">
      <c r="A51" s="89">
        <v>1</v>
      </c>
      <c r="B51" s="90">
        <v>1.0935999999999999</v>
      </c>
      <c r="C51" s="90">
        <v>1.0981000000000001</v>
      </c>
      <c r="D51" s="47">
        <v>10</v>
      </c>
      <c r="E51" s="47">
        <v>10</v>
      </c>
      <c r="F51" s="91">
        <v>1.105</v>
      </c>
      <c r="G51" s="91">
        <v>1.1105</v>
      </c>
      <c r="H51" s="47">
        <v>1</v>
      </c>
      <c r="I51" s="92">
        <f t="shared" ref="I51:I57" si="6">(F51-B51)*1000*H51/D51</f>
        <v>1.1400000000000077</v>
      </c>
      <c r="J51" s="92">
        <f t="shared" ref="J51:J57" si="7">(G51-C51)*1000*H51/E51</f>
        <v>1.2399999999999967</v>
      </c>
      <c r="K51" s="93">
        <f t="shared" ref="K51:K57" si="8">AVERAGE(I51:J51)</f>
        <v>1.1900000000000022</v>
      </c>
      <c r="L51" s="81">
        <v>1.0952</v>
      </c>
      <c r="M51" s="81">
        <v>1.1002000000000001</v>
      </c>
      <c r="N51" s="94">
        <f t="shared" ref="N51:N57" si="9">(F51-L51)/E51*1000000</f>
        <v>980.00000000000296</v>
      </c>
      <c r="O51" s="50">
        <f t="shared" ref="O51:O57" si="10">(G51-M51)/E51*1000000</f>
        <v>1029.9999999999975</v>
      </c>
      <c r="P51" s="95">
        <f t="shared" ref="P51:P57" si="11">AVERAGE(N51:O51)</f>
        <v>1005.0000000000002</v>
      </c>
      <c r="Q51" s="4"/>
      <c r="R51" s="4"/>
      <c r="S51" s="4"/>
      <c r="T51" s="4"/>
      <c r="U51" s="26"/>
      <c r="V51" s="27"/>
      <c r="W51" s="27"/>
      <c r="X51" s="88"/>
      <c r="Y51" s="88" t="s">
        <v>102</v>
      </c>
      <c r="Z51" s="88" t="s">
        <v>103</v>
      </c>
      <c r="AA51" s="27"/>
      <c r="AB51" s="27"/>
      <c r="AC51" s="85"/>
      <c r="AD51" s="27"/>
      <c r="AE51" s="27"/>
      <c r="AF51" s="27"/>
      <c r="AG51" s="27"/>
      <c r="AH51" s="27"/>
      <c r="AI51" s="27"/>
      <c r="AJ51" s="27"/>
      <c r="AK51" s="27"/>
      <c r="AL51" s="86"/>
      <c r="AM51" s="4"/>
      <c r="AN51" s="4"/>
      <c r="AO51" s="4"/>
      <c r="AP51" s="4"/>
      <c r="AQ51" s="4"/>
      <c r="AR51" s="4"/>
      <c r="AS51" s="4"/>
      <c r="AT51" s="4"/>
      <c r="AU51" s="4"/>
      <c r="AV51" s="4"/>
      <c r="AW51" s="4"/>
      <c r="AX51" s="4"/>
      <c r="AY51" s="4"/>
      <c r="AZ51" s="4"/>
      <c r="BA51" s="4"/>
      <c r="BB51" s="4"/>
      <c r="BC51" s="4"/>
      <c r="BD51" s="4"/>
      <c r="BE51" s="4"/>
    </row>
    <row r="52" spans="1:58" x14ac:dyDescent="0.25">
      <c r="A52" s="89">
        <v>2</v>
      </c>
      <c r="B52" s="90">
        <v>1.1014999999999999</v>
      </c>
      <c r="C52" s="96">
        <v>1.1064000000000001</v>
      </c>
      <c r="D52" s="47">
        <v>10</v>
      </c>
      <c r="E52" s="47">
        <v>10</v>
      </c>
      <c r="F52" s="91">
        <v>1.1126</v>
      </c>
      <c r="G52" s="91">
        <v>1.1182000000000001</v>
      </c>
      <c r="H52" s="47">
        <v>1</v>
      </c>
      <c r="I52" s="92">
        <f t="shared" si="6"/>
        <v>1.110000000000011</v>
      </c>
      <c r="J52" s="92">
        <f t="shared" si="7"/>
        <v>1.1800000000000033</v>
      </c>
      <c r="K52" s="93">
        <f t="shared" si="8"/>
        <v>1.1450000000000071</v>
      </c>
      <c r="L52" s="81">
        <v>1.1024</v>
      </c>
      <c r="M52" s="81">
        <v>1.1084000000000001</v>
      </c>
      <c r="N52" s="94">
        <f t="shared" si="9"/>
        <v>1019.9999999999987</v>
      </c>
      <c r="O52" s="50">
        <f t="shared" si="10"/>
        <v>980.00000000000296</v>
      </c>
      <c r="P52" s="95">
        <f t="shared" si="11"/>
        <v>1000.0000000000009</v>
      </c>
      <c r="Q52" s="4"/>
      <c r="R52" s="4"/>
      <c r="S52" s="4"/>
      <c r="T52" s="4"/>
      <c r="U52" s="26"/>
      <c r="V52" s="27"/>
      <c r="W52" s="27"/>
      <c r="X52" s="27"/>
      <c r="Y52" s="27"/>
      <c r="Z52" s="27"/>
      <c r="AA52" s="27"/>
      <c r="AB52" s="27"/>
      <c r="AC52" s="85"/>
      <c r="AD52" s="27"/>
      <c r="AE52" s="27"/>
      <c r="AF52" s="27"/>
      <c r="AG52" s="27"/>
      <c r="AH52" s="27"/>
      <c r="AI52" s="27"/>
      <c r="AJ52" s="27"/>
      <c r="AK52" s="27"/>
      <c r="AL52" s="86"/>
      <c r="AM52" s="4"/>
      <c r="AN52" s="4"/>
      <c r="AO52" s="4"/>
      <c r="AP52" s="4"/>
      <c r="AQ52" s="4"/>
      <c r="AR52" s="4"/>
      <c r="AS52" s="4"/>
      <c r="AT52" s="4"/>
      <c r="AU52" s="4"/>
      <c r="AV52" s="4"/>
      <c r="AW52" s="4"/>
      <c r="AX52" s="4"/>
      <c r="AY52" s="4"/>
      <c r="AZ52" s="4"/>
      <c r="BA52" s="4"/>
      <c r="BB52" s="4"/>
      <c r="BC52" s="4"/>
      <c r="BD52" s="4"/>
      <c r="BE52" s="4"/>
    </row>
    <row r="53" spans="1:58" x14ac:dyDescent="0.25">
      <c r="A53" s="89">
        <v>3</v>
      </c>
      <c r="B53" s="90">
        <v>1.1183000000000001</v>
      </c>
      <c r="C53" s="74">
        <v>1.1200000000000001</v>
      </c>
      <c r="D53" s="47">
        <v>10</v>
      </c>
      <c r="E53" s="47">
        <v>10</v>
      </c>
      <c r="F53" s="91">
        <v>1.127</v>
      </c>
      <c r="G53" s="91">
        <v>1.131</v>
      </c>
      <c r="H53" s="47">
        <v>1</v>
      </c>
      <c r="I53" s="92">
        <f t="shared" si="6"/>
        <v>0.869999999999993</v>
      </c>
      <c r="J53" s="92">
        <f t="shared" si="7"/>
        <v>1.0999999999999899</v>
      </c>
      <c r="K53" s="93">
        <f t="shared" si="8"/>
        <v>0.98499999999999144</v>
      </c>
      <c r="L53" s="81">
        <v>1.1185</v>
      </c>
      <c r="M53" s="81">
        <v>1.1220000000000001</v>
      </c>
      <c r="N53" s="94">
        <f t="shared" si="9"/>
        <v>849.99999999999523</v>
      </c>
      <c r="O53" s="50">
        <f t="shared" si="10"/>
        <v>899.99999999998965</v>
      </c>
      <c r="P53" s="95">
        <f t="shared" si="11"/>
        <v>874.9999999999925</v>
      </c>
      <c r="Q53" s="4"/>
      <c r="R53" s="4"/>
      <c r="S53" s="4"/>
      <c r="T53" s="4"/>
      <c r="U53" s="26"/>
      <c r="V53" s="178" t="s">
        <v>5</v>
      </c>
      <c r="W53" s="178"/>
      <c r="X53" s="178"/>
      <c r="Y53" s="178"/>
      <c r="Z53" s="178"/>
      <c r="AA53" s="27"/>
      <c r="AB53" s="27"/>
      <c r="AC53" s="85"/>
      <c r="AD53" s="27"/>
      <c r="AE53" s="27"/>
      <c r="AF53" s="27"/>
      <c r="AG53" s="27"/>
      <c r="AH53" s="27"/>
      <c r="AI53" s="27"/>
      <c r="AJ53" s="27"/>
      <c r="AK53" s="27"/>
      <c r="AL53" s="86"/>
      <c r="AM53" s="4"/>
      <c r="AN53" s="4"/>
      <c r="AO53" s="4"/>
      <c r="AP53" s="4"/>
      <c r="AQ53" s="4"/>
      <c r="AR53" s="4"/>
      <c r="AS53" s="4"/>
      <c r="AT53" s="4"/>
      <c r="AU53" s="4"/>
      <c r="AV53" s="4"/>
      <c r="AW53" s="4"/>
      <c r="AX53" s="4"/>
      <c r="AY53" s="4"/>
      <c r="AZ53" s="4"/>
      <c r="BA53" s="4"/>
      <c r="BB53" s="4"/>
      <c r="BC53" s="4"/>
      <c r="BD53" s="4"/>
      <c r="BE53" s="4"/>
    </row>
    <row r="54" spans="1:58" x14ac:dyDescent="0.25">
      <c r="A54" s="89">
        <v>4</v>
      </c>
      <c r="B54" s="96">
        <v>1.1296999999999999</v>
      </c>
      <c r="C54" s="97">
        <v>1.1231</v>
      </c>
      <c r="D54" s="47">
        <v>10</v>
      </c>
      <c r="E54" s="47">
        <v>10</v>
      </c>
      <c r="F54" s="91">
        <v>1.1364000000000001</v>
      </c>
      <c r="G54" s="91">
        <v>1.1305000000000001</v>
      </c>
      <c r="H54" s="47">
        <v>1</v>
      </c>
      <c r="I54" s="92">
        <f t="shared" si="6"/>
        <v>0.67000000000001503</v>
      </c>
      <c r="J54" s="92">
        <f t="shared" si="7"/>
        <v>0.74000000000000732</v>
      </c>
      <c r="K54" s="93">
        <f t="shared" si="8"/>
        <v>0.70500000000001117</v>
      </c>
      <c r="L54" s="81">
        <v>1.1303000000000001</v>
      </c>
      <c r="M54" s="81">
        <v>1.1242000000000001</v>
      </c>
      <c r="N54" s="94">
        <f t="shared" si="9"/>
        <v>609.99999999999943</v>
      </c>
      <c r="O54" s="50">
        <f t="shared" si="10"/>
        <v>629.99999999999716</v>
      </c>
      <c r="P54" s="95">
        <f t="shared" si="11"/>
        <v>619.99999999999829</v>
      </c>
      <c r="Q54" s="4"/>
      <c r="R54" s="4"/>
      <c r="S54" s="4"/>
      <c r="T54" s="4"/>
      <c r="U54" s="26"/>
      <c r="V54" s="98"/>
      <c r="W54" s="99"/>
      <c r="X54" s="99"/>
      <c r="Y54" s="100" t="s">
        <v>9</v>
      </c>
      <c r="Z54" s="101"/>
      <c r="AA54" s="27"/>
      <c r="AB54" s="27"/>
      <c r="AC54" s="85"/>
      <c r="AD54" s="27"/>
      <c r="AE54" s="27"/>
      <c r="AF54" s="27"/>
      <c r="AG54" s="27"/>
      <c r="AH54" s="27"/>
      <c r="AI54" s="27"/>
      <c r="AJ54" s="27"/>
      <c r="AK54" s="27"/>
      <c r="AL54" s="28"/>
      <c r="AM54" s="4"/>
      <c r="AN54" s="4"/>
      <c r="AO54" s="4"/>
      <c r="AP54" s="4"/>
      <c r="AQ54" s="4"/>
      <c r="AR54" s="4"/>
      <c r="AS54" s="4"/>
      <c r="AT54" s="4"/>
      <c r="AU54" s="4"/>
      <c r="AV54" s="4"/>
      <c r="AW54" s="4"/>
      <c r="AX54" s="4"/>
      <c r="AY54" s="4"/>
      <c r="AZ54" s="4"/>
      <c r="BA54" s="4"/>
      <c r="BB54" s="4"/>
      <c r="BC54" s="4"/>
      <c r="BD54" s="4"/>
      <c r="BE54" s="4"/>
    </row>
    <row r="55" spans="1:58" x14ac:dyDescent="0.25">
      <c r="A55" s="89">
        <v>5</v>
      </c>
      <c r="B55" s="96">
        <v>1.1131</v>
      </c>
      <c r="C55" s="97">
        <v>1.1171</v>
      </c>
      <c r="D55" s="47">
        <v>10</v>
      </c>
      <c r="E55" s="47">
        <v>10</v>
      </c>
      <c r="F55" s="91">
        <v>1.1213</v>
      </c>
      <c r="G55" s="91">
        <v>1.1251</v>
      </c>
      <c r="H55" s="47">
        <v>1</v>
      </c>
      <c r="I55" s="92">
        <f t="shared" si="6"/>
        <v>0.81999999999999851</v>
      </c>
      <c r="J55" s="92">
        <f t="shared" si="7"/>
        <v>0.80000000000000071</v>
      </c>
      <c r="K55" s="93">
        <f t="shared" si="8"/>
        <v>0.80999999999999961</v>
      </c>
      <c r="L55" s="81">
        <v>1.1133999999999999</v>
      </c>
      <c r="M55" s="81">
        <v>1.1178999999999999</v>
      </c>
      <c r="N55" s="94">
        <f t="shared" si="9"/>
        <v>790.00000000000182</v>
      </c>
      <c r="O55" s="50">
        <f t="shared" si="10"/>
        <v>720.00000000000944</v>
      </c>
      <c r="P55" s="95">
        <f t="shared" si="11"/>
        <v>755.00000000000568</v>
      </c>
      <c r="Q55" s="4"/>
      <c r="R55" s="4"/>
      <c r="S55" s="4"/>
      <c r="T55" s="4"/>
      <c r="U55" s="26"/>
      <c r="V55" s="102"/>
      <c r="W55" s="103" t="s">
        <v>12</v>
      </c>
      <c r="X55" s="103" t="s">
        <v>13</v>
      </c>
      <c r="Y55" s="103" t="s">
        <v>14</v>
      </c>
      <c r="Z55" s="104" t="s">
        <v>15</v>
      </c>
      <c r="AA55" s="27"/>
      <c r="AB55" s="27"/>
      <c r="AC55" s="85"/>
      <c r="AD55" s="27"/>
      <c r="AE55" s="27"/>
      <c r="AF55" s="27"/>
      <c r="AG55" s="105"/>
      <c r="AH55" s="27"/>
      <c r="AI55" s="27"/>
      <c r="AJ55" s="27"/>
      <c r="AK55" s="27"/>
      <c r="AL55" s="28"/>
      <c r="AM55" s="4"/>
      <c r="AN55" s="4"/>
      <c r="AO55" s="4"/>
      <c r="AP55" s="4"/>
      <c r="AQ55" s="4"/>
      <c r="AR55" s="4"/>
      <c r="AS55" s="4"/>
      <c r="AT55" s="4"/>
      <c r="AU55" s="4"/>
      <c r="AV55" s="4"/>
      <c r="AW55" s="4"/>
      <c r="AX55" s="4"/>
      <c r="AY55" s="4"/>
      <c r="AZ55" s="4"/>
      <c r="BA55" s="4"/>
      <c r="BB55" s="4"/>
      <c r="BC55" s="4"/>
      <c r="BD55" s="4"/>
      <c r="BE55" s="4"/>
    </row>
    <row r="56" spans="1:58" x14ac:dyDescent="0.25">
      <c r="A56" s="106">
        <v>6</v>
      </c>
      <c r="B56" s="96">
        <v>1.1061000000000001</v>
      </c>
      <c r="C56" s="97">
        <v>1.1164000000000001</v>
      </c>
      <c r="D56" s="47">
        <v>10</v>
      </c>
      <c r="E56" s="47">
        <v>10</v>
      </c>
      <c r="F56" s="107">
        <v>1.1103000000000001</v>
      </c>
      <c r="G56" s="107">
        <v>1.1207</v>
      </c>
      <c r="H56" s="47">
        <v>1</v>
      </c>
      <c r="I56" s="92">
        <f t="shared" si="6"/>
        <v>0.41999999999999815</v>
      </c>
      <c r="J56" s="92">
        <f t="shared" si="7"/>
        <v>0.42999999999999705</v>
      </c>
      <c r="K56" s="93">
        <f t="shared" si="8"/>
        <v>0.4249999999999976</v>
      </c>
      <c r="L56" s="108">
        <v>1.1065</v>
      </c>
      <c r="M56" s="108">
        <v>1.1169</v>
      </c>
      <c r="N56" s="94">
        <f t="shared" si="9"/>
        <v>380.00000000000256</v>
      </c>
      <c r="O56" s="50">
        <f t="shared" si="10"/>
        <v>380.00000000000256</v>
      </c>
      <c r="P56" s="95">
        <f t="shared" si="11"/>
        <v>380.00000000000256</v>
      </c>
      <c r="Q56" s="4"/>
      <c r="R56" s="4"/>
      <c r="S56" s="4"/>
      <c r="T56" s="4"/>
      <c r="U56" s="26"/>
      <c r="V56" s="102"/>
      <c r="W56" s="103"/>
      <c r="X56" s="103"/>
      <c r="Y56" s="103"/>
      <c r="Z56" s="104"/>
      <c r="AA56" s="27"/>
      <c r="AB56" s="27"/>
      <c r="AC56" s="85"/>
      <c r="AD56" s="27"/>
      <c r="AE56" s="27"/>
      <c r="AF56" s="27"/>
      <c r="AG56" s="105"/>
      <c r="AH56" s="27"/>
      <c r="AI56" s="27"/>
      <c r="AJ56" s="27"/>
      <c r="AK56" s="27"/>
      <c r="AL56" s="28"/>
      <c r="AM56" s="4"/>
      <c r="AN56" s="4"/>
      <c r="AO56" s="4"/>
      <c r="AP56" s="4"/>
      <c r="AQ56" s="4"/>
      <c r="AR56" s="4"/>
      <c r="AS56" s="4"/>
      <c r="AT56" s="4"/>
      <c r="AU56" s="4"/>
      <c r="AV56" s="4"/>
      <c r="AW56" s="4"/>
      <c r="AX56" s="4"/>
      <c r="AY56" s="4"/>
      <c r="AZ56" s="4"/>
      <c r="BA56" s="4"/>
      <c r="BB56" s="4"/>
      <c r="BC56" s="4"/>
      <c r="BD56" s="4"/>
      <c r="BE56" s="4"/>
    </row>
    <row r="57" spans="1:58" ht="40.5" customHeight="1" x14ac:dyDescent="0.25">
      <c r="A57" s="109" t="s">
        <v>104</v>
      </c>
      <c r="B57" s="96">
        <v>1.1020000000000001</v>
      </c>
      <c r="C57" s="97">
        <v>1.1055999999999999</v>
      </c>
      <c r="D57" s="110">
        <v>10</v>
      </c>
      <c r="E57" s="110">
        <v>10</v>
      </c>
      <c r="F57" s="111">
        <v>1.1079000000000001</v>
      </c>
      <c r="G57" s="111">
        <v>1.1133999999999999</v>
      </c>
      <c r="H57" s="47">
        <v>1</v>
      </c>
      <c r="I57" s="92">
        <f t="shared" si="6"/>
        <v>0.59000000000000163</v>
      </c>
      <c r="J57" s="92">
        <f t="shared" si="7"/>
        <v>0.78000000000000291</v>
      </c>
      <c r="K57" s="93">
        <f t="shared" si="8"/>
        <v>0.68500000000000227</v>
      </c>
      <c r="L57" s="112">
        <v>1.1022000000000001</v>
      </c>
      <c r="M57" s="112">
        <v>1.1071</v>
      </c>
      <c r="N57" s="52">
        <f t="shared" si="9"/>
        <v>570.00000000000387</v>
      </c>
      <c r="O57" s="50">
        <f t="shared" si="10"/>
        <v>629.99999999999716</v>
      </c>
      <c r="P57" s="95">
        <f t="shared" si="11"/>
        <v>600.00000000000045</v>
      </c>
      <c r="Q57" s="4"/>
      <c r="R57" s="4"/>
      <c r="S57" s="4"/>
      <c r="T57" s="4"/>
      <c r="U57" s="26"/>
      <c r="V57" s="102" t="s">
        <v>18</v>
      </c>
      <c r="W57" s="100" t="s">
        <v>19</v>
      </c>
      <c r="X57" s="113">
        <f>H10</f>
        <v>3.5084598678429519</v>
      </c>
      <c r="Y57" s="114"/>
      <c r="Z57" s="115"/>
      <c r="AA57" s="27"/>
      <c r="AB57" s="27"/>
      <c r="AC57" s="85"/>
      <c r="AD57" s="27"/>
      <c r="AE57" s="27"/>
      <c r="AF57" s="27"/>
      <c r="AG57" s="27"/>
      <c r="AH57" s="27"/>
      <c r="AI57" s="27"/>
      <c r="AJ57" s="27"/>
      <c r="AK57" s="27"/>
      <c r="AL57" s="28"/>
      <c r="AM57" s="4"/>
      <c r="AN57" s="4"/>
      <c r="AO57" s="4"/>
      <c r="AP57" s="4"/>
      <c r="AQ57" s="4"/>
      <c r="AR57" s="4"/>
      <c r="AS57" s="4"/>
      <c r="AT57" s="4"/>
      <c r="AU57" s="4"/>
      <c r="AV57" s="4"/>
      <c r="AW57" s="4"/>
      <c r="AX57" s="4"/>
      <c r="AY57" s="4"/>
      <c r="AZ57" s="4"/>
      <c r="BA57" s="4"/>
      <c r="BB57" s="4"/>
      <c r="BC57" s="4"/>
      <c r="BD57" s="4"/>
      <c r="BE57" s="4"/>
      <c r="BF57" s="4"/>
    </row>
    <row r="58" spans="1:58" ht="34.5" customHeight="1" x14ac:dyDescent="0.25">
      <c r="A58" s="4" t="s">
        <v>105</v>
      </c>
      <c r="B58" s="4"/>
      <c r="C58" s="116"/>
      <c r="D58" s="116"/>
      <c r="E58" s="4"/>
      <c r="F58" s="4"/>
      <c r="G58" s="4"/>
      <c r="H58" s="4"/>
      <c r="I58" s="4"/>
      <c r="J58" s="4"/>
      <c r="K58" s="4"/>
      <c r="L58" s="4"/>
      <c r="M58" s="4"/>
      <c r="N58" s="4"/>
      <c r="O58" s="4"/>
      <c r="P58" s="4"/>
      <c r="Q58" s="4"/>
      <c r="R58" s="4"/>
      <c r="S58" s="4"/>
      <c r="T58" s="4"/>
      <c r="U58" s="26"/>
      <c r="V58" s="102" t="s">
        <v>22</v>
      </c>
      <c r="W58" s="100" t="s">
        <v>106</v>
      </c>
      <c r="X58" s="117">
        <f>H11</f>
        <v>0.16500000000000001</v>
      </c>
      <c r="Y58" s="117">
        <f>I11</f>
        <v>0.16500000000000001</v>
      </c>
      <c r="Z58" s="118">
        <f>J11</f>
        <v>0.16500000000000001</v>
      </c>
      <c r="AA58" s="27"/>
      <c r="AB58" s="27"/>
      <c r="AC58" s="85"/>
      <c r="AD58" s="27"/>
      <c r="AE58" s="27"/>
      <c r="AF58" s="27"/>
      <c r="AG58" s="27"/>
      <c r="AH58" s="27"/>
      <c r="AI58" s="27"/>
      <c r="AJ58" s="27"/>
      <c r="AK58" s="27"/>
      <c r="AL58" s="28"/>
      <c r="AM58" s="4"/>
      <c r="AN58" s="4"/>
      <c r="AO58" s="4"/>
      <c r="AP58" s="4"/>
      <c r="AQ58" s="4"/>
      <c r="AR58" s="4"/>
      <c r="AS58" s="4"/>
      <c r="AT58" s="4"/>
      <c r="AU58" s="4"/>
      <c r="AV58" s="4"/>
      <c r="AW58" s="4"/>
      <c r="AX58" s="4"/>
      <c r="AY58" s="4"/>
      <c r="AZ58" s="4"/>
      <c r="BA58" s="4"/>
      <c r="BB58" s="4"/>
      <c r="BC58" s="4"/>
      <c r="BD58" s="4"/>
      <c r="BE58" s="4"/>
      <c r="BF58" s="4"/>
    </row>
    <row r="59" spans="1:58" x14ac:dyDescent="0.25">
      <c r="A59" s="4"/>
      <c r="B59" s="4"/>
      <c r="C59" s="4"/>
      <c r="D59" s="4"/>
      <c r="E59" s="4"/>
      <c r="F59" s="4"/>
      <c r="G59" s="4"/>
      <c r="H59" s="4"/>
      <c r="I59" s="4"/>
      <c r="J59" s="4"/>
      <c r="K59" s="4"/>
      <c r="L59" s="4"/>
      <c r="M59" s="4"/>
      <c r="N59" s="4"/>
      <c r="O59" s="4"/>
      <c r="P59" s="4"/>
      <c r="Q59" s="4"/>
      <c r="R59" s="4"/>
      <c r="S59" s="4"/>
      <c r="T59" s="4"/>
      <c r="U59" s="26"/>
      <c r="V59" s="102" t="s">
        <v>26</v>
      </c>
      <c r="W59" s="100" t="s">
        <v>27</v>
      </c>
      <c r="X59" s="119">
        <f>H12</f>
        <v>21.710865011419774</v>
      </c>
      <c r="Y59" s="119">
        <f>I12</f>
        <v>26.603128665134808</v>
      </c>
      <c r="Z59" s="119">
        <f>J12</f>
        <v>23.899659713224764</v>
      </c>
      <c r="AA59" s="27"/>
      <c r="AB59" s="27"/>
      <c r="AC59" s="85"/>
      <c r="AD59" s="27"/>
      <c r="AE59" s="27"/>
      <c r="AF59" s="27"/>
      <c r="AG59" s="27"/>
      <c r="AH59" s="27"/>
      <c r="AI59" s="27"/>
      <c r="AJ59" s="27"/>
      <c r="AK59" s="27"/>
      <c r="AL59" s="28"/>
      <c r="AM59" s="4"/>
      <c r="AN59" s="4"/>
      <c r="AO59" s="4"/>
      <c r="AP59" s="4"/>
      <c r="AQ59" s="4"/>
      <c r="AR59" s="4"/>
      <c r="AS59" s="4"/>
      <c r="AT59" s="4"/>
      <c r="AU59" s="4"/>
      <c r="AV59" s="4"/>
      <c r="AW59" s="4"/>
      <c r="AX59" s="4"/>
      <c r="AY59" s="4"/>
      <c r="AZ59" s="4"/>
      <c r="BA59" s="4"/>
      <c r="BB59" s="4"/>
      <c r="BC59" s="4"/>
      <c r="BD59" s="4"/>
      <c r="BE59" s="4"/>
      <c r="BF59" s="4"/>
    </row>
    <row r="60" spans="1:58" x14ac:dyDescent="0.25">
      <c r="A60" s="179" t="s">
        <v>107</v>
      </c>
      <c r="B60" s="179"/>
      <c r="C60" s="179"/>
      <c r="D60" s="179"/>
      <c r="E60" s="179"/>
      <c r="F60" s="179"/>
      <c r="G60" s="179"/>
      <c r="H60" s="179"/>
      <c r="I60" s="179"/>
      <c r="J60" s="179"/>
      <c r="K60" s="179"/>
      <c r="L60" s="179"/>
      <c r="M60" s="179"/>
      <c r="N60" s="179"/>
      <c r="O60" s="179"/>
      <c r="P60" s="4"/>
      <c r="Q60" s="4"/>
      <c r="R60" s="4"/>
      <c r="S60" s="4"/>
      <c r="T60" s="4"/>
      <c r="U60" s="26"/>
      <c r="V60" s="102" t="s">
        <v>30</v>
      </c>
      <c r="W60" s="100" t="s">
        <v>19</v>
      </c>
      <c r="X60" s="114">
        <f>H13</f>
        <v>28.667686781903466</v>
      </c>
      <c r="Y60" s="120">
        <f>I13</f>
        <v>26.087428899711739</v>
      </c>
      <c r="Z60" s="121">
        <f>J13</f>
        <v>29.747240591983005</v>
      </c>
      <c r="AA60" s="27"/>
      <c r="AB60" s="27"/>
      <c r="AC60" s="85"/>
      <c r="AD60" s="27"/>
      <c r="AE60" s="27"/>
      <c r="AF60" s="27"/>
      <c r="AG60" s="27"/>
      <c r="AH60" s="27"/>
      <c r="AI60" s="27"/>
      <c r="AJ60" s="27"/>
      <c r="AK60" s="27"/>
      <c r="AL60" s="28"/>
      <c r="AM60" s="4"/>
      <c r="AN60" s="4"/>
      <c r="AO60" s="4"/>
      <c r="AP60" s="4"/>
      <c r="AQ60" s="4"/>
      <c r="AR60" s="4"/>
      <c r="AS60" s="4"/>
      <c r="AT60" s="4"/>
      <c r="AU60" s="4"/>
      <c r="AV60" s="4"/>
      <c r="AW60" s="4"/>
      <c r="AX60" s="4"/>
      <c r="AY60" s="4"/>
      <c r="AZ60" s="4"/>
      <c r="BA60" s="4"/>
      <c r="BB60" s="4"/>
      <c r="BC60" s="4"/>
      <c r="BD60" s="4"/>
      <c r="BE60" s="4"/>
      <c r="BF60" s="4"/>
    </row>
    <row r="61" spans="1:58" x14ac:dyDescent="0.25">
      <c r="A61" s="55" t="s">
        <v>84</v>
      </c>
      <c r="B61" s="56" t="s">
        <v>108</v>
      </c>
      <c r="C61" s="56" t="s">
        <v>109</v>
      </c>
      <c r="D61" s="56" t="s">
        <v>110</v>
      </c>
      <c r="E61" s="56" t="s">
        <v>111</v>
      </c>
      <c r="F61" s="56" t="s">
        <v>89</v>
      </c>
      <c r="G61" s="56" t="s">
        <v>90</v>
      </c>
      <c r="H61" s="56" t="s">
        <v>112</v>
      </c>
      <c r="I61" s="56" t="s">
        <v>113</v>
      </c>
      <c r="J61" s="56" t="s">
        <v>114</v>
      </c>
      <c r="K61" s="56" t="s">
        <v>95</v>
      </c>
      <c r="L61" s="56" t="s">
        <v>96</v>
      </c>
      <c r="M61" s="56" t="s">
        <v>115</v>
      </c>
      <c r="N61" s="56" t="s">
        <v>116</v>
      </c>
      <c r="O61" s="87" t="s">
        <v>117</v>
      </c>
      <c r="P61" s="4"/>
      <c r="Q61" s="4"/>
      <c r="R61" s="4"/>
      <c r="S61" s="4"/>
      <c r="T61" s="4"/>
      <c r="U61" s="26"/>
      <c r="V61" s="122" t="s">
        <v>33</v>
      </c>
      <c r="W61" s="123" t="s">
        <v>34</v>
      </c>
      <c r="X61" s="124">
        <f>H14</f>
        <v>600.00000000000045</v>
      </c>
      <c r="Y61" s="124">
        <f>I14</f>
        <v>809.99999999999966</v>
      </c>
      <c r="Z61" s="125">
        <f>J14</f>
        <v>705.00000000001114</v>
      </c>
      <c r="AA61" s="27"/>
      <c r="AB61" s="27"/>
      <c r="AC61" s="85"/>
      <c r="AD61" s="27"/>
      <c r="AE61" s="27"/>
      <c r="AF61" s="27"/>
      <c r="AG61" s="27"/>
      <c r="AH61" s="27"/>
      <c r="AI61" s="27"/>
      <c r="AJ61" s="27"/>
      <c r="AK61" s="27"/>
      <c r="AL61" s="28"/>
      <c r="AM61" s="4"/>
      <c r="AN61" s="4"/>
      <c r="AO61" s="4"/>
      <c r="AP61" s="4"/>
      <c r="AQ61" s="4"/>
      <c r="AR61" s="4"/>
      <c r="AS61" s="4"/>
      <c r="AT61" s="4"/>
      <c r="AU61" s="4"/>
      <c r="AV61" s="4"/>
      <c r="AW61" s="4"/>
      <c r="AX61" s="4"/>
      <c r="AY61" s="4"/>
      <c r="AZ61" s="4"/>
      <c r="BA61" s="4"/>
      <c r="BB61" s="4"/>
      <c r="BC61" s="4"/>
      <c r="BD61" s="4"/>
      <c r="BE61" s="4"/>
      <c r="BF61" s="4"/>
    </row>
    <row r="62" spans="1:58" x14ac:dyDescent="0.25">
      <c r="A62" s="89">
        <v>1</v>
      </c>
      <c r="B62" s="126">
        <v>0.9859</v>
      </c>
      <c r="C62" s="126">
        <v>0.98909999999999998</v>
      </c>
      <c r="D62" s="126">
        <v>5.07</v>
      </c>
      <c r="E62" s="126">
        <v>5.1332000000000004</v>
      </c>
      <c r="F62" s="127">
        <v>2.1985999999999999</v>
      </c>
      <c r="G62" s="128">
        <v>2.2118000000000002</v>
      </c>
      <c r="H62" s="68">
        <f t="shared" ref="H62:I69" si="12">(F62-B62)*100/(D62-B62)</f>
        <v>29.69320046032173</v>
      </c>
      <c r="I62" s="68">
        <f t="shared" si="12"/>
        <v>29.504596896793029</v>
      </c>
      <c r="J62" s="68">
        <f t="shared" ref="J62:J69" si="13">AVERAGE(H62:I62)</f>
        <v>29.598898678557379</v>
      </c>
      <c r="K62" s="81">
        <v>1.4211</v>
      </c>
      <c r="L62" s="81">
        <v>1.4279999999999999</v>
      </c>
      <c r="M62" s="68">
        <f t="shared" ref="M62:N69" si="14">((F62-K62)/D62)*100</f>
        <v>15.335305719921099</v>
      </c>
      <c r="N62" s="68">
        <f t="shared" si="14"/>
        <v>15.269227772149929</v>
      </c>
      <c r="O62" s="129">
        <f t="shared" ref="O62:O69" si="15">AVERAGE(M62:N62)</f>
        <v>15.302266746035514</v>
      </c>
      <c r="P62" s="4"/>
      <c r="Q62" s="4"/>
      <c r="R62" s="4"/>
      <c r="S62" s="4"/>
      <c r="T62" s="4"/>
      <c r="U62" s="130"/>
      <c r="V62" s="131"/>
      <c r="W62" s="131"/>
      <c r="X62" s="131"/>
      <c r="Y62" s="131"/>
      <c r="Z62" s="131"/>
      <c r="AA62" s="131"/>
      <c r="AB62" s="131"/>
      <c r="AC62" s="132"/>
      <c r="AD62" s="131"/>
      <c r="AE62" s="131"/>
      <c r="AF62" s="131"/>
      <c r="AG62" s="131"/>
      <c r="AH62" s="133"/>
      <c r="AI62" s="131"/>
      <c r="AJ62" s="131"/>
      <c r="AK62" s="131"/>
      <c r="AL62" s="134"/>
      <c r="AM62" s="4"/>
      <c r="AN62" s="4"/>
      <c r="AO62" s="4"/>
      <c r="AP62" s="4"/>
      <c r="AQ62" s="4"/>
      <c r="AR62" s="4"/>
      <c r="AS62" s="4"/>
      <c r="AT62" s="4"/>
      <c r="AU62" s="4"/>
      <c r="AV62" s="4"/>
      <c r="AW62" s="4"/>
      <c r="AX62" s="4"/>
      <c r="AY62" s="4"/>
      <c r="AZ62" s="4"/>
      <c r="BA62" s="4"/>
      <c r="BB62" s="4"/>
      <c r="BC62" s="4"/>
      <c r="BD62" s="4"/>
      <c r="BE62" s="4"/>
      <c r="BF62" s="4"/>
    </row>
    <row r="63" spans="1:58" x14ac:dyDescent="0.25">
      <c r="A63" s="89">
        <v>2</v>
      </c>
      <c r="B63" s="128">
        <v>0.9919</v>
      </c>
      <c r="C63" s="128">
        <v>0.9909</v>
      </c>
      <c r="D63" s="128">
        <v>5.1154999999999999</v>
      </c>
      <c r="E63" s="128">
        <v>5.1928000000000001</v>
      </c>
      <c r="F63" s="127">
        <v>2.1739999999999999</v>
      </c>
      <c r="G63" s="128">
        <v>2.1692999999999998</v>
      </c>
      <c r="H63" s="68">
        <f t="shared" si="12"/>
        <v>28.666699000873024</v>
      </c>
      <c r="I63" s="68">
        <f t="shared" si="12"/>
        <v>28.044456079392653</v>
      </c>
      <c r="J63" s="68">
        <f t="shared" si="13"/>
        <v>28.355577540132838</v>
      </c>
      <c r="K63" s="135">
        <v>1.4224000000000001</v>
      </c>
      <c r="L63" s="135">
        <v>1.4177999999999999</v>
      </c>
      <c r="M63" s="68">
        <f t="shared" si="14"/>
        <v>14.692600918776266</v>
      </c>
      <c r="N63" s="68">
        <f t="shared" si="14"/>
        <v>14.471961177014325</v>
      </c>
      <c r="O63" s="129">
        <f t="shared" si="15"/>
        <v>14.582281047895297</v>
      </c>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row>
    <row r="64" spans="1:58" x14ac:dyDescent="0.25">
      <c r="A64" s="89">
        <v>3</v>
      </c>
      <c r="B64" s="128">
        <v>1.0130999999999999</v>
      </c>
      <c r="C64" s="128">
        <v>0.99080000000000001</v>
      </c>
      <c r="D64" s="128">
        <v>5.0579999999999998</v>
      </c>
      <c r="E64" s="128">
        <v>5.5039999999999996</v>
      </c>
      <c r="F64" s="127">
        <v>2.1520000000000001</v>
      </c>
      <c r="G64" s="128">
        <v>2.3096000000000001</v>
      </c>
      <c r="H64" s="68">
        <f t="shared" si="12"/>
        <v>28.156443917031329</v>
      </c>
      <c r="I64" s="68">
        <f t="shared" si="12"/>
        <v>29.220951874501466</v>
      </c>
      <c r="J64" s="68">
        <f t="shared" si="13"/>
        <v>28.688697895766396</v>
      </c>
      <c r="K64" s="135">
        <v>1.431</v>
      </c>
      <c r="L64" s="135">
        <v>1.4774</v>
      </c>
      <c r="M64" s="68">
        <f t="shared" si="14"/>
        <v>14.254646105179916</v>
      </c>
      <c r="N64" s="68">
        <f t="shared" si="14"/>
        <v>15.119912790697676</v>
      </c>
      <c r="O64" s="129">
        <f t="shared" si="15"/>
        <v>14.687279447938796</v>
      </c>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row>
    <row r="65" spans="1:58" ht="24" customHeight="1" x14ac:dyDescent="0.25">
      <c r="A65" s="89">
        <v>4</v>
      </c>
      <c r="B65" s="136">
        <v>0.98089999999999999</v>
      </c>
      <c r="C65" s="136">
        <v>0.98089999999999999</v>
      </c>
      <c r="D65" s="136">
        <v>5.1913999999999998</v>
      </c>
      <c r="E65" s="136">
        <v>5.1421000000000001</v>
      </c>
      <c r="F65" s="137">
        <v>2.2376999999999998</v>
      </c>
      <c r="G65" s="136">
        <v>2.2145000000000001</v>
      </c>
      <c r="H65" s="68">
        <f t="shared" si="12"/>
        <v>29.849186557415976</v>
      </c>
      <c r="I65" s="68">
        <f t="shared" si="12"/>
        <v>29.645294626550033</v>
      </c>
      <c r="J65" s="68">
        <f t="shared" si="13"/>
        <v>29.747240591983005</v>
      </c>
      <c r="K65" s="135">
        <v>1.4404999999999999</v>
      </c>
      <c r="L65" s="135">
        <v>1.4358</v>
      </c>
      <c r="M65" s="68">
        <f t="shared" si="14"/>
        <v>15.356165966791229</v>
      </c>
      <c r="N65" s="68">
        <f t="shared" si="14"/>
        <v>15.143618366037225</v>
      </c>
      <c r="O65" s="129">
        <f t="shared" si="15"/>
        <v>15.249892166414227</v>
      </c>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row>
    <row r="66" spans="1:58" x14ac:dyDescent="0.25">
      <c r="A66" s="89">
        <v>5</v>
      </c>
      <c r="B66" s="136">
        <v>0.97940000000000005</v>
      </c>
      <c r="C66" s="136">
        <v>0.99990000000000001</v>
      </c>
      <c r="D66" s="136">
        <v>5.2652999999999999</v>
      </c>
      <c r="E66" s="136">
        <v>5.1174999999999997</v>
      </c>
      <c r="F66" s="137">
        <v>2.1164000000000001</v>
      </c>
      <c r="G66" s="136">
        <v>2.0558999999999998</v>
      </c>
      <c r="H66" s="68">
        <f t="shared" si="12"/>
        <v>26.528850416481955</v>
      </c>
      <c r="I66" s="68">
        <f t="shared" si="12"/>
        <v>25.646007382941519</v>
      </c>
      <c r="J66" s="68">
        <f t="shared" si="13"/>
        <v>26.087428899711739</v>
      </c>
      <c r="K66" s="135">
        <v>1.3894</v>
      </c>
      <c r="L66" s="135">
        <v>1.3804000000000001</v>
      </c>
      <c r="M66" s="68">
        <f t="shared" si="14"/>
        <v>13.807380396178756</v>
      </c>
      <c r="N66" s="68">
        <f t="shared" si="14"/>
        <v>13.199804592085975</v>
      </c>
      <c r="O66" s="129">
        <f t="shared" si="15"/>
        <v>13.503592494132366</v>
      </c>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row>
    <row r="67" spans="1:58" x14ac:dyDescent="0.25">
      <c r="A67" s="89">
        <v>6</v>
      </c>
      <c r="B67" s="136">
        <v>0.98060000000000003</v>
      </c>
      <c r="C67" s="136">
        <v>0.98450000000000004</v>
      </c>
      <c r="D67" s="136">
        <v>5.1727999999999996</v>
      </c>
      <c r="E67" s="136">
        <v>5.0518000000000001</v>
      </c>
      <c r="F67" s="137">
        <v>2.2263000000000002</v>
      </c>
      <c r="G67" s="136">
        <v>2.1789000000000001</v>
      </c>
      <c r="H67" s="68">
        <f t="shared" si="12"/>
        <v>29.714708267735325</v>
      </c>
      <c r="I67" s="68">
        <f t="shared" si="12"/>
        <v>29.365918422540748</v>
      </c>
      <c r="J67" s="68">
        <f t="shared" si="13"/>
        <v>29.540313345138038</v>
      </c>
      <c r="K67" s="135">
        <v>1.4311</v>
      </c>
      <c r="L67" s="135">
        <v>1.4147000000000001</v>
      </c>
      <c r="M67" s="68">
        <f t="shared" si="14"/>
        <v>15.372718836993506</v>
      </c>
      <c r="N67" s="68">
        <f t="shared" si="14"/>
        <v>15.127281365057998</v>
      </c>
      <c r="O67" s="129">
        <f t="shared" si="15"/>
        <v>15.250000101025751</v>
      </c>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row>
    <row r="68" spans="1:58" x14ac:dyDescent="0.25">
      <c r="A68" s="138" t="s">
        <v>118</v>
      </c>
      <c r="B68" s="136">
        <v>0.98680000000000001</v>
      </c>
      <c r="C68" s="136">
        <v>0.99739999999999995</v>
      </c>
      <c r="D68" s="136">
        <v>5.2389000000000001</v>
      </c>
      <c r="E68" s="136">
        <v>5.0125999999999999</v>
      </c>
      <c r="F68" s="136">
        <v>2.2031999999999998</v>
      </c>
      <c r="G68" s="136">
        <v>2.1509</v>
      </c>
      <c r="H68" s="68">
        <f t="shared" si="12"/>
        <v>28.607041226687979</v>
      </c>
      <c r="I68" s="68">
        <f t="shared" si="12"/>
        <v>28.728332337118953</v>
      </c>
      <c r="J68" s="68">
        <f t="shared" si="13"/>
        <v>28.667686781903466</v>
      </c>
      <c r="K68" s="135">
        <v>1.4345000000000001</v>
      </c>
      <c r="L68" s="135">
        <v>1.425</v>
      </c>
      <c r="M68" s="68">
        <f t="shared" si="14"/>
        <v>14.672927522953286</v>
      </c>
      <c r="N68" s="68">
        <f t="shared" si="14"/>
        <v>14.481506603359534</v>
      </c>
      <c r="O68" s="129">
        <f t="shared" si="15"/>
        <v>14.577217063156411</v>
      </c>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row>
    <row r="69" spans="1:58" x14ac:dyDescent="0.25">
      <c r="A69" s="109" t="s">
        <v>119</v>
      </c>
      <c r="B69" s="139">
        <v>1.0106999999999999</v>
      </c>
      <c r="C69" s="139">
        <v>1.0055000000000001</v>
      </c>
      <c r="D69" s="139">
        <v>5.2603999999999997</v>
      </c>
      <c r="E69" s="139">
        <v>5.0625999999999998</v>
      </c>
      <c r="F69" s="139">
        <v>1.1589</v>
      </c>
      <c r="G69" s="139">
        <v>1.1487000000000001</v>
      </c>
      <c r="H69" s="68">
        <f t="shared" si="12"/>
        <v>3.4873049862343253</v>
      </c>
      <c r="I69" s="68">
        <f t="shared" si="12"/>
        <v>3.5296147494515786</v>
      </c>
      <c r="J69" s="68">
        <f t="shared" si="13"/>
        <v>3.5084598678429519</v>
      </c>
      <c r="K69" s="140">
        <v>1.0619000000000001</v>
      </c>
      <c r="L69" s="140">
        <v>1.0559000000000001</v>
      </c>
      <c r="M69" s="141">
        <f t="shared" si="14"/>
        <v>1.8439662383088733</v>
      </c>
      <c r="N69" s="141">
        <f t="shared" si="14"/>
        <v>1.8330502113538496</v>
      </c>
      <c r="O69" s="142">
        <f t="shared" si="15"/>
        <v>1.8385082248313616</v>
      </c>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row>
    <row r="71" spans="1:58" s="162" customFormat="1" ht="99" customHeight="1" x14ac:dyDescent="0.25">
      <c r="A71" s="143" t="s">
        <v>64</v>
      </c>
      <c r="B71" s="144" t="s">
        <v>120</v>
      </c>
      <c r="C71" s="144" t="s">
        <v>121</v>
      </c>
      <c r="D71" s="145" t="s">
        <v>122</v>
      </c>
      <c r="E71" s="146" t="s">
        <v>123</v>
      </c>
      <c r="F71" s="147" t="s">
        <v>124</v>
      </c>
      <c r="G71" s="148" t="s">
        <v>125</v>
      </c>
      <c r="H71" s="145" t="s">
        <v>126</v>
      </c>
      <c r="I71" s="149" t="s">
        <v>127</v>
      </c>
      <c r="J71" s="150" t="s">
        <v>128</v>
      </c>
      <c r="K71" s="150" t="s">
        <v>129</v>
      </c>
      <c r="L71" s="150" t="s">
        <v>130</v>
      </c>
      <c r="M71" s="151" t="s">
        <v>128</v>
      </c>
      <c r="N71" s="151" t="s">
        <v>129</v>
      </c>
      <c r="O71" s="151" t="s">
        <v>130</v>
      </c>
      <c r="P71" s="151" t="s">
        <v>131</v>
      </c>
      <c r="Q71" s="152" t="s">
        <v>132</v>
      </c>
      <c r="R71" s="153" t="s">
        <v>124</v>
      </c>
      <c r="S71" s="154" t="s">
        <v>125</v>
      </c>
      <c r="T71" s="155" t="s">
        <v>126</v>
      </c>
      <c r="U71" s="154" t="s">
        <v>127</v>
      </c>
      <c r="V71" s="155" t="s">
        <v>128</v>
      </c>
      <c r="W71" s="155" t="s">
        <v>129</v>
      </c>
      <c r="X71" s="155" t="s">
        <v>130</v>
      </c>
      <c r="Y71" s="156" t="s">
        <v>128</v>
      </c>
      <c r="Z71" s="156" t="s">
        <v>129</v>
      </c>
      <c r="AA71" s="156" t="s">
        <v>130</v>
      </c>
      <c r="AB71" s="157"/>
      <c r="AC71" s="158" t="s">
        <v>133</v>
      </c>
      <c r="AD71" s="147" t="s">
        <v>124</v>
      </c>
      <c r="AE71" s="148" t="s">
        <v>125</v>
      </c>
      <c r="AF71" s="145" t="s">
        <v>126</v>
      </c>
      <c r="AG71" s="148" t="s">
        <v>127</v>
      </c>
      <c r="AH71" s="145" t="s">
        <v>134</v>
      </c>
      <c r="AI71" s="145" t="s">
        <v>135</v>
      </c>
      <c r="AJ71" s="145" t="s">
        <v>136</v>
      </c>
      <c r="AK71" s="145" t="s">
        <v>137</v>
      </c>
      <c r="AL71" s="145" t="s">
        <v>138</v>
      </c>
      <c r="AM71" s="145" t="s">
        <v>139</v>
      </c>
      <c r="AN71" s="145" t="s">
        <v>140</v>
      </c>
      <c r="AO71" s="159" t="s">
        <v>134</v>
      </c>
      <c r="AP71" s="159" t="s">
        <v>135</v>
      </c>
      <c r="AQ71" s="160" t="s">
        <v>136</v>
      </c>
      <c r="AR71" s="159" t="s">
        <v>141</v>
      </c>
      <c r="AS71" s="161" t="s">
        <v>142</v>
      </c>
      <c r="AT71" s="147" t="s">
        <v>143</v>
      </c>
      <c r="AU71" s="145" t="s">
        <v>144</v>
      </c>
      <c r="AV71" s="145" t="s">
        <v>145</v>
      </c>
      <c r="AW71" s="145" t="s">
        <v>146</v>
      </c>
      <c r="AX71" s="161"/>
    </row>
    <row r="72" spans="1:58" s="172" customFormat="1" x14ac:dyDescent="0.25">
      <c r="A72" s="163">
        <f>I33</f>
        <v>17.01308560441484</v>
      </c>
      <c r="B72" s="149">
        <f>C42</f>
        <v>47.966666666666669</v>
      </c>
      <c r="C72" s="149">
        <f>B42</f>
        <v>121.6</v>
      </c>
      <c r="D72" s="149">
        <f t="shared" ref="D72:D77" si="16">J62</f>
        <v>29.598898678557379</v>
      </c>
      <c r="E72" s="164">
        <f t="shared" ref="E72:E77" si="17">K51*1000</f>
        <v>1190.0000000000023</v>
      </c>
      <c r="F72" s="163">
        <f>AVERAGE(B72)</f>
        <v>47.966666666666669</v>
      </c>
      <c r="G72" s="149">
        <f>F72-B72</f>
        <v>0</v>
      </c>
      <c r="H72" s="149">
        <v>20</v>
      </c>
      <c r="I72" s="149">
        <f>IF(AND(G72&gt;H72,G73&gt;H73),1,2)</f>
        <v>2</v>
      </c>
      <c r="J72" s="165" t="e">
        <f>INDEX(A72:A77,MATCH(1,I72:I77,0))</f>
        <v>#N/A</v>
      </c>
      <c r="K72" s="165" t="e">
        <f>INDEX(D72:D77,MATCH(1,I72:I77,0))</f>
        <v>#N/A</v>
      </c>
      <c r="L72" s="165" t="e">
        <f>INDEX(E72:E77,MATCH(1,I72:I77,0))</f>
        <v>#N/A</v>
      </c>
      <c r="M72" s="165" t="e">
        <f>J72</f>
        <v>#N/A</v>
      </c>
      <c r="N72" s="165" t="e">
        <f>K72</f>
        <v>#N/A</v>
      </c>
      <c r="O72" s="165" t="e">
        <f>L72</f>
        <v>#N/A</v>
      </c>
      <c r="P72" s="165"/>
      <c r="Q72" s="166"/>
      <c r="R72" s="167">
        <f>AVERAGE(C72)</f>
        <v>121.6</v>
      </c>
      <c r="S72" s="168">
        <f>R72-C72</f>
        <v>0</v>
      </c>
      <c r="T72" s="168">
        <v>20</v>
      </c>
      <c r="U72" s="168">
        <f>IF(AND(S72&gt;T72,S73&gt;T73),1,2)</f>
        <v>2</v>
      </c>
      <c r="V72" s="168">
        <f>INDEX(A72:A76,MATCH(1,U72:U77,0))</f>
        <v>26.603128665134808</v>
      </c>
      <c r="W72" s="168">
        <f>INDEX(D72:D77,MATCH(1,U72:U77,0))</f>
        <v>26.087428899711739</v>
      </c>
      <c r="X72" s="168">
        <f>INDEX(E72:E76,MATCH(1,U72:U76,0))</f>
        <v>809.99999999999966</v>
      </c>
      <c r="Y72" s="168">
        <f>V72</f>
        <v>26.603128665134808</v>
      </c>
      <c r="Z72" s="168">
        <f>W72</f>
        <v>26.087428899711739</v>
      </c>
      <c r="AA72" s="168">
        <f>X72</f>
        <v>809.99999999999966</v>
      </c>
      <c r="AB72" s="169"/>
      <c r="AC72" s="170"/>
      <c r="AD72" s="163">
        <f>AVERAGE(D72)</f>
        <v>29.598898678557379</v>
      </c>
      <c r="AE72" s="149">
        <f>AD72-D72</f>
        <v>0</v>
      </c>
      <c r="AF72" s="149">
        <v>20</v>
      </c>
      <c r="AG72" s="149">
        <f>IF(AND(AE72&gt;AF72,AE73&gt;AF73),1,2)</f>
        <v>2</v>
      </c>
      <c r="AH72" s="149">
        <f>A73</f>
        <v>18.736554961438362</v>
      </c>
      <c r="AI72" s="149" t="e">
        <f>INDEX(D72:D76,MATCH(1,AG72:AG77,0))</f>
        <v>#N/A</v>
      </c>
      <c r="AJ72" s="149" t="e">
        <f>INDEX(E72:E76,MATCH(1,AG72:AG76,0))</f>
        <v>#N/A</v>
      </c>
      <c r="AK72" s="149">
        <v>812</v>
      </c>
      <c r="AL72" s="171" t="e">
        <f>IF(AND(ISNUMBER(AH72), AH72&lt;AK72), AJ72,"")</f>
        <v>#N/A</v>
      </c>
      <c r="AM72" s="149"/>
      <c r="AN72" s="149" t="e">
        <f>IF((AK72&gt;AL72),1,2)</f>
        <v>#N/A</v>
      </c>
      <c r="AO72" s="149">
        <f>A75</f>
        <v>23.899659713224764</v>
      </c>
      <c r="AP72" s="149">
        <f>D75</f>
        <v>29.747240591983005</v>
      </c>
      <c r="AQ72" s="149">
        <f>E75</f>
        <v>705.00000000001114</v>
      </c>
      <c r="AR72" s="149" t="s">
        <v>147</v>
      </c>
      <c r="AS72" s="164"/>
      <c r="AT72" s="163">
        <f>D15</f>
        <v>21.710865011419774</v>
      </c>
      <c r="AU72" s="149">
        <f>J68</f>
        <v>28.667686781903466</v>
      </c>
      <c r="AV72" s="149">
        <f>P57</f>
        <v>600.00000000000045</v>
      </c>
      <c r="AW72" s="149">
        <f>J69</f>
        <v>3.5084598678429519</v>
      </c>
      <c r="AX72" s="164"/>
    </row>
    <row r="73" spans="1:58" s="172" customFormat="1" x14ac:dyDescent="0.25">
      <c r="A73" s="163">
        <f>I34</f>
        <v>18.736554961438362</v>
      </c>
      <c r="B73" s="149">
        <f>C43</f>
        <v>45.05</v>
      </c>
      <c r="C73" s="149">
        <f>B43</f>
        <v>114.43333333333334</v>
      </c>
      <c r="D73" s="149">
        <f t="shared" si="16"/>
        <v>28.355577540132838</v>
      </c>
      <c r="E73" s="164">
        <f t="shared" si="17"/>
        <v>1145.000000000007</v>
      </c>
      <c r="F73" s="163">
        <f>AVERAGE(B72:B73)</f>
        <v>46.508333333333333</v>
      </c>
      <c r="G73" s="149">
        <f>(F72-B73)*100/F72</f>
        <v>6.0806115357887522</v>
      </c>
      <c r="H73" s="149">
        <v>20</v>
      </c>
      <c r="I73" s="149">
        <f>IF(AND(G72&gt;H72,G73&gt;H73,G74&lt;H74),1,2)</f>
        <v>2</v>
      </c>
      <c r="J73" s="165"/>
      <c r="K73" s="165"/>
      <c r="L73" s="165"/>
      <c r="M73" s="173"/>
      <c r="N73" s="165"/>
      <c r="O73" s="165"/>
      <c r="P73" s="165"/>
      <c r="Q73" s="166"/>
      <c r="R73" s="167">
        <f>AVERAGE(C72:C73)</f>
        <v>118.01666666666667</v>
      </c>
      <c r="S73" s="168">
        <f>(R72-C73)*100/R72</f>
        <v>5.8936403508771855</v>
      </c>
      <c r="T73" s="168">
        <v>20</v>
      </c>
      <c r="U73" s="168">
        <f>IF(AND(S72&gt;T72,S73&gt;T73,S74&lt;T74),1,2)</f>
        <v>2</v>
      </c>
      <c r="V73" s="168"/>
      <c r="W73" s="168"/>
      <c r="X73" s="168"/>
      <c r="Y73" s="168"/>
      <c r="Z73" s="168"/>
      <c r="AA73" s="168"/>
      <c r="AB73" s="169"/>
      <c r="AC73" s="170"/>
      <c r="AD73" s="163">
        <f>AVERAGE(D72:D73)</f>
        <v>28.977238109345109</v>
      </c>
      <c r="AE73" s="149">
        <f>(AD72-D73)*100/AD72</f>
        <v>4.2005655410593112</v>
      </c>
      <c r="AF73" s="149">
        <v>20</v>
      </c>
      <c r="AG73" s="149">
        <f>IF(AND(AE72&gt;AF72,AE73&gt;AF73,AE74&lt;AF74),1,2)</f>
        <v>2</v>
      </c>
      <c r="AH73" s="149"/>
      <c r="AI73" s="149"/>
      <c r="AJ73" s="149"/>
      <c r="AK73" s="149"/>
      <c r="AL73" s="149"/>
      <c r="AM73" s="149"/>
      <c r="AN73" s="149"/>
      <c r="AO73" s="149"/>
      <c r="AP73" s="149"/>
      <c r="AQ73" s="149"/>
      <c r="AR73" s="149"/>
      <c r="AS73" s="164"/>
      <c r="AT73" s="163"/>
      <c r="AU73" s="149"/>
      <c r="AV73" s="149"/>
      <c r="AW73" s="149"/>
      <c r="AX73" s="164"/>
    </row>
    <row r="74" spans="1:58" s="172" customFormat="1" x14ac:dyDescent="0.25">
      <c r="A74" s="163">
        <f>I35</f>
        <v>21.415013228658076</v>
      </c>
      <c r="B74" s="149">
        <f>C44</f>
        <v>43.933333333333337</v>
      </c>
      <c r="C74" s="149">
        <f>B44</f>
        <v>55.6</v>
      </c>
      <c r="D74" s="149">
        <f t="shared" si="16"/>
        <v>28.688697895766396</v>
      </c>
      <c r="E74" s="164">
        <f t="shared" si="17"/>
        <v>984.99999999999147</v>
      </c>
      <c r="F74" s="163">
        <f>AVERAGE(B73:B74)</f>
        <v>44.491666666666667</v>
      </c>
      <c r="G74" s="149">
        <f>(F73-B74)*100/F73</f>
        <v>5.5366421788209905</v>
      </c>
      <c r="H74" s="149">
        <v>20</v>
      </c>
      <c r="I74" s="149">
        <f>IF(AND(G73&gt;H73,G74&gt;H74,G75&lt;H75),1,2)</f>
        <v>2</v>
      </c>
      <c r="J74" s="165"/>
      <c r="K74" s="165"/>
      <c r="L74" s="165"/>
      <c r="M74" s="165"/>
      <c r="N74" s="165"/>
      <c r="O74" s="165"/>
      <c r="P74" s="165"/>
      <c r="Q74" s="166"/>
      <c r="R74" s="167">
        <f>AVERAGE(C73:C74)</f>
        <v>85.016666666666666</v>
      </c>
      <c r="S74" s="168">
        <f>(R73-C74)*100/R73</f>
        <v>52.888010168055352</v>
      </c>
      <c r="T74" s="168">
        <v>20</v>
      </c>
      <c r="U74" s="168">
        <f>IF(AND(S73&gt;T73,S74&gt;T74,S75&lt;T75),1,2)</f>
        <v>2</v>
      </c>
      <c r="V74" s="168"/>
      <c r="W74" s="168"/>
      <c r="X74" s="168"/>
      <c r="Y74" s="168"/>
      <c r="Z74" s="168"/>
      <c r="AA74" s="168"/>
      <c r="AB74" s="169"/>
      <c r="AC74" s="170"/>
      <c r="AD74" s="163">
        <f>AVERAGE(D73:D74)</f>
        <v>28.522137717949619</v>
      </c>
      <c r="AE74" s="149">
        <f>(AD73-D74)*100/AD73</f>
        <v>0.99574780898687321</v>
      </c>
      <c r="AF74" s="149">
        <v>20</v>
      </c>
      <c r="AG74" s="149">
        <f>IF(AND(AE73&gt;AF73,AE74&gt;AF74,AE75&lt;AF75),1,2)</f>
        <v>2</v>
      </c>
      <c r="AH74" s="149"/>
      <c r="AI74" s="149"/>
      <c r="AJ74" s="149"/>
      <c r="AK74" s="149"/>
      <c r="AL74" s="149"/>
      <c r="AM74" s="149"/>
      <c r="AN74" s="149"/>
      <c r="AO74" s="149"/>
      <c r="AP74" s="149"/>
      <c r="AQ74" s="149"/>
      <c r="AR74" s="149"/>
      <c r="AS74" s="164"/>
      <c r="AT74" s="163"/>
      <c r="AU74" s="149"/>
      <c r="AV74" s="149"/>
      <c r="AW74" s="149"/>
      <c r="AX74" s="164"/>
    </row>
    <row r="75" spans="1:58" s="172" customFormat="1" x14ac:dyDescent="0.25">
      <c r="A75" s="163">
        <f>I36</f>
        <v>23.899659713224764</v>
      </c>
      <c r="B75" s="149">
        <f>C45</f>
        <v>39.800000000000004</v>
      </c>
      <c r="C75" s="149">
        <f>B45</f>
        <v>49.2</v>
      </c>
      <c r="D75" s="149">
        <f t="shared" si="16"/>
        <v>29.747240591983005</v>
      </c>
      <c r="E75" s="164">
        <f t="shared" si="17"/>
        <v>705.00000000001114</v>
      </c>
      <c r="F75" s="163">
        <f>AVERAGE(B74:B75)</f>
        <v>41.866666666666674</v>
      </c>
      <c r="G75" s="149">
        <f>(F74-B75)*100/F74</f>
        <v>10.545045888743202</v>
      </c>
      <c r="H75" s="149">
        <v>20</v>
      </c>
      <c r="I75" s="149">
        <f>IF(AND(G74&gt;H74,G75&gt;H75,G76&lt;H76),1,2)</f>
        <v>2</v>
      </c>
      <c r="J75" s="165"/>
      <c r="K75" s="165"/>
      <c r="L75" s="165"/>
      <c r="M75" s="165"/>
      <c r="N75" s="165"/>
      <c r="O75" s="165"/>
      <c r="P75" s="165"/>
      <c r="Q75" s="166"/>
      <c r="R75" s="167">
        <f>AVERAGE(C74:C75)</f>
        <v>52.400000000000006</v>
      </c>
      <c r="S75" s="168">
        <f>(R74-C75)*100/R74</f>
        <v>42.12899431484022</v>
      </c>
      <c r="T75" s="168">
        <v>20</v>
      </c>
      <c r="U75" s="168">
        <f>IF(AND(S74&gt;T74,S75&gt;T75,S76&lt;T76),1,2)</f>
        <v>2</v>
      </c>
      <c r="V75" s="168"/>
      <c r="W75" s="168"/>
      <c r="X75" s="168"/>
      <c r="Y75" s="168"/>
      <c r="Z75" s="168"/>
      <c r="AA75" s="168"/>
      <c r="AB75" s="169"/>
      <c r="AC75" s="170"/>
      <c r="AD75" s="163">
        <f>AVERAGE(D74:D75)</f>
        <v>29.217969243874698</v>
      </c>
      <c r="AE75" s="149">
        <f>(AD74-D75)*100/AD74</f>
        <v>-4.2952701727626863</v>
      </c>
      <c r="AF75" s="149">
        <v>20</v>
      </c>
      <c r="AG75" s="149">
        <f>IF(AND(AE74&gt;AF74,AE75&gt;AF75,AE76&lt;AF76),1,2)</f>
        <v>2</v>
      </c>
      <c r="AH75" s="149"/>
      <c r="AI75" s="149"/>
      <c r="AJ75" s="149"/>
      <c r="AK75" s="149"/>
      <c r="AL75" s="149"/>
      <c r="AM75" s="149"/>
      <c r="AN75" s="149"/>
      <c r="AO75" s="149"/>
      <c r="AP75" s="149"/>
      <c r="AQ75" s="149"/>
      <c r="AR75" s="149"/>
      <c r="AS75" s="164"/>
      <c r="AT75" s="163"/>
      <c r="AU75" s="149"/>
      <c r="AV75" s="149"/>
      <c r="AW75" s="149"/>
      <c r="AX75" s="164"/>
    </row>
    <row r="76" spans="1:58" s="172" customFormat="1" x14ac:dyDescent="0.25">
      <c r="A76" s="163">
        <f>I37</f>
        <v>26.603128665134808</v>
      </c>
      <c r="B76" s="149">
        <f>C46</f>
        <v>34.049999999999997</v>
      </c>
      <c r="C76" s="149">
        <f>B46</f>
        <v>40.549999999999997</v>
      </c>
      <c r="D76" s="149">
        <f t="shared" si="16"/>
        <v>26.087428899711739</v>
      </c>
      <c r="E76" s="164">
        <f t="shared" si="17"/>
        <v>809.99999999999966</v>
      </c>
      <c r="F76" s="163">
        <f>AVERAGE(B75:B76)</f>
        <v>36.924999999999997</v>
      </c>
      <c r="G76" s="149">
        <f>(F75-B76)*100/F75</f>
        <v>18.670382165605115</v>
      </c>
      <c r="H76" s="149">
        <v>20</v>
      </c>
      <c r="I76" s="149">
        <f>IF(AND(G75&gt;H75,G76&gt;H76,G77&lt;H77),1,2)</f>
        <v>2</v>
      </c>
      <c r="J76" s="165"/>
      <c r="K76" s="165"/>
      <c r="L76" s="165"/>
      <c r="M76" s="165"/>
      <c r="N76" s="165"/>
      <c r="O76" s="165"/>
      <c r="P76" s="165"/>
      <c r="Q76" s="166"/>
      <c r="R76" s="167">
        <f>AVERAGE(C75:C76)</f>
        <v>44.875</v>
      </c>
      <c r="S76" s="168">
        <f>(R75-C76)*100/R75</f>
        <v>22.614503816793906</v>
      </c>
      <c r="T76" s="168">
        <v>20</v>
      </c>
      <c r="U76" s="168">
        <f>IF(AND(S75&gt;T75,S76&gt;T76,S77&lt;T77),1,2)</f>
        <v>1</v>
      </c>
      <c r="V76" s="168"/>
      <c r="W76" s="168"/>
      <c r="X76" s="168"/>
      <c r="Y76" s="168"/>
      <c r="Z76" s="168"/>
      <c r="AA76" s="168"/>
      <c r="AB76" s="169"/>
      <c r="AC76" s="170"/>
      <c r="AD76" s="163">
        <f>AVERAGE(D75:D76)</f>
        <v>27.91733474584737</v>
      </c>
      <c r="AE76" s="149">
        <f>(AD75-D76)*100/AD75</f>
        <v>10.714435072585516</v>
      </c>
      <c r="AF76" s="149">
        <v>20</v>
      </c>
      <c r="AG76" s="149">
        <f>IF(AND(AE75&gt;AF75,AE76&gt;AF76,AE77&lt;AF77),1,2)</f>
        <v>2</v>
      </c>
      <c r="AH76" s="149"/>
      <c r="AI76" s="149"/>
      <c r="AJ76" s="149"/>
      <c r="AK76" s="149"/>
      <c r="AL76" s="149"/>
      <c r="AM76" s="149"/>
      <c r="AN76" s="149"/>
      <c r="AO76" s="149"/>
      <c r="AP76" s="149"/>
      <c r="AQ76" s="149"/>
      <c r="AR76" s="149"/>
      <c r="AS76" s="164"/>
      <c r="AT76" s="163"/>
      <c r="AU76" s="149"/>
      <c r="AV76" s="149"/>
      <c r="AW76" s="149"/>
      <c r="AX76" s="164"/>
    </row>
    <row r="77" spans="1:58" s="172" customFormat="1" x14ac:dyDescent="0.25">
      <c r="A77" s="163">
        <f>I38</f>
        <v>29.139709765458161</v>
      </c>
      <c r="B77" s="149">
        <f>C47</f>
        <v>24.033333333333331</v>
      </c>
      <c r="C77" s="149">
        <f>B47</f>
        <v>39.833333333333336</v>
      </c>
      <c r="D77" s="149">
        <f t="shared" si="16"/>
        <v>29.540313345138038</v>
      </c>
      <c r="E77" s="164">
        <f t="shared" si="17"/>
        <v>424.99999999999761</v>
      </c>
      <c r="F77" s="163">
        <f>AVERAGE(B76:B77)</f>
        <v>29.041666666666664</v>
      </c>
      <c r="G77" s="149">
        <f>(F76-B77)*100/F76</f>
        <v>34.913112164296997</v>
      </c>
      <c r="H77" s="149">
        <v>20</v>
      </c>
      <c r="I77" s="149">
        <f>IF(AND(G76&gt;H76,G77&gt;H77),1,2)</f>
        <v>2</v>
      </c>
      <c r="J77" s="165"/>
      <c r="K77" s="165"/>
      <c r="L77" s="165"/>
      <c r="M77" s="165"/>
      <c r="N77" s="165"/>
      <c r="O77" s="165"/>
      <c r="P77" s="165"/>
      <c r="Q77" s="166"/>
      <c r="R77" s="167">
        <f>AVERAGE(C76:C77)</f>
        <v>40.191666666666663</v>
      </c>
      <c r="S77" s="168">
        <f>(R76-C77)*100/R76</f>
        <v>11.23491179201485</v>
      </c>
      <c r="T77" s="168">
        <v>20</v>
      </c>
      <c r="U77" s="168">
        <f>IF(AND(S76&gt;T76,S77&gt;T77),1,2)</f>
        <v>2</v>
      </c>
      <c r="V77" s="168"/>
      <c r="W77" s="168"/>
      <c r="X77" s="168"/>
      <c r="Y77" s="168"/>
      <c r="Z77" s="168"/>
      <c r="AA77" s="168"/>
      <c r="AB77" s="169"/>
      <c r="AC77" s="170"/>
      <c r="AD77" s="163">
        <f>AVERAGE(D76:D77)</f>
        <v>27.813871122424889</v>
      </c>
      <c r="AE77" s="149">
        <f>(AD76-D77)*100/AD76</f>
        <v>-5.8135155596544985</v>
      </c>
      <c r="AF77" s="149">
        <v>20</v>
      </c>
      <c r="AG77" s="149">
        <f>IF(AND(AE76&gt;AF76,AE77&gt;AF77),1,2)</f>
        <v>2</v>
      </c>
      <c r="AH77" s="149"/>
      <c r="AI77" s="149"/>
      <c r="AJ77" s="149"/>
      <c r="AK77" s="149"/>
      <c r="AL77" s="149"/>
      <c r="AM77" s="149"/>
      <c r="AN77" s="149"/>
      <c r="AO77" s="149"/>
      <c r="AP77" s="149"/>
      <c r="AQ77" s="149"/>
      <c r="AR77" s="149"/>
      <c r="AS77" s="164"/>
      <c r="AT77" s="163"/>
      <c r="AU77" s="149"/>
      <c r="AV77" s="149"/>
      <c r="AW77" s="149"/>
      <c r="AX77" s="164"/>
    </row>
  </sheetData>
  <mergeCells count="14">
    <mergeCell ref="U5:AL7"/>
    <mergeCell ref="A7:D7"/>
    <mergeCell ref="A17:C17"/>
    <mergeCell ref="A23:C23"/>
    <mergeCell ref="A26:C26"/>
    <mergeCell ref="A31:R31"/>
    <mergeCell ref="A40:M40"/>
    <mergeCell ref="D41:H41"/>
    <mergeCell ref="I41:M41"/>
    <mergeCell ref="U44:AC45"/>
    <mergeCell ref="AD44:AL45"/>
    <mergeCell ref="A49:P49"/>
    <mergeCell ref="V53:Z53"/>
    <mergeCell ref="A60:O60"/>
  </mergeCells>
  <conditionalFormatting sqref="X57">
    <cfRule type="cellIs" dxfId="13" priority="2" operator="lessThan">
      <formula>3</formula>
    </cfRule>
    <cfRule type="cellIs" dxfId="12" priority="3" operator="greaterThan">
      <formula>3.9</formula>
    </cfRule>
    <cfRule type="cellIs" dxfId="11" priority="4" operator="between">
      <formula>3</formula>
      <formula>3.9</formula>
    </cfRule>
    <cfRule type="cellIs" dxfId="10" priority="5" operator="between">
      <formula>3</formula>
      <formula>3.9</formula>
    </cfRule>
    <cfRule type="cellIs" dxfId="9" priority="6" operator="between">
      <formula>3.15</formula>
      <formula>3.85</formula>
    </cfRule>
  </conditionalFormatting>
  <conditionalFormatting sqref="X61:Z61">
    <cfRule type="cellIs" dxfId="8" priority="7" operator="greaterThan">
      <formula>812</formula>
    </cfRule>
    <cfRule type="cellIs" dxfId="7" priority="8" operator="lessThan">
      <formula>812</formula>
    </cfRule>
  </conditionalFormatting>
  <printOptions horizontalCentered="1"/>
  <pageMargins left="0.25" right="0.25" top="1.25" bottom="1" header="0.511811023622047" footer="0.511811023622047"/>
  <pageSetup paperSize="9" orientation="portrait" horizontalDpi="300" verticalDpi="300"/>
  <rowBreaks count="4" manualBreakCount="4">
    <brk id="15" max="16383" man="1"/>
    <brk id="18" max="16383" man="1"/>
    <brk id="22" max="16383" man="1"/>
    <brk id="31" max="16383" man="1"/>
  </rowBreaks>
  <colBreaks count="3" manualBreakCount="3">
    <brk id="40" max="1048575" man="1"/>
    <brk id="44" max="1048575" man="1"/>
    <brk id="54" max="1048575" man="1"/>
  </colBreaks>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E77"/>
  <sheetViews>
    <sheetView tabSelected="1" topLeftCell="A34" zoomScaleNormal="100" workbookViewId="0">
      <selection activeCell="A39" sqref="A39"/>
    </sheetView>
  </sheetViews>
  <sheetFormatPr defaultColWidth="8.7109375" defaultRowHeight="15.75" outlineLevelRow="2" x14ac:dyDescent="0.25"/>
  <cols>
    <col min="1" max="1" width="39.42578125" style="2" customWidth="1"/>
    <col min="2" max="2" width="26.28515625" style="2" customWidth="1"/>
    <col min="3" max="3" width="32.28515625" style="2" customWidth="1"/>
    <col min="4" max="4" width="22.28515625" style="2" customWidth="1"/>
    <col min="5" max="5" width="23.28515625" style="2" customWidth="1"/>
    <col min="6" max="6" width="25.7109375" style="2" customWidth="1"/>
    <col min="7" max="8" width="16.7109375" style="2" customWidth="1"/>
    <col min="9" max="9" width="18.42578125" style="2" customWidth="1"/>
    <col min="10" max="10" width="15.7109375" style="2" customWidth="1"/>
    <col min="11" max="11" width="16.42578125" style="2" customWidth="1"/>
    <col min="12" max="12" width="16.7109375" style="2" customWidth="1"/>
    <col min="13" max="13" width="17.28515625" style="2" customWidth="1"/>
    <col min="14" max="14" width="10.28515625" style="2" customWidth="1"/>
    <col min="15" max="15" width="11" style="2" customWidth="1"/>
    <col min="16" max="16" width="18.7109375" style="2" customWidth="1"/>
    <col min="17" max="17" width="11" style="2" customWidth="1"/>
    <col min="18" max="21" width="11.7109375" style="2" customWidth="1"/>
    <col min="22" max="22" width="22.28515625" style="2" customWidth="1"/>
    <col min="23" max="25" width="11.7109375" style="2" customWidth="1"/>
    <col min="26" max="26" width="21.28515625" style="2" customWidth="1"/>
    <col min="27" max="34" width="11.7109375" style="2" customWidth="1"/>
    <col min="35" max="35" width="13.28515625" style="2" customWidth="1"/>
    <col min="36" max="36" width="14.7109375" style="2" customWidth="1"/>
    <col min="37" max="37" width="11.7109375" style="2" customWidth="1"/>
    <col min="38" max="38" width="9.42578125" style="2" customWidth="1"/>
    <col min="39" max="39" width="8.28515625" style="2" customWidth="1"/>
    <col min="40" max="40" width="7.42578125" style="2" customWidth="1"/>
    <col min="41" max="42" width="8.7109375" style="2"/>
    <col min="43" max="43" width="8.42578125" style="2" customWidth="1"/>
    <col min="44" max="16384" width="8.7109375" style="2"/>
  </cols>
  <sheetData>
    <row r="1" spans="1:57" x14ac:dyDescent="0.25">
      <c r="A1" s="3"/>
      <c r="B1" s="4" t="s">
        <v>0</v>
      </c>
      <c r="C1" s="5"/>
      <c r="D1" s="5"/>
      <c r="E1" s="5"/>
      <c r="F1" s="5"/>
      <c r="G1" s="5"/>
      <c r="H1" s="5"/>
      <c r="I1" s="5"/>
      <c r="J1" s="5"/>
      <c r="K1" s="5"/>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x14ac:dyDescent="0.25">
      <c r="A2" s="6"/>
      <c r="B2" s="7" t="s">
        <v>1</v>
      </c>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row>
    <row r="3" spans="1:57" x14ac:dyDescent="0.25">
      <c r="A3" s="6"/>
      <c r="B3" s="7" t="s">
        <v>2</v>
      </c>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row>
    <row r="4" spans="1:57" x14ac:dyDescent="0.25">
      <c r="A4" s="6"/>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row>
    <row r="5" spans="1:57" ht="34.5" customHeight="1" x14ac:dyDescent="0.25">
      <c r="A5" s="6"/>
      <c r="B5" s="4"/>
      <c r="C5" s="4"/>
      <c r="D5" s="4"/>
      <c r="E5" s="4"/>
      <c r="F5" s="4"/>
      <c r="G5" s="4"/>
      <c r="H5" s="4"/>
      <c r="I5" s="4"/>
      <c r="J5" s="4"/>
      <c r="K5" s="4"/>
      <c r="L5" s="4"/>
      <c r="M5" s="4"/>
      <c r="N5" s="4"/>
      <c r="O5" s="4"/>
      <c r="P5" s="4"/>
      <c r="Q5" s="4"/>
      <c r="R5" s="4"/>
      <c r="S5" s="4"/>
      <c r="T5" s="4"/>
      <c r="U5" s="185" t="s">
        <v>148</v>
      </c>
      <c r="V5" s="185"/>
      <c r="W5" s="185"/>
      <c r="X5" s="185"/>
      <c r="Y5" s="185"/>
      <c r="Z5" s="185"/>
      <c r="AA5" s="185"/>
      <c r="AB5" s="185"/>
      <c r="AC5" s="185"/>
      <c r="AD5" s="185"/>
      <c r="AE5" s="185"/>
      <c r="AF5" s="185"/>
      <c r="AG5" s="185"/>
      <c r="AH5" s="185"/>
      <c r="AI5" s="185"/>
      <c r="AJ5" s="185"/>
      <c r="AK5" s="185"/>
      <c r="AL5" s="4"/>
      <c r="AM5" s="4"/>
      <c r="AN5" s="4"/>
      <c r="AO5" s="4"/>
      <c r="AP5" s="4"/>
      <c r="AQ5" s="4"/>
      <c r="AR5" s="4"/>
      <c r="AS5" s="4"/>
      <c r="AT5" s="4"/>
      <c r="AU5" s="4"/>
      <c r="AV5" s="4"/>
      <c r="AW5" s="4"/>
      <c r="AX5" s="4"/>
      <c r="AY5" s="4"/>
      <c r="AZ5" s="4"/>
      <c r="BA5" s="4"/>
      <c r="BB5" s="4"/>
      <c r="BC5" s="4"/>
      <c r="BD5" s="4"/>
      <c r="BE5" s="4"/>
    </row>
    <row r="6" spans="1:57" x14ac:dyDescent="0.25">
      <c r="A6" s="4"/>
      <c r="B6" s="4"/>
      <c r="C6" s="4"/>
      <c r="D6" s="4"/>
      <c r="E6" s="4"/>
      <c r="F6" s="4"/>
      <c r="G6" s="4"/>
      <c r="H6" s="4"/>
      <c r="I6" s="4"/>
      <c r="J6" s="4"/>
      <c r="K6" s="4"/>
      <c r="L6" s="4"/>
      <c r="M6" s="4"/>
      <c r="N6" s="4"/>
      <c r="O6" s="4"/>
      <c r="P6" s="4"/>
      <c r="Q6" s="4"/>
      <c r="R6" s="4"/>
      <c r="S6" s="4"/>
      <c r="T6" s="4"/>
      <c r="U6" s="185"/>
      <c r="V6" s="185"/>
      <c r="W6" s="185"/>
      <c r="X6" s="185"/>
      <c r="Y6" s="185"/>
      <c r="Z6" s="185"/>
      <c r="AA6" s="185"/>
      <c r="AB6" s="185"/>
      <c r="AC6" s="185"/>
      <c r="AD6" s="185"/>
      <c r="AE6" s="185"/>
      <c r="AF6" s="185"/>
      <c r="AG6" s="185"/>
      <c r="AH6" s="185"/>
      <c r="AI6" s="185"/>
      <c r="AJ6" s="185"/>
      <c r="AK6" s="185"/>
      <c r="AL6" s="4"/>
      <c r="AM6" s="4"/>
      <c r="AN6" s="4"/>
      <c r="AO6" s="4"/>
      <c r="AP6" s="4"/>
      <c r="AQ6" s="4"/>
      <c r="AR6" s="4"/>
      <c r="AS6" s="4"/>
      <c r="AT6" s="4"/>
      <c r="AU6" s="4"/>
      <c r="AV6" s="4"/>
      <c r="AW6" s="4"/>
      <c r="AX6" s="4"/>
      <c r="AY6" s="4"/>
      <c r="AZ6" s="4"/>
      <c r="BA6" s="4"/>
      <c r="BB6" s="4"/>
      <c r="BC6" s="4"/>
      <c r="BD6" s="4"/>
      <c r="BE6" s="4"/>
    </row>
    <row r="7" spans="1:57" x14ac:dyDescent="0.25">
      <c r="A7" s="186"/>
      <c r="B7" s="186"/>
      <c r="C7" s="186"/>
      <c r="D7" s="186"/>
      <c r="E7" s="4"/>
      <c r="F7" s="8" t="s">
        <v>5</v>
      </c>
      <c r="G7" s="9"/>
      <c r="H7" s="9"/>
      <c r="I7" s="9"/>
      <c r="J7" s="9"/>
      <c r="K7" s="4"/>
      <c r="L7" s="4"/>
      <c r="M7" s="4"/>
      <c r="N7" s="4"/>
      <c r="O7" s="4"/>
      <c r="P7" s="4"/>
      <c r="Q7" s="4"/>
      <c r="R7" s="4"/>
      <c r="S7" s="4"/>
      <c r="T7" s="4"/>
      <c r="U7" s="185"/>
      <c r="V7" s="185"/>
      <c r="W7" s="185"/>
      <c r="X7" s="185"/>
      <c r="Y7" s="185"/>
      <c r="Z7" s="185"/>
      <c r="AA7" s="185"/>
      <c r="AB7" s="185"/>
      <c r="AC7" s="185"/>
      <c r="AD7" s="185"/>
      <c r="AE7" s="185"/>
      <c r="AF7" s="185"/>
      <c r="AG7" s="185"/>
      <c r="AH7" s="185"/>
      <c r="AI7" s="185"/>
      <c r="AJ7" s="185"/>
      <c r="AK7" s="185"/>
      <c r="AL7" s="4"/>
      <c r="AM7" s="4"/>
      <c r="AN7" s="4"/>
      <c r="AO7" s="4"/>
      <c r="AP7" s="4"/>
      <c r="AQ7" s="4"/>
      <c r="AR7" s="4"/>
      <c r="AS7" s="4"/>
      <c r="AT7" s="4"/>
      <c r="AU7" s="4"/>
      <c r="AV7" s="4"/>
      <c r="AW7" s="4"/>
      <c r="AX7" s="4"/>
      <c r="AY7" s="4"/>
      <c r="AZ7" s="4"/>
      <c r="BA7" s="4"/>
      <c r="BB7" s="4"/>
      <c r="BC7" s="4"/>
      <c r="BD7" s="4"/>
      <c r="BE7" s="4"/>
    </row>
    <row r="8" spans="1:57" x14ac:dyDescent="0.25">
      <c r="A8" s="10" t="s">
        <v>6</v>
      </c>
      <c r="B8" s="11" t="s">
        <v>149</v>
      </c>
      <c r="C8" s="12" t="s">
        <v>8</v>
      </c>
      <c r="D8" s="13">
        <f>D10*B11*8.34*10000</f>
        <v>415.04276879999998</v>
      </c>
      <c r="E8" s="4"/>
      <c r="F8" s="14"/>
      <c r="G8" s="15"/>
      <c r="H8" s="15"/>
      <c r="I8" s="16" t="s">
        <v>9</v>
      </c>
      <c r="J8" s="17"/>
      <c r="K8" s="4"/>
      <c r="L8" s="4"/>
      <c r="M8" s="4"/>
      <c r="N8" s="4"/>
      <c r="O8" s="4"/>
      <c r="P8" s="4"/>
      <c r="Q8" s="4"/>
      <c r="R8" s="4"/>
      <c r="S8" s="4"/>
      <c r="T8" s="4"/>
      <c r="U8" s="18"/>
      <c r="V8" s="19"/>
      <c r="W8" s="19"/>
      <c r="X8" s="19"/>
      <c r="Y8" s="19"/>
      <c r="Z8" s="19"/>
      <c r="AA8" s="19"/>
      <c r="AB8" s="19"/>
      <c r="AC8" s="19"/>
      <c r="AD8" s="19"/>
      <c r="AE8" s="19"/>
      <c r="AF8" s="19"/>
      <c r="AG8" s="19"/>
      <c r="AH8" s="19"/>
      <c r="AI8" s="19"/>
      <c r="AJ8" s="19"/>
      <c r="AK8" s="20"/>
      <c r="AL8" s="4"/>
      <c r="AM8" s="4"/>
      <c r="AN8" s="4"/>
      <c r="AO8" s="4"/>
      <c r="AP8" s="4"/>
      <c r="AQ8" s="4"/>
      <c r="AR8" s="4"/>
      <c r="AS8" s="4"/>
      <c r="AT8" s="4"/>
      <c r="AU8" s="4"/>
      <c r="AV8" s="4"/>
      <c r="AW8" s="4"/>
      <c r="AX8" s="4"/>
      <c r="AY8" s="4"/>
      <c r="AZ8" s="4"/>
      <c r="BA8" s="4"/>
      <c r="BB8" s="4"/>
      <c r="BC8" s="4"/>
      <c r="BD8" s="4"/>
      <c r="BE8" s="4"/>
    </row>
    <row r="9" spans="1:57" x14ac:dyDescent="0.25">
      <c r="A9" s="21" t="s">
        <v>10</v>
      </c>
      <c r="B9" s="11">
        <v>0.17699999999999999</v>
      </c>
      <c r="C9" s="22" t="s">
        <v>11</v>
      </c>
      <c r="D9" s="23">
        <f>B9*B10</f>
        <v>13.823699999999999</v>
      </c>
      <c r="E9" s="4"/>
      <c r="F9" s="24"/>
      <c r="G9" s="25" t="s">
        <v>12</v>
      </c>
      <c r="H9" s="25" t="s">
        <v>13</v>
      </c>
      <c r="I9" s="25" t="s">
        <v>14</v>
      </c>
      <c r="J9" s="25" t="s">
        <v>15</v>
      </c>
      <c r="K9" s="4"/>
      <c r="L9" s="4"/>
      <c r="M9" s="4"/>
      <c r="N9" s="4"/>
      <c r="O9" s="4"/>
      <c r="P9" s="4"/>
      <c r="Q9" s="4"/>
      <c r="R9" s="4"/>
      <c r="S9" s="4"/>
      <c r="T9" s="4"/>
      <c r="U9" s="26"/>
      <c r="V9" s="27"/>
      <c r="W9" s="27"/>
      <c r="X9" s="27"/>
      <c r="Y9" s="27"/>
      <c r="Z9" s="27"/>
      <c r="AA9" s="27"/>
      <c r="AB9" s="27"/>
      <c r="AC9" s="27"/>
      <c r="AD9" s="27"/>
      <c r="AE9" s="27"/>
      <c r="AF9" s="27"/>
      <c r="AG9" s="27"/>
      <c r="AH9" s="27"/>
      <c r="AI9" s="27"/>
      <c r="AJ9" s="27"/>
      <c r="AK9" s="28"/>
      <c r="AL9" s="4"/>
      <c r="AM9" s="4"/>
      <c r="AN9" s="4"/>
      <c r="AO9" s="4"/>
      <c r="AP9" s="4"/>
      <c r="AQ9" s="4"/>
      <c r="AR9" s="4"/>
      <c r="AS9" s="4"/>
      <c r="AT9" s="4"/>
      <c r="AU9" s="4"/>
      <c r="AV9" s="4"/>
      <c r="AW9" s="4"/>
      <c r="AX9" s="4"/>
      <c r="AY9" s="4"/>
      <c r="AZ9" s="4"/>
      <c r="BA9" s="4"/>
      <c r="BB9" s="4"/>
      <c r="BC9" s="4"/>
      <c r="BD9" s="4"/>
      <c r="BE9" s="4"/>
    </row>
    <row r="10" spans="1:57" x14ac:dyDescent="0.25">
      <c r="A10" s="21" t="s">
        <v>16</v>
      </c>
      <c r="B10" s="29">
        <v>78.099999999999994</v>
      </c>
      <c r="C10" s="22" t="s">
        <v>17</v>
      </c>
      <c r="D10" s="23">
        <f>D9*1440/1000000</f>
        <v>1.9906127999999999E-2</v>
      </c>
      <c r="E10" s="4"/>
      <c r="F10" s="24" t="s">
        <v>18</v>
      </c>
      <c r="G10" s="30" t="s">
        <v>19</v>
      </c>
      <c r="H10" s="31">
        <f>J69</f>
        <v>3.7999407189260097</v>
      </c>
      <c r="I10" s="31"/>
      <c r="J10" s="31"/>
      <c r="K10" s="4"/>
      <c r="L10" s="4"/>
      <c r="M10" s="4"/>
      <c r="N10" s="4"/>
      <c r="O10" s="4"/>
      <c r="P10" s="4"/>
      <c r="Q10" s="4"/>
      <c r="R10" s="4"/>
      <c r="S10" s="4"/>
      <c r="T10" s="4"/>
      <c r="U10" s="26"/>
      <c r="V10" s="27"/>
      <c r="W10" s="27"/>
      <c r="X10" s="27"/>
      <c r="Y10" s="27"/>
      <c r="Z10" s="27"/>
      <c r="AA10" s="27"/>
      <c r="AB10" s="27"/>
      <c r="AC10" s="27"/>
      <c r="AD10" s="27"/>
      <c r="AE10" s="27"/>
      <c r="AF10" s="27"/>
      <c r="AG10" s="27"/>
      <c r="AH10" s="27"/>
      <c r="AI10" s="27"/>
      <c r="AJ10" s="27"/>
      <c r="AK10" s="28"/>
      <c r="AL10" s="4"/>
      <c r="AM10" s="4"/>
      <c r="AN10" s="4"/>
      <c r="AO10" s="4"/>
      <c r="AP10" s="4"/>
      <c r="AQ10" s="4"/>
      <c r="AR10" s="4"/>
      <c r="AS10" s="4"/>
      <c r="AT10" s="4"/>
      <c r="AU10" s="4"/>
      <c r="AV10" s="4"/>
      <c r="AW10" s="4"/>
      <c r="AX10" s="4"/>
      <c r="AY10" s="4"/>
      <c r="AZ10" s="4"/>
      <c r="BA10" s="4"/>
      <c r="BB10" s="4"/>
      <c r="BC10" s="4"/>
      <c r="BD10" s="4"/>
      <c r="BE10" s="4"/>
    </row>
    <row r="11" spans="1:57" x14ac:dyDescent="0.25">
      <c r="A11" s="21" t="s">
        <v>20</v>
      </c>
      <c r="B11" s="32">
        <v>0.25</v>
      </c>
      <c r="C11" s="22" t="s">
        <v>21</v>
      </c>
      <c r="D11" s="23">
        <f>B10*1440/1000000</f>
        <v>0.11246399999999998</v>
      </c>
      <c r="E11" s="4"/>
      <c r="F11" s="24" t="s">
        <v>22</v>
      </c>
      <c r="G11" s="30" t="s">
        <v>23</v>
      </c>
      <c r="H11" s="33">
        <f>B9</f>
        <v>0.17699999999999999</v>
      </c>
      <c r="I11" s="33">
        <f>B9</f>
        <v>0.17699999999999999</v>
      </c>
      <c r="J11" s="33">
        <f>B9</f>
        <v>0.17699999999999999</v>
      </c>
      <c r="K11" s="4"/>
      <c r="L11" s="4"/>
      <c r="M11" s="4"/>
      <c r="N11" s="4"/>
      <c r="O11" s="4"/>
      <c r="P11" s="4"/>
      <c r="Q11" s="4"/>
      <c r="R11" s="4"/>
      <c r="S11" s="4"/>
      <c r="T11" s="4"/>
      <c r="U11" s="26"/>
      <c r="V11" s="27"/>
      <c r="W11" s="27"/>
      <c r="X11" s="27"/>
      <c r="Y11" s="27"/>
      <c r="Z11" s="27"/>
      <c r="AA11" s="27"/>
      <c r="AB11" s="27"/>
      <c r="AC11" s="27"/>
      <c r="AD11" s="27"/>
      <c r="AE11" s="27"/>
      <c r="AF11" s="27"/>
      <c r="AG11" s="27"/>
      <c r="AH11" s="27"/>
      <c r="AI11" s="27"/>
      <c r="AJ11" s="27"/>
      <c r="AK11" s="28"/>
      <c r="AL11" s="4"/>
      <c r="AM11" s="4"/>
      <c r="AN11" s="4"/>
      <c r="AO11" s="4"/>
      <c r="AP11" s="4"/>
      <c r="AQ11" s="4"/>
      <c r="AR11" s="4"/>
      <c r="AS11" s="4"/>
      <c r="AT11" s="4"/>
      <c r="AU11" s="4"/>
      <c r="AV11" s="4"/>
      <c r="AW11" s="4"/>
      <c r="AX11" s="4"/>
      <c r="AY11" s="4"/>
      <c r="AZ11" s="4"/>
      <c r="BA11" s="4"/>
      <c r="BB11" s="4"/>
      <c r="BC11" s="4"/>
      <c r="BD11" s="4"/>
      <c r="BE11" s="4"/>
    </row>
    <row r="12" spans="1:57" x14ac:dyDescent="0.25">
      <c r="A12" s="21" t="s">
        <v>24</v>
      </c>
      <c r="B12" s="34">
        <v>6.1</v>
      </c>
      <c r="C12" s="22" t="s">
        <v>25</v>
      </c>
      <c r="D12" s="23">
        <f>(B12/(1+(B15/B14)))</f>
        <v>3.4892494929006084</v>
      </c>
      <c r="E12" s="4"/>
      <c r="F12" s="24" t="s">
        <v>26</v>
      </c>
      <c r="G12" s="30" t="s">
        <v>27</v>
      </c>
      <c r="H12" s="35">
        <f>AS72</f>
        <v>25.953079178885631</v>
      </c>
      <c r="I12" s="36">
        <f>Y72</f>
        <v>32.741633515543377</v>
      </c>
      <c r="J12" s="36">
        <f>AN72</f>
        <v>23.620471108633257</v>
      </c>
      <c r="K12" s="4"/>
      <c r="L12" s="4"/>
      <c r="M12" s="4"/>
      <c r="N12" s="4"/>
      <c r="O12" s="4"/>
      <c r="P12" s="4"/>
      <c r="Q12" s="4"/>
      <c r="R12" s="4"/>
      <c r="S12" s="4"/>
      <c r="T12" s="4"/>
      <c r="U12" s="26"/>
      <c r="V12" s="27"/>
      <c r="W12" s="27"/>
      <c r="X12" s="27"/>
      <c r="Y12" s="27"/>
      <c r="Z12" s="27"/>
      <c r="AA12" s="27"/>
      <c r="AB12" s="27"/>
      <c r="AC12" s="27"/>
      <c r="AD12" s="27"/>
      <c r="AE12" s="27"/>
      <c r="AF12" s="27"/>
      <c r="AG12" s="27"/>
      <c r="AH12" s="27"/>
      <c r="AI12" s="27"/>
      <c r="AJ12" s="27"/>
      <c r="AK12" s="28"/>
      <c r="AL12" s="4"/>
      <c r="AM12" s="4"/>
      <c r="AN12" s="4"/>
      <c r="AO12" s="4"/>
      <c r="AP12" s="4"/>
      <c r="AQ12" s="4"/>
      <c r="AR12" s="4"/>
      <c r="AS12" s="4"/>
      <c r="AT12" s="4"/>
      <c r="AU12" s="4"/>
      <c r="AV12" s="4"/>
      <c r="AW12" s="4"/>
      <c r="AX12" s="4"/>
      <c r="AY12" s="4"/>
      <c r="AZ12" s="4"/>
      <c r="BA12" s="4"/>
      <c r="BB12" s="4"/>
      <c r="BC12" s="4"/>
      <c r="BD12" s="4"/>
      <c r="BE12" s="4"/>
    </row>
    <row r="13" spans="1:57" x14ac:dyDescent="0.25">
      <c r="A13" s="21" t="s">
        <v>28</v>
      </c>
      <c r="B13" s="37">
        <v>3.41</v>
      </c>
      <c r="C13" s="22" t="s">
        <v>29</v>
      </c>
      <c r="D13" s="23">
        <f>D11*D12*8.34*(10000/2000)</f>
        <v>16.363703622231235</v>
      </c>
      <c r="E13" s="4"/>
      <c r="F13" s="24" t="s">
        <v>30</v>
      </c>
      <c r="G13" s="30" t="s">
        <v>19</v>
      </c>
      <c r="H13" s="31">
        <f>J68</f>
        <v>28.97188287046578</v>
      </c>
      <c r="I13" s="36">
        <f>Z72</f>
        <v>29.734925689014489</v>
      </c>
      <c r="J13" s="36">
        <f>AO72</f>
        <v>32.889427083420557</v>
      </c>
      <c r="K13" s="4"/>
      <c r="L13" s="4"/>
      <c r="M13" s="4"/>
      <c r="N13" s="4"/>
      <c r="O13" s="4"/>
      <c r="P13" s="4"/>
      <c r="Q13" s="4"/>
      <c r="R13" s="4"/>
      <c r="S13" s="4"/>
      <c r="T13" s="4"/>
      <c r="U13" s="26"/>
      <c r="V13" s="27"/>
      <c r="W13" s="27"/>
      <c r="X13" s="27"/>
      <c r="Y13" s="27"/>
      <c r="Z13" s="27"/>
      <c r="AA13" s="27"/>
      <c r="AB13" s="27"/>
      <c r="AC13" s="27"/>
      <c r="AD13" s="27"/>
      <c r="AE13" s="27"/>
      <c r="AF13" s="27"/>
      <c r="AG13" s="27"/>
      <c r="AH13" s="27"/>
      <c r="AI13" s="27"/>
      <c r="AJ13" s="27"/>
      <c r="AK13" s="28"/>
      <c r="AL13" s="4"/>
      <c r="AM13" s="4"/>
      <c r="AN13" s="4"/>
      <c r="AO13" s="4"/>
      <c r="AP13" s="4"/>
      <c r="AQ13" s="4"/>
      <c r="AR13" s="4"/>
      <c r="AS13" s="4"/>
      <c r="AT13" s="4"/>
      <c r="AU13" s="4"/>
      <c r="AV13" s="4"/>
      <c r="AW13" s="4"/>
      <c r="AX13" s="4"/>
      <c r="AY13" s="4"/>
      <c r="AZ13" s="4"/>
      <c r="BA13" s="4"/>
      <c r="BB13" s="4"/>
      <c r="BC13" s="4"/>
      <c r="BD13" s="4"/>
      <c r="BE13" s="4"/>
    </row>
    <row r="14" spans="1:57" ht="31.5" x14ac:dyDescent="0.25">
      <c r="A14" s="21" t="s">
        <v>31</v>
      </c>
      <c r="B14" s="38">
        <v>282</v>
      </c>
      <c r="C14" s="22" t="s">
        <v>32</v>
      </c>
      <c r="D14" s="23">
        <f>D8/D13</f>
        <v>25.363620509243113</v>
      </c>
      <c r="E14" s="4"/>
      <c r="F14" s="24" t="s">
        <v>33</v>
      </c>
      <c r="G14" s="30" t="s">
        <v>34</v>
      </c>
      <c r="H14" s="31">
        <f>AU72</f>
        <v>580.00000000000273</v>
      </c>
      <c r="I14" s="36">
        <f>AA72</f>
        <v>334.99999999999642</v>
      </c>
      <c r="J14" s="36">
        <f>AP72</f>
        <v>834.99999999999682</v>
      </c>
      <c r="K14" s="4"/>
      <c r="L14" s="4"/>
      <c r="M14" s="4"/>
      <c r="N14" s="4"/>
      <c r="O14" s="4"/>
      <c r="P14" s="4"/>
      <c r="Q14" s="4"/>
      <c r="R14" s="4"/>
      <c r="S14" s="4"/>
      <c r="T14" s="4"/>
      <c r="U14" s="26"/>
      <c r="V14" s="27"/>
      <c r="W14" s="27"/>
      <c r="X14" s="27"/>
      <c r="Y14" s="27"/>
      <c r="Z14" s="27"/>
      <c r="AA14" s="27"/>
      <c r="AB14" s="27"/>
      <c r="AC14" s="27"/>
      <c r="AD14" s="27"/>
      <c r="AE14" s="27"/>
      <c r="AF14" s="27"/>
      <c r="AG14" s="27"/>
      <c r="AH14" s="27"/>
      <c r="AI14" s="27"/>
      <c r="AJ14" s="27"/>
      <c r="AK14" s="28"/>
      <c r="AL14" s="4"/>
      <c r="AM14" s="4"/>
      <c r="AN14" s="4"/>
      <c r="AO14" s="4"/>
      <c r="AP14" s="4"/>
      <c r="AQ14" s="4"/>
      <c r="AR14" s="4"/>
      <c r="AS14" s="4"/>
      <c r="AT14" s="4"/>
      <c r="AU14" s="4"/>
      <c r="AV14" s="4"/>
      <c r="AW14" s="4"/>
      <c r="AX14" s="4"/>
      <c r="AY14" s="4"/>
      <c r="AZ14" s="4"/>
      <c r="BA14" s="4"/>
      <c r="BB14" s="4"/>
      <c r="BC14" s="4"/>
      <c r="BD14" s="4"/>
      <c r="BE14" s="4"/>
    </row>
    <row r="15" spans="1:57" ht="31.5" x14ac:dyDescent="0.25">
      <c r="A15" s="39" t="s">
        <v>35</v>
      </c>
      <c r="B15" s="40">
        <v>211</v>
      </c>
      <c r="C15" s="41" t="s">
        <v>36</v>
      </c>
      <c r="D15" s="174">
        <f>((B9*B11)/B13)*2000</f>
        <v>25.953079178885631</v>
      </c>
      <c r="E15" s="4"/>
      <c r="F15" s="4"/>
      <c r="G15" s="4"/>
      <c r="H15" s="4"/>
      <c r="I15" s="4"/>
      <c r="J15" s="4"/>
      <c r="K15" s="4"/>
      <c r="L15" s="4"/>
      <c r="M15" s="4"/>
      <c r="N15" s="4"/>
      <c r="O15" s="4"/>
      <c r="P15" s="4"/>
      <c r="Q15" s="4"/>
      <c r="R15" s="4"/>
      <c r="S15" s="4"/>
      <c r="T15" s="4"/>
      <c r="U15" s="26"/>
      <c r="V15" s="27"/>
      <c r="W15" s="27"/>
      <c r="X15" s="27"/>
      <c r="Y15" s="27"/>
      <c r="Z15" s="27"/>
      <c r="AA15" s="27"/>
      <c r="AB15" s="27"/>
      <c r="AC15" s="27"/>
      <c r="AD15" s="27"/>
      <c r="AE15" s="27"/>
      <c r="AF15" s="27"/>
      <c r="AG15" s="27"/>
      <c r="AH15" s="27"/>
      <c r="AI15" s="27"/>
      <c r="AJ15" s="27"/>
      <c r="AK15" s="28"/>
      <c r="AL15" s="4"/>
      <c r="AM15" s="4"/>
      <c r="AN15" s="4"/>
      <c r="AO15" s="4"/>
      <c r="AP15" s="4"/>
      <c r="AQ15" s="4"/>
      <c r="AR15" s="4"/>
      <c r="AS15" s="4"/>
      <c r="AT15" s="4"/>
      <c r="AU15" s="4"/>
      <c r="AV15" s="4"/>
      <c r="AW15" s="4"/>
      <c r="AX15" s="4"/>
      <c r="AY15" s="4"/>
      <c r="AZ15" s="4"/>
      <c r="BA15" s="4"/>
      <c r="BB15" s="4"/>
      <c r="BC15" s="4"/>
      <c r="BD15" s="4"/>
      <c r="BE15" s="4"/>
    </row>
    <row r="16" spans="1:57" x14ac:dyDescent="0.25">
      <c r="A16" s="43"/>
      <c r="B16" s="43"/>
      <c r="C16" s="4"/>
      <c r="D16" s="4"/>
      <c r="E16" s="4"/>
      <c r="F16" s="4"/>
      <c r="G16" s="4"/>
      <c r="H16" s="4"/>
      <c r="I16" s="4"/>
      <c r="J16" s="4"/>
      <c r="K16" s="4"/>
      <c r="L16" s="4"/>
      <c r="M16" s="4"/>
      <c r="N16" s="4"/>
      <c r="O16" s="4"/>
      <c r="P16" s="4"/>
      <c r="Q16" s="4"/>
      <c r="R16" s="4"/>
      <c r="S16" s="4"/>
      <c r="T16" s="4"/>
      <c r="U16" s="26"/>
      <c r="V16" s="27"/>
      <c r="W16" s="27"/>
      <c r="X16" s="27"/>
      <c r="Y16" s="27"/>
      <c r="Z16" s="27"/>
      <c r="AA16" s="27"/>
      <c r="AB16" s="27"/>
      <c r="AC16" s="27"/>
      <c r="AD16" s="27"/>
      <c r="AE16" s="27"/>
      <c r="AF16" s="27"/>
      <c r="AG16" s="27"/>
      <c r="AH16" s="27"/>
      <c r="AI16" s="27"/>
      <c r="AJ16" s="27"/>
      <c r="AK16" s="28"/>
      <c r="AL16" s="4"/>
      <c r="AM16" s="4"/>
      <c r="AN16" s="4"/>
      <c r="AO16" s="4"/>
      <c r="AP16" s="4"/>
      <c r="AQ16" s="4"/>
      <c r="AR16" s="4"/>
      <c r="AS16" s="4"/>
      <c r="AT16" s="4"/>
      <c r="AU16" s="4"/>
      <c r="AV16" s="4"/>
      <c r="AW16" s="4"/>
      <c r="AX16" s="4"/>
      <c r="AY16" s="4"/>
      <c r="AZ16" s="4"/>
      <c r="BA16" s="4"/>
      <c r="BB16" s="4"/>
      <c r="BC16" s="4"/>
      <c r="BD16" s="4"/>
      <c r="BE16" s="4"/>
    </row>
    <row r="17" spans="1:57" ht="15.75" customHeight="1" outlineLevel="2" x14ac:dyDescent="0.25">
      <c r="A17" s="187" t="s">
        <v>37</v>
      </c>
      <c r="B17" s="187"/>
      <c r="C17" s="187"/>
      <c r="D17" s="4"/>
      <c r="E17" s="4"/>
      <c r="F17" s="4"/>
      <c r="G17" s="4"/>
      <c r="H17" s="4"/>
      <c r="I17" s="4"/>
      <c r="J17" s="4"/>
      <c r="K17" s="4"/>
      <c r="L17" s="4"/>
      <c r="M17" s="4"/>
      <c r="N17" s="4"/>
      <c r="O17" s="4"/>
      <c r="P17" s="4"/>
      <c r="Q17" s="4"/>
      <c r="R17" s="4"/>
      <c r="S17" s="4"/>
      <c r="T17" s="4"/>
      <c r="U17" s="26"/>
      <c r="V17" s="27"/>
      <c r="W17" s="27"/>
      <c r="X17" s="27"/>
      <c r="Y17" s="27"/>
      <c r="Z17" s="27"/>
      <c r="AA17" s="27"/>
      <c r="AB17" s="27"/>
      <c r="AC17" s="27"/>
      <c r="AD17" s="27"/>
      <c r="AE17" s="27"/>
      <c r="AF17" s="27"/>
      <c r="AG17" s="27"/>
      <c r="AH17" s="27"/>
      <c r="AI17" s="27"/>
      <c r="AJ17" s="27"/>
      <c r="AK17" s="28"/>
      <c r="AL17" s="4"/>
      <c r="AM17" s="4"/>
      <c r="AN17" s="4"/>
      <c r="AO17" s="4"/>
      <c r="AP17" s="4"/>
      <c r="AQ17" s="4"/>
      <c r="AR17" s="4"/>
      <c r="AS17" s="4"/>
      <c r="AT17" s="4"/>
      <c r="AU17" s="4"/>
      <c r="AV17" s="4"/>
      <c r="AW17" s="4"/>
      <c r="AX17" s="4"/>
      <c r="AY17" s="4"/>
      <c r="AZ17" s="4"/>
      <c r="BA17" s="4"/>
      <c r="BB17" s="4"/>
      <c r="BC17" s="4"/>
      <c r="BD17" s="4"/>
      <c r="BE17" s="4"/>
    </row>
    <row r="18" spans="1:57" outlineLevel="2" x14ac:dyDescent="0.25">
      <c r="A18" s="44"/>
      <c r="B18" s="12"/>
      <c r="C18" s="45"/>
      <c r="D18" s="4"/>
      <c r="E18" s="4"/>
      <c r="F18" s="4"/>
      <c r="G18" s="4"/>
      <c r="H18" s="4"/>
      <c r="I18" s="4"/>
      <c r="J18" s="4"/>
      <c r="K18" s="4"/>
      <c r="L18" s="4"/>
      <c r="M18" s="4"/>
      <c r="N18" s="4"/>
      <c r="O18" s="4"/>
      <c r="P18" s="4"/>
      <c r="Q18" s="4"/>
      <c r="R18" s="4"/>
      <c r="S18" s="4"/>
      <c r="T18" s="4"/>
      <c r="U18" s="26"/>
      <c r="V18" s="27"/>
      <c r="W18" s="27"/>
      <c r="X18" s="27"/>
      <c r="Y18" s="27"/>
      <c r="Z18" s="27"/>
      <c r="AA18" s="27"/>
      <c r="AB18" s="27"/>
      <c r="AC18" s="27"/>
      <c r="AD18" s="27"/>
      <c r="AE18" s="27"/>
      <c r="AF18" s="27"/>
      <c r="AG18" s="27"/>
      <c r="AH18" s="27"/>
      <c r="AI18" s="27"/>
      <c r="AJ18" s="27"/>
      <c r="AK18" s="28"/>
      <c r="AL18" s="4"/>
      <c r="AM18" s="4"/>
      <c r="AN18" s="4"/>
      <c r="AO18" s="4"/>
      <c r="AP18" s="4"/>
      <c r="AQ18" s="4"/>
      <c r="AR18" s="4"/>
      <c r="AS18" s="4"/>
      <c r="AT18" s="4"/>
      <c r="AU18" s="4"/>
      <c r="AV18" s="4"/>
      <c r="AW18" s="4"/>
      <c r="AX18" s="4"/>
      <c r="AY18" s="4"/>
      <c r="AZ18" s="4"/>
      <c r="BA18" s="4"/>
      <c r="BB18" s="4"/>
      <c r="BC18" s="4"/>
      <c r="BD18" s="4"/>
      <c r="BE18" s="4"/>
    </row>
    <row r="19" spans="1:57" outlineLevel="2" x14ac:dyDescent="0.25">
      <c r="A19" s="46" t="s">
        <v>38</v>
      </c>
      <c r="B19" s="47">
        <f>1/453.59237</f>
        <v>2.2046226218487759E-3</v>
      </c>
      <c r="C19" s="48" t="s">
        <v>39</v>
      </c>
      <c r="D19" s="4"/>
      <c r="E19" s="4"/>
      <c r="F19" s="4"/>
      <c r="G19" s="4"/>
      <c r="H19" s="4"/>
      <c r="I19" s="4"/>
      <c r="J19" s="4"/>
      <c r="K19" s="4"/>
      <c r="L19" s="4"/>
      <c r="M19" s="4"/>
      <c r="N19" s="4"/>
      <c r="O19" s="4"/>
      <c r="P19" s="4"/>
      <c r="Q19" s="4"/>
      <c r="R19" s="4"/>
      <c r="S19" s="4"/>
      <c r="T19" s="4"/>
      <c r="U19" s="26"/>
      <c r="V19" s="27"/>
      <c r="W19" s="27"/>
      <c r="X19" s="27"/>
      <c r="Y19" s="27"/>
      <c r="Z19" s="27"/>
      <c r="AA19" s="27"/>
      <c r="AB19" s="27"/>
      <c r="AC19" s="27"/>
      <c r="AD19" s="27"/>
      <c r="AE19" s="27"/>
      <c r="AF19" s="27"/>
      <c r="AG19" s="27"/>
      <c r="AH19" s="27"/>
      <c r="AI19" s="27"/>
      <c r="AJ19" s="27"/>
      <c r="AK19" s="28"/>
      <c r="AL19" s="4"/>
      <c r="AM19" s="4"/>
      <c r="AN19" s="4"/>
      <c r="AO19" s="4"/>
      <c r="AP19" s="4"/>
      <c r="AQ19" s="4"/>
      <c r="AR19" s="4"/>
      <c r="AS19" s="4"/>
      <c r="AT19" s="4"/>
      <c r="AU19" s="4"/>
      <c r="AV19" s="4"/>
      <c r="AW19" s="4"/>
      <c r="AX19" s="4"/>
      <c r="AY19" s="4"/>
      <c r="AZ19" s="4"/>
      <c r="BA19" s="4"/>
      <c r="BB19" s="4"/>
      <c r="BC19" s="4"/>
      <c r="BD19" s="4"/>
      <c r="BE19" s="4"/>
    </row>
    <row r="20" spans="1:57" outlineLevel="2" x14ac:dyDescent="0.25">
      <c r="A20" s="46" t="s">
        <v>38</v>
      </c>
      <c r="B20" s="47">
        <v>1.1023109950010101E-6</v>
      </c>
      <c r="C20" s="48" t="s">
        <v>40</v>
      </c>
      <c r="D20" s="4"/>
      <c r="E20" s="4"/>
      <c r="F20" s="4"/>
      <c r="G20" s="4"/>
      <c r="H20" s="4"/>
      <c r="I20" s="4"/>
      <c r="J20" s="4"/>
      <c r="K20" s="4"/>
      <c r="L20" s="4"/>
      <c r="M20" s="4"/>
      <c r="N20" s="4"/>
      <c r="O20" s="4"/>
      <c r="P20" s="4"/>
      <c r="Q20" s="4"/>
      <c r="R20" s="4"/>
      <c r="S20" s="4"/>
      <c r="T20" s="4"/>
      <c r="U20" s="26"/>
      <c r="V20" s="27"/>
      <c r="W20" s="27"/>
      <c r="X20" s="27"/>
      <c r="Y20" s="27"/>
      <c r="Z20" s="27"/>
      <c r="AA20" s="27"/>
      <c r="AB20" s="27"/>
      <c r="AC20" s="27"/>
      <c r="AD20" s="27"/>
      <c r="AE20" s="27"/>
      <c r="AF20" s="27"/>
      <c r="AG20" s="27"/>
      <c r="AH20" s="27"/>
      <c r="AI20" s="27"/>
      <c r="AJ20" s="27"/>
      <c r="AK20" s="28"/>
      <c r="AL20" s="4"/>
      <c r="AM20" s="4"/>
      <c r="AN20" s="4"/>
      <c r="AO20" s="4"/>
      <c r="AP20" s="4"/>
      <c r="AQ20" s="4"/>
      <c r="AR20" s="4"/>
      <c r="AS20" s="4"/>
      <c r="AT20" s="4"/>
      <c r="AU20" s="4"/>
      <c r="AV20" s="4"/>
      <c r="AW20" s="4"/>
      <c r="AX20" s="4"/>
      <c r="AY20" s="4"/>
      <c r="AZ20" s="4"/>
      <c r="BA20" s="4"/>
      <c r="BB20" s="4"/>
      <c r="BC20" s="4"/>
      <c r="BD20" s="4"/>
      <c r="BE20" s="4"/>
    </row>
    <row r="21" spans="1:57" outlineLevel="2" x14ac:dyDescent="0.25">
      <c r="A21" s="46" t="s">
        <v>41</v>
      </c>
      <c r="B21" s="47">
        <v>3.95</v>
      </c>
      <c r="C21" s="48" t="s">
        <v>42</v>
      </c>
      <c r="D21" s="4"/>
      <c r="E21" s="4"/>
      <c r="F21" s="4"/>
      <c r="G21" s="4"/>
      <c r="H21" s="4"/>
      <c r="I21" s="4"/>
      <c r="J21" s="4"/>
      <c r="K21" s="4"/>
      <c r="L21" s="4"/>
      <c r="M21" s="4"/>
      <c r="N21" s="4"/>
      <c r="O21" s="4"/>
      <c r="P21" s="4"/>
      <c r="Q21" s="4"/>
      <c r="R21" s="4"/>
      <c r="S21" s="4"/>
      <c r="T21" s="4"/>
      <c r="U21" s="26"/>
      <c r="V21" s="27"/>
      <c r="W21" s="27"/>
      <c r="X21" s="27"/>
      <c r="Y21" s="27"/>
      <c r="Z21" s="27"/>
      <c r="AA21" s="27"/>
      <c r="AB21" s="27"/>
      <c r="AC21" s="27"/>
      <c r="AD21" s="27"/>
      <c r="AE21" s="27"/>
      <c r="AF21" s="27"/>
      <c r="AG21" s="27"/>
      <c r="AH21" s="27"/>
      <c r="AI21" s="27"/>
      <c r="AJ21" s="27"/>
      <c r="AK21" s="28"/>
      <c r="AL21" s="4"/>
      <c r="AM21" s="4"/>
      <c r="AN21" s="4"/>
      <c r="AO21" s="4"/>
      <c r="AP21" s="4"/>
      <c r="AQ21" s="4"/>
      <c r="AR21" s="4"/>
      <c r="AS21" s="4"/>
      <c r="AT21" s="4"/>
      <c r="AU21" s="4"/>
      <c r="AV21" s="4"/>
      <c r="AW21" s="4"/>
      <c r="AX21" s="4"/>
      <c r="AY21" s="4"/>
      <c r="AZ21" s="4"/>
      <c r="BA21" s="4"/>
      <c r="BB21" s="4"/>
      <c r="BC21" s="4"/>
      <c r="BD21" s="4"/>
      <c r="BE21" s="4"/>
    </row>
    <row r="22" spans="1:57" ht="18" outlineLevel="2" x14ac:dyDescent="0.25">
      <c r="A22" s="46" t="s">
        <v>43</v>
      </c>
      <c r="B22" s="49">
        <f>((3.95/2)*0.0254)^2 * PI()</f>
        <v>7.9059034426187096E-3</v>
      </c>
      <c r="C22" s="48" t="s">
        <v>44</v>
      </c>
      <c r="D22" s="4"/>
      <c r="E22" s="4"/>
      <c r="F22" s="4"/>
      <c r="G22" s="4"/>
      <c r="H22" s="4"/>
      <c r="I22" s="4"/>
      <c r="J22" s="4"/>
      <c r="K22" s="4"/>
      <c r="L22" s="4"/>
      <c r="M22" s="4"/>
      <c r="N22" s="4"/>
      <c r="O22" s="4"/>
      <c r="P22" s="4"/>
      <c r="Q22" s="4"/>
      <c r="R22" s="4"/>
      <c r="S22" s="4"/>
      <c r="T22" s="4"/>
      <c r="U22" s="26"/>
      <c r="V22" s="27"/>
      <c r="W22" s="27"/>
      <c r="X22" s="27"/>
      <c r="Y22" s="27"/>
      <c r="Z22" s="27"/>
      <c r="AA22" s="27"/>
      <c r="AB22" s="27"/>
      <c r="AC22" s="27"/>
      <c r="AD22" s="27"/>
      <c r="AE22" s="27"/>
      <c r="AF22" s="27"/>
      <c r="AG22" s="27"/>
      <c r="AH22" s="27"/>
      <c r="AI22" s="27"/>
      <c r="AJ22" s="27"/>
      <c r="AK22" s="28"/>
      <c r="AL22" s="4"/>
      <c r="AM22" s="4"/>
      <c r="AN22" s="4"/>
      <c r="AO22" s="4"/>
      <c r="AP22" s="4"/>
      <c r="AQ22" s="4"/>
      <c r="AR22" s="4"/>
      <c r="AS22" s="4"/>
      <c r="AT22" s="4"/>
      <c r="AU22" s="4"/>
      <c r="AV22" s="4"/>
      <c r="AW22" s="4"/>
      <c r="AX22" s="4"/>
      <c r="AY22" s="4"/>
      <c r="AZ22" s="4"/>
      <c r="BA22" s="4"/>
      <c r="BB22" s="4"/>
      <c r="BC22" s="4"/>
      <c r="BD22" s="4"/>
      <c r="BE22" s="4"/>
    </row>
    <row r="23" spans="1:57" ht="18" outlineLevel="2" x14ac:dyDescent="0.25">
      <c r="A23" s="188" t="s">
        <v>45</v>
      </c>
      <c r="B23" s="188"/>
      <c r="C23" s="188"/>
      <c r="D23" s="4"/>
      <c r="E23" s="4"/>
      <c r="F23" s="4"/>
      <c r="G23" s="4"/>
      <c r="H23" s="4"/>
      <c r="I23" s="4"/>
      <c r="J23" s="4"/>
      <c r="K23" s="4"/>
      <c r="L23" s="4"/>
      <c r="M23" s="4"/>
      <c r="N23" s="4"/>
      <c r="O23" s="4"/>
      <c r="P23" s="4"/>
      <c r="Q23" s="4"/>
      <c r="R23" s="4"/>
      <c r="S23" s="4"/>
      <c r="T23" s="4"/>
      <c r="U23" s="26"/>
      <c r="V23" s="27"/>
      <c r="W23" s="27"/>
      <c r="X23" s="27"/>
      <c r="Y23" s="27"/>
      <c r="Z23" s="27"/>
      <c r="AA23" s="27"/>
      <c r="AB23" s="27"/>
      <c r="AC23" s="27"/>
      <c r="AD23" s="27"/>
      <c r="AE23" s="27"/>
      <c r="AF23" s="27"/>
      <c r="AG23" s="27"/>
      <c r="AH23" s="27"/>
      <c r="AI23" s="27"/>
      <c r="AJ23" s="27"/>
      <c r="AK23" s="28"/>
      <c r="AL23" s="4"/>
      <c r="AM23" s="4"/>
      <c r="AN23" s="4"/>
      <c r="AO23" s="4"/>
      <c r="AP23" s="4"/>
      <c r="AQ23" s="4"/>
      <c r="AR23" s="4"/>
      <c r="AS23" s="4"/>
      <c r="AT23" s="4"/>
      <c r="AU23" s="4"/>
      <c r="AV23" s="4"/>
      <c r="AW23" s="4"/>
      <c r="AX23" s="4"/>
      <c r="AY23" s="4"/>
      <c r="AZ23" s="4"/>
      <c r="BA23" s="4"/>
      <c r="BB23" s="4"/>
      <c r="BC23" s="4"/>
      <c r="BD23" s="4"/>
      <c r="BE23" s="4"/>
    </row>
    <row r="24" spans="1:57" outlineLevel="2" x14ac:dyDescent="0.25">
      <c r="A24" s="46" t="s">
        <v>46</v>
      </c>
      <c r="B24" s="50">
        <f>B22*0.8*1000</f>
        <v>6.3247227540949682</v>
      </c>
      <c r="C24" s="48" t="s">
        <v>47</v>
      </c>
      <c r="D24" s="4"/>
      <c r="E24" s="4"/>
      <c r="F24" s="4"/>
      <c r="G24" s="4"/>
      <c r="H24" s="4"/>
      <c r="I24" s="4"/>
      <c r="J24" s="4"/>
      <c r="K24" s="4"/>
      <c r="L24" s="4"/>
      <c r="M24" s="4"/>
      <c r="N24" s="4"/>
      <c r="O24" s="4"/>
      <c r="P24" s="4"/>
      <c r="Q24" s="4"/>
      <c r="R24" s="4"/>
      <c r="S24" s="4"/>
      <c r="T24" s="4"/>
      <c r="U24" s="26"/>
      <c r="V24" s="27"/>
      <c r="W24" s="27"/>
      <c r="X24" s="27"/>
      <c r="Y24" s="27"/>
      <c r="Z24" s="27"/>
      <c r="AA24" s="27"/>
      <c r="AB24" s="27"/>
      <c r="AC24" s="27"/>
      <c r="AD24" s="27"/>
      <c r="AE24" s="27"/>
      <c r="AF24" s="27"/>
      <c r="AG24" s="27"/>
      <c r="AH24" s="27"/>
      <c r="AI24" s="27"/>
      <c r="AJ24" s="27"/>
      <c r="AK24" s="28"/>
      <c r="AL24" s="4"/>
      <c r="AM24" s="4"/>
      <c r="AN24" s="4"/>
      <c r="AO24" s="4"/>
      <c r="AP24" s="4"/>
      <c r="AQ24" s="4"/>
      <c r="AR24" s="4"/>
      <c r="AS24" s="4"/>
      <c r="AT24" s="4"/>
      <c r="AU24" s="4"/>
      <c r="AV24" s="4"/>
      <c r="AW24" s="4"/>
      <c r="AX24" s="4"/>
      <c r="AY24" s="4"/>
      <c r="AZ24" s="4"/>
      <c r="BA24" s="4"/>
      <c r="BB24" s="4"/>
      <c r="BC24" s="4"/>
      <c r="BD24" s="4"/>
      <c r="BE24" s="4"/>
    </row>
    <row r="25" spans="1:57" ht="16.5" customHeight="1" outlineLevel="2" x14ac:dyDescent="0.25">
      <c r="A25" s="46" t="s">
        <v>48</v>
      </c>
      <c r="B25" s="50">
        <v>3.5</v>
      </c>
      <c r="C25" s="48" t="s">
        <v>49</v>
      </c>
      <c r="D25" s="4"/>
      <c r="E25" s="4"/>
      <c r="F25" s="4"/>
      <c r="G25" s="4"/>
      <c r="H25" s="4"/>
      <c r="I25" s="4"/>
      <c r="J25" s="4"/>
      <c r="K25" s="4"/>
      <c r="L25" s="4"/>
      <c r="M25" s="4"/>
      <c r="N25" s="4"/>
      <c r="O25" s="4"/>
      <c r="P25" s="4"/>
      <c r="Q25" s="4"/>
      <c r="R25" s="4"/>
      <c r="S25" s="4"/>
      <c r="T25" s="4"/>
      <c r="U25" s="26"/>
      <c r="V25" s="27"/>
      <c r="W25" s="27"/>
      <c r="X25" s="27"/>
      <c r="Y25" s="27"/>
      <c r="Z25" s="27"/>
      <c r="AA25" s="27"/>
      <c r="AB25" s="27"/>
      <c r="AC25" s="27"/>
      <c r="AD25" s="27"/>
      <c r="AE25" s="27"/>
      <c r="AF25" s="27"/>
      <c r="AG25" s="27"/>
      <c r="AH25" s="27"/>
      <c r="AI25" s="27"/>
      <c r="AJ25" s="27"/>
      <c r="AK25" s="28"/>
      <c r="AL25" s="4"/>
      <c r="AM25" s="4"/>
      <c r="AN25" s="4"/>
      <c r="AO25" s="4"/>
      <c r="AP25" s="4"/>
      <c r="AQ25" s="4"/>
      <c r="AR25" s="4"/>
      <c r="AS25" s="4"/>
      <c r="AT25" s="4"/>
      <c r="AU25" s="4"/>
      <c r="AV25" s="4"/>
      <c r="AW25" s="4"/>
      <c r="AX25" s="4"/>
      <c r="AY25" s="4"/>
      <c r="AZ25" s="4"/>
      <c r="BA25" s="4"/>
      <c r="BB25" s="4"/>
      <c r="BC25" s="4"/>
      <c r="BD25" s="4"/>
      <c r="BE25" s="4"/>
    </row>
    <row r="26" spans="1:57" ht="16.5" customHeight="1" outlineLevel="2" x14ac:dyDescent="0.25">
      <c r="A26" s="188" t="s">
        <v>50</v>
      </c>
      <c r="B26" s="188"/>
      <c r="C26" s="188"/>
      <c r="D26" s="4"/>
      <c r="E26" s="4"/>
      <c r="F26" s="4"/>
      <c r="G26" s="4"/>
      <c r="H26" s="4"/>
      <c r="I26" s="4"/>
      <c r="J26" s="4"/>
      <c r="K26" s="4"/>
      <c r="L26" s="4"/>
      <c r="M26" s="4"/>
      <c r="N26" s="4"/>
      <c r="O26" s="4"/>
      <c r="P26" s="4"/>
      <c r="Q26" s="4"/>
      <c r="R26" s="4"/>
      <c r="S26" s="4"/>
      <c r="T26" s="4"/>
      <c r="U26" s="26"/>
      <c r="V26" s="27"/>
      <c r="W26" s="27"/>
      <c r="X26" s="27"/>
      <c r="Y26" s="27"/>
      <c r="Z26" s="27"/>
      <c r="AA26" s="27"/>
      <c r="AB26" s="27"/>
      <c r="AC26" s="27"/>
      <c r="AD26" s="27"/>
      <c r="AE26" s="27"/>
      <c r="AF26" s="27"/>
      <c r="AG26" s="27"/>
      <c r="AH26" s="27"/>
      <c r="AI26" s="27"/>
      <c r="AJ26" s="27"/>
      <c r="AK26" s="28"/>
      <c r="AL26" s="4"/>
      <c r="AM26" s="4"/>
      <c r="AN26" s="4"/>
      <c r="AO26" s="4"/>
      <c r="AP26" s="4"/>
      <c r="AQ26" s="4"/>
      <c r="AR26" s="4"/>
      <c r="AS26" s="4"/>
      <c r="AT26" s="4"/>
      <c r="AU26" s="4"/>
      <c r="AV26" s="4"/>
      <c r="AW26" s="4"/>
      <c r="AX26" s="4"/>
      <c r="AY26" s="4"/>
      <c r="AZ26" s="4"/>
      <c r="BA26" s="4"/>
      <c r="BB26" s="4"/>
      <c r="BC26" s="4"/>
      <c r="BD26" s="4"/>
      <c r="BE26" s="4"/>
    </row>
    <row r="27" spans="1:57" outlineLevel="2" x14ac:dyDescent="0.25">
      <c r="A27" s="46" t="s">
        <v>51</v>
      </c>
      <c r="B27" s="50">
        <v>0.25</v>
      </c>
      <c r="C27" s="48"/>
      <c r="D27" s="4"/>
      <c r="E27" s="4"/>
      <c r="F27" s="4"/>
      <c r="G27" s="4"/>
      <c r="H27" s="4"/>
      <c r="I27" s="4"/>
      <c r="J27" s="4"/>
      <c r="K27" s="4"/>
      <c r="L27" s="4"/>
      <c r="M27" s="4"/>
      <c r="N27" s="4"/>
      <c r="O27" s="4"/>
      <c r="P27" s="4"/>
      <c r="Q27" s="4"/>
      <c r="R27" s="4"/>
      <c r="S27" s="4"/>
      <c r="T27" s="4"/>
      <c r="U27" s="26"/>
      <c r="V27" s="27"/>
      <c r="W27" s="27"/>
      <c r="X27" s="27"/>
      <c r="Y27" s="27"/>
      <c r="Z27" s="27"/>
      <c r="AA27" s="27"/>
      <c r="AB27" s="27"/>
      <c r="AC27" s="27"/>
      <c r="AD27" s="27"/>
      <c r="AE27" s="27"/>
      <c r="AF27" s="27"/>
      <c r="AG27" s="27"/>
      <c r="AH27" s="27"/>
      <c r="AI27" s="27"/>
      <c r="AJ27" s="27"/>
      <c r="AK27" s="28"/>
      <c r="AL27" s="4"/>
      <c r="AM27" s="4"/>
      <c r="AN27" s="4"/>
      <c r="AO27" s="4"/>
      <c r="AP27" s="4"/>
      <c r="AQ27" s="4"/>
      <c r="AR27" s="4"/>
      <c r="AS27" s="4"/>
      <c r="AT27" s="4"/>
      <c r="AU27" s="4"/>
      <c r="AV27" s="4"/>
      <c r="AW27" s="4"/>
      <c r="AX27" s="4"/>
      <c r="AY27" s="4"/>
      <c r="AZ27" s="4"/>
      <c r="BA27" s="4"/>
      <c r="BB27" s="4"/>
      <c r="BC27" s="4"/>
      <c r="BD27" s="4"/>
    </row>
    <row r="28" spans="1:57" outlineLevel="2" x14ac:dyDescent="0.25">
      <c r="A28" s="51" t="s">
        <v>52</v>
      </c>
      <c r="B28" s="52" t="s">
        <v>53</v>
      </c>
      <c r="C28" s="53" t="s">
        <v>54</v>
      </c>
      <c r="D28" s="4"/>
      <c r="E28" s="4"/>
      <c r="F28" s="4"/>
      <c r="G28" s="4"/>
      <c r="H28" s="4"/>
      <c r="I28" s="4"/>
      <c r="J28" s="4"/>
      <c r="K28" s="4"/>
      <c r="L28" s="4"/>
      <c r="M28" s="4"/>
      <c r="N28" s="4"/>
      <c r="O28" s="4"/>
      <c r="P28" s="4"/>
      <c r="Q28" s="4"/>
      <c r="R28" s="4"/>
      <c r="S28" s="4"/>
      <c r="T28" s="4"/>
      <c r="U28" s="26"/>
      <c r="V28" s="27"/>
      <c r="W28" s="27"/>
      <c r="X28" s="27"/>
      <c r="Y28" s="27"/>
      <c r="Z28" s="27"/>
      <c r="AA28" s="27"/>
      <c r="AB28" s="27"/>
      <c r="AC28" s="27"/>
      <c r="AD28" s="27"/>
      <c r="AE28" s="27"/>
      <c r="AF28" s="27"/>
      <c r="AG28" s="27"/>
      <c r="AH28" s="27"/>
      <c r="AI28" s="27"/>
      <c r="AJ28" s="27"/>
      <c r="AK28" s="28"/>
      <c r="AL28" s="4"/>
      <c r="AM28" s="4"/>
      <c r="AN28" s="4"/>
      <c r="AO28" s="4"/>
      <c r="AP28" s="4"/>
      <c r="AQ28" s="4"/>
      <c r="AR28" s="4"/>
      <c r="AS28" s="4"/>
      <c r="AT28" s="4"/>
      <c r="AU28" s="4"/>
      <c r="AV28" s="4"/>
      <c r="AW28" s="4"/>
      <c r="AX28" s="4"/>
      <c r="AY28" s="4"/>
      <c r="AZ28" s="4"/>
      <c r="BA28" s="4"/>
      <c r="BB28" s="4"/>
      <c r="BC28" s="4"/>
      <c r="BD28" s="4"/>
    </row>
    <row r="29" spans="1:57" x14ac:dyDescent="0.25">
      <c r="A29" s="4"/>
      <c r="B29" s="4"/>
      <c r="C29" s="4"/>
      <c r="D29" s="4"/>
      <c r="E29" s="4"/>
      <c r="F29" s="4"/>
      <c r="G29" s="4"/>
      <c r="H29" s="4"/>
      <c r="I29" s="4"/>
      <c r="J29" s="4"/>
      <c r="K29" s="4"/>
      <c r="L29" s="4"/>
      <c r="M29" s="4"/>
      <c r="N29" s="4"/>
      <c r="O29" s="4"/>
      <c r="P29" s="4"/>
      <c r="Q29" s="4"/>
      <c r="R29" s="4"/>
      <c r="S29" s="4"/>
      <c r="T29" s="4"/>
      <c r="U29" s="26"/>
      <c r="V29" s="27"/>
      <c r="W29" s="27"/>
      <c r="X29" s="27"/>
      <c r="Y29" s="27"/>
      <c r="Z29" s="27"/>
      <c r="AA29" s="27"/>
      <c r="AB29" s="27"/>
      <c r="AC29" s="27"/>
      <c r="AD29" s="27"/>
      <c r="AE29" s="27"/>
      <c r="AF29" s="27"/>
      <c r="AG29" s="27"/>
      <c r="AH29" s="27"/>
      <c r="AI29" s="27"/>
      <c r="AJ29" s="27"/>
      <c r="AK29" s="28"/>
      <c r="AL29" s="4"/>
      <c r="AM29" s="4"/>
      <c r="AN29" s="4"/>
      <c r="AO29" s="4"/>
      <c r="AP29" s="4"/>
      <c r="AQ29" s="4"/>
      <c r="AR29" s="4"/>
      <c r="AS29" s="4"/>
      <c r="AT29" s="4"/>
      <c r="AU29" s="4"/>
      <c r="AV29" s="4"/>
      <c r="AW29" s="4"/>
      <c r="AX29" s="4"/>
      <c r="AY29" s="4"/>
      <c r="AZ29" s="4"/>
      <c r="BA29" s="4"/>
      <c r="BB29" s="4"/>
      <c r="BC29" s="4"/>
      <c r="BD29" s="4"/>
    </row>
    <row r="30" spans="1:57" x14ac:dyDescent="0.25">
      <c r="A30" s="6"/>
      <c r="B30" s="4"/>
      <c r="C30" s="4"/>
      <c r="D30" s="4"/>
      <c r="E30" s="4"/>
      <c r="F30" s="4"/>
      <c r="G30" s="4"/>
      <c r="H30" s="4"/>
      <c r="I30" s="4"/>
      <c r="J30" s="4"/>
      <c r="K30" s="4"/>
      <c r="L30" s="4"/>
      <c r="M30" s="4"/>
      <c r="N30" s="4"/>
      <c r="O30" s="4"/>
      <c r="P30" s="4"/>
      <c r="Q30" s="4"/>
      <c r="R30" s="4"/>
      <c r="S30" s="4"/>
      <c r="T30" s="4"/>
      <c r="U30" s="26"/>
      <c r="V30" s="27"/>
      <c r="W30" s="27"/>
      <c r="X30" s="27"/>
      <c r="Y30" s="27"/>
      <c r="Z30" s="27"/>
      <c r="AA30" s="27"/>
      <c r="AB30" s="27"/>
      <c r="AC30" s="27"/>
      <c r="AD30" s="27"/>
      <c r="AE30" s="27"/>
      <c r="AF30" s="27"/>
      <c r="AG30" s="27"/>
      <c r="AH30" s="27"/>
      <c r="AI30" s="27"/>
      <c r="AJ30" s="27"/>
      <c r="AK30" s="28"/>
      <c r="AL30" s="4"/>
      <c r="AM30" s="4"/>
      <c r="AN30" s="4"/>
      <c r="AO30" s="4"/>
      <c r="AP30" s="4"/>
      <c r="AQ30" s="4"/>
      <c r="AR30" s="4"/>
      <c r="AS30" s="4"/>
      <c r="AT30" s="4"/>
      <c r="AU30" s="4"/>
      <c r="AV30" s="4"/>
      <c r="AW30" s="4"/>
      <c r="AX30" s="4"/>
      <c r="AY30" s="4"/>
      <c r="AZ30" s="4"/>
      <c r="BA30" s="4"/>
      <c r="BB30" s="4"/>
      <c r="BC30" s="4"/>
      <c r="BD30" s="4"/>
    </row>
    <row r="31" spans="1:57" ht="18.75" x14ac:dyDescent="0.3">
      <c r="A31" s="180" t="s">
        <v>55</v>
      </c>
      <c r="B31" s="180"/>
      <c r="C31" s="180"/>
      <c r="D31" s="180"/>
      <c r="E31" s="180"/>
      <c r="F31" s="180"/>
      <c r="G31" s="180"/>
      <c r="H31" s="180"/>
      <c r="I31" s="180"/>
      <c r="J31" s="180"/>
      <c r="K31" s="180"/>
      <c r="L31" s="180"/>
      <c r="M31" s="180"/>
      <c r="N31" s="180"/>
      <c r="O31" s="180"/>
      <c r="P31" s="180"/>
      <c r="Q31" s="180"/>
      <c r="R31" s="180"/>
      <c r="S31" s="54"/>
      <c r="T31" s="54"/>
      <c r="U31" s="26"/>
      <c r="V31" s="27"/>
      <c r="W31" s="27"/>
      <c r="X31" s="27"/>
      <c r="Y31" s="27"/>
      <c r="Z31" s="27"/>
      <c r="AA31" s="27"/>
      <c r="AB31" s="27"/>
      <c r="AC31" s="27"/>
      <c r="AD31" s="27"/>
      <c r="AE31" s="27"/>
      <c r="AF31" s="27"/>
      <c r="AG31" s="27"/>
      <c r="AH31" s="27"/>
      <c r="AI31" s="27"/>
      <c r="AJ31" s="27"/>
      <c r="AK31" s="28"/>
      <c r="AL31" s="4"/>
      <c r="AM31" s="4"/>
      <c r="AN31" s="4"/>
      <c r="AO31" s="4"/>
      <c r="AP31" s="4"/>
      <c r="AQ31" s="4"/>
      <c r="AR31" s="4"/>
      <c r="AS31" s="4"/>
      <c r="AT31" s="4"/>
      <c r="AU31" s="4"/>
      <c r="AV31" s="4"/>
      <c r="AW31" s="4"/>
      <c r="AX31" s="4"/>
      <c r="AY31" s="4"/>
      <c r="AZ31" s="4"/>
      <c r="BA31" s="4"/>
      <c r="BB31" s="4"/>
      <c r="BC31" s="4"/>
      <c r="BD31" s="4"/>
    </row>
    <row r="32" spans="1:57" ht="63" x14ac:dyDescent="0.25">
      <c r="A32" s="55" t="s">
        <v>56</v>
      </c>
      <c r="B32" s="56" t="s">
        <v>57</v>
      </c>
      <c r="C32" s="56" t="s">
        <v>58</v>
      </c>
      <c r="D32" s="56" t="s">
        <v>59</v>
      </c>
      <c r="E32" s="56" t="s">
        <v>60</v>
      </c>
      <c r="F32" s="56" t="s">
        <v>61</v>
      </c>
      <c r="G32" s="56" t="s">
        <v>62</v>
      </c>
      <c r="H32" s="56" t="s">
        <v>63</v>
      </c>
      <c r="I32" s="56" t="s">
        <v>64</v>
      </c>
      <c r="J32" s="56" t="s">
        <v>65</v>
      </c>
      <c r="K32" s="56" t="s">
        <v>66</v>
      </c>
      <c r="L32" s="56" t="s">
        <v>67</v>
      </c>
      <c r="M32" s="56" t="s">
        <v>68</v>
      </c>
      <c r="N32" s="56" t="s">
        <v>69</v>
      </c>
      <c r="O32" s="56" t="s">
        <v>70</v>
      </c>
      <c r="P32" s="56" t="s">
        <v>71</v>
      </c>
      <c r="Q32" s="56" t="s">
        <v>72</v>
      </c>
      <c r="R32" s="57" t="s">
        <v>73</v>
      </c>
      <c r="S32" s="58"/>
      <c r="T32" s="58"/>
      <c r="U32" s="26"/>
      <c r="V32" s="27"/>
      <c r="W32" s="27"/>
      <c r="X32" s="27"/>
      <c r="Y32" s="27"/>
      <c r="Z32" s="27"/>
      <c r="AA32" s="27"/>
      <c r="AB32" s="27"/>
      <c r="AC32" s="27"/>
      <c r="AD32" s="27"/>
      <c r="AE32" s="27"/>
      <c r="AF32" s="27"/>
      <c r="AG32" s="27"/>
      <c r="AH32" s="27"/>
      <c r="AI32" s="27"/>
      <c r="AJ32" s="27"/>
      <c r="AK32" s="28"/>
      <c r="AL32" s="4"/>
      <c r="AM32" s="4"/>
      <c r="AN32" s="4"/>
      <c r="AO32" s="4"/>
      <c r="AP32" s="4"/>
      <c r="AQ32" s="4"/>
      <c r="AR32" s="4"/>
      <c r="AS32" s="4"/>
      <c r="AT32" s="4"/>
      <c r="AU32" s="4"/>
      <c r="AV32" s="4"/>
      <c r="AW32" s="4"/>
      <c r="AX32" s="4"/>
      <c r="AY32" s="4"/>
      <c r="AZ32" s="4"/>
      <c r="BA32" s="4"/>
      <c r="BB32" s="4"/>
      <c r="BC32" s="4"/>
      <c r="BD32" s="4"/>
    </row>
    <row r="33" spans="1:56" x14ac:dyDescent="0.25">
      <c r="A33" s="59">
        <v>1</v>
      </c>
      <c r="B33" s="60">
        <v>19.5</v>
      </c>
      <c r="C33" s="60">
        <v>3.41</v>
      </c>
      <c r="D33" s="60">
        <v>500.54</v>
      </c>
      <c r="E33" s="61">
        <f t="shared" ref="E33:E38" si="0">(B33*D33*$B$20*C33)/($B$19*$B$27)</f>
        <v>66.566795521893198</v>
      </c>
      <c r="F33" s="62">
        <v>70.28</v>
      </c>
      <c r="G33" s="62">
        <v>1.98</v>
      </c>
      <c r="H33" s="63">
        <f t="shared" ref="H33:H38" si="1">F33-G33</f>
        <v>68.3</v>
      </c>
      <c r="I33" s="64">
        <f t="shared" ref="I33:I38" si="2">(H33*$B$27*$B$19)/ (D33*$B$20*C33)</f>
        <v>20.007722912874286</v>
      </c>
      <c r="J33" s="60">
        <v>206.78</v>
      </c>
      <c r="K33" s="60">
        <v>409.17</v>
      </c>
      <c r="L33" s="60">
        <v>347.93</v>
      </c>
      <c r="M33" s="60">
        <v>779.21</v>
      </c>
      <c r="N33" s="61">
        <v>100</v>
      </c>
      <c r="O33" s="65">
        <f t="shared" ref="O33:P38" si="3">L33-J33</f>
        <v>141.15</v>
      </c>
      <c r="P33" s="61">
        <f t="shared" si="3"/>
        <v>370.04</v>
      </c>
      <c r="Q33" s="61">
        <f t="shared" ref="Q33:Q38" si="4">((O33+P33)/O33)*(D33/(D33+H33))*C33</f>
        <v>10.866870897645969</v>
      </c>
      <c r="R33" s="66">
        <f t="shared" ref="R33:R38" si="5">$B$24/Q33*100</f>
        <v>58.2018762684027</v>
      </c>
      <c r="S33" s="67"/>
      <c r="T33" s="67"/>
      <c r="U33" s="26"/>
      <c r="V33" s="27"/>
      <c r="W33" s="27"/>
      <c r="X33" s="27"/>
      <c r="Y33" s="27"/>
      <c r="Z33" s="27"/>
      <c r="AA33" s="27"/>
      <c r="AB33" s="27"/>
      <c r="AC33" s="27"/>
      <c r="AD33" s="27"/>
      <c r="AE33" s="27"/>
      <c r="AF33" s="27"/>
      <c r="AG33" s="27"/>
      <c r="AH33" s="27"/>
      <c r="AI33" s="27"/>
      <c r="AJ33" s="27"/>
      <c r="AK33" s="28"/>
      <c r="AL33" s="4"/>
      <c r="AM33" s="4"/>
      <c r="AN33" s="4"/>
      <c r="AO33" s="4"/>
      <c r="AP33" s="4"/>
      <c r="AQ33" s="4"/>
      <c r="AR33" s="4"/>
      <c r="AS33" s="4"/>
      <c r="AT33" s="4"/>
      <c r="AU33" s="4"/>
      <c r="AV33" s="4"/>
      <c r="AW33" s="4"/>
      <c r="AX33" s="4"/>
      <c r="AY33" s="4"/>
      <c r="AZ33" s="4"/>
      <c r="BA33" s="4"/>
      <c r="BB33" s="4"/>
      <c r="BC33" s="4"/>
      <c r="BD33" s="4"/>
    </row>
    <row r="34" spans="1:56" x14ac:dyDescent="0.25">
      <c r="A34" s="59">
        <v>2</v>
      </c>
      <c r="B34" s="60">
        <v>23</v>
      </c>
      <c r="C34" s="60">
        <v>3.41</v>
      </c>
      <c r="D34" s="60">
        <v>503.13</v>
      </c>
      <c r="E34" s="61">
        <f t="shared" si="0"/>
        <v>78.92094918118103</v>
      </c>
      <c r="F34" s="62">
        <v>83.55</v>
      </c>
      <c r="G34" s="62">
        <v>2.5</v>
      </c>
      <c r="H34" s="68">
        <f t="shared" si="1"/>
        <v>81.05</v>
      </c>
      <c r="I34" s="64">
        <f t="shared" si="2"/>
        <v>23.620471108633257</v>
      </c>
      <c r="J34" s="60">
        <v>205.82</v>
      </c>
      <c r="K34" s="60">
        <v>408.9</v>
      </c>
      <c r="L34" s="60">
        <v>347.35</v>
      </c>
      <c r="M34" s="60">
        <v>782.64</v>
      </c>
      <c r="N34" s="61">
        <v>100</v>
      </c>
      <c r="O34" s="65">
        <f t="shared" si="3"/>
        <v>141.53000000000003</v>
      </c>
      <c r="P34" s="61">
        <f t="shared" si="3"/>
        <v>373.74</v>
      </c>
      <c r="Q34" s="61">
        <f t="shared" si="4"/>
        <v>10.69237690920226</v>
      </c>
      <c r="R34" s="66">
        <f t="shared" si="5"/>
        <v>59.151700391815368</v>
      </c>
      <c r="S34" s="67"/>
      <c r="T34" s="67"/>
      <c r="U34" s="26"/>
      <c r="V34" s="27"/>
      <c r="W34" s="27"/>
      <c r="X34" s="27"/>
      <c r="Y34" s="27"/>
      <c r="Z34" s="27"/>
      <c r="AA34" s="27"/>
      <c r="AB34" s="27"/>
      <c r="AC34" s="27"/>
      <c r="AD34" s="27"/>
      <c r="AE34" s="27"/>
      <c r="AF34" s="27"/>
      <c r="AG34" s="27"/>
      <c r="AH34" s="27"/>
      <c r="AI34" s="27"/>
      <c r="AJ34" s="27"/>
      <c r="AK34" s="28"/>
      <c r="AL34" s="4"/>
      <c r="AM34" s="4"/>
      <c r="AN34" s="4"/>
      <c r="AO34" s="4"/>
      <c r="AP34" s="4"/>
      <c r="AQ34" s="4"/>
      <c r="AR34" s="4"/>
      <c r="AS34" s="4"/>
      <c r="AT34" s="4"/>
      <c r="AU34" s="4"/>
      <c r="AV34" s="4"/>
      <c r="AW34" s="4"/>
      <c r="AX34" s="4"/>
      <c r="AY34" s="4"/>
      <c r="AZ34" s="4"/>
      <c r="BA34" s="4"/>
      <c r="BB34" s="4"/>
      <c r="BC34" s="4"/>
      <c r="BD34" s="4"/>
    </row>
    <row r="35" spans="1:56" x14ac:dyDescent="0.25">
      <c r="A35" s="59">
        <v>3</v>
      </c>
      <c r="B35" s="69">
        <v>26</v>
      </c>
      <c r="C35" s="60">
        <v>3.41</v>
      </c>
      <c r="D35" s="60">
        <v>509.78</v>
      </c>
      <c r="E35" s="61">
        <f t="shared" si="0"/>
        <v>90.394163692946847</v>
      </c>
      <c r="F35" s="62">
        <v>97.51</v>
      </c>
      <c r="G35" s="62">
        <v>2.74</v>
      </c>
      <c r="H35" s="68">
        <f t="shared" si="1"/>
        <v>94.77000000000001</v>
      </c>
      <c r="I35" s="64">
        <f t="shared" si="2"/>
        <v>27.258618248517067</v>
      </c>
      <c r="J35" s="60">
        <v>159.41999999999999</v>
      </c>
      <c r="K35" s="60">
        <v>408.25</v>
      </c>
      <c r="L35" s="60">
        <v>295.74</v>
      </c>
      <c r="M35" s="60">
        <v>827.41</v>
      </c>
      <c r="N35" s="61">
        <v>100</v>
      </c>
      <c r="O35" s="65">
        <f t="shared" si="3"/>
        <v>136.32000000000002</v>
      </c>
      <c r="P35" s="61">
        <f t="shared" si="3"/>
        <v>419.15999999999997</v>
      </c>
      <c r="Q35" s="61">
        <f t="shared" si="4"/>
        <v>11.71692893474485</v>
      </c>
      <c r="R35" s="66">
        <f t="shared" si="5"/>
        <v>53.979355762241774</v>
      </c>
      <c r="S35" s="67"/>
      <c r="T35" s="67"/>
      <c r="U35" s="26"/>
      <c r="V35" s="27"/>
      <c r="W35" s="27"/>
      <c r="X35" s="27"/>
      <c r="Y35" s="27"/>
      <c r="Z35" s="27"/>
      <c r="AA35" s="27"/>
      <c r="AB35" s="27"/>
      <c r="AC35" s="27"/>
      <c r="AD35" s="27"/>
      <c r="AE35" s="27"/>
      <c r="AF35" s="27"/>
      <c r="AG35" s="27"/>
      <c r="AH35" s="27"/>
      <c r="AI35" s="27"/>
      <c r="AJ35" s="27"/>
      <c r="AK35" s="28"/>
      <c r="AL35" s="4"/>
      <c r="AM35" s="4"/>
      <c r="AN35" s="4"/>
      <c r="AO35" s="4"/>
      <c r="AP35" s="4"/>
      <c r="AQ35" s="4"/>
      <c r="AR35" s="4"/>
      <c r="AS35" s="4"/>
      <c r="AT35" s="4"/>
      <c r="AU35" s="4"/>
      <c r="AV35" s="4"/>
      <c r="AW35" s="4"/>
      <c r="AX35" s="4"/>
      <c r="AY35" s="4"/>
      <c r="AZ35" s="4"/>
      <c r="BA35" s="4"/>
      <c r="BB35" s="4"/>
      <c r="BC35" s="4"/>
      <c r="BD35" s="4"/>
    </row>
    <row r="36" spans="1:56" x14ac:dyDescent="0.25">
      <c r="A36" s="59">
        <v>4</v>
      </c>
      <c r="B36" s="60">
        <v>28.5</v>
      </c>
      <c r="C36" s="60">
        <v>3.41</v>
      </c>
      <c r="D36" s="60">
        <v>506.6</v>
      </c>
      <c r="E36" s="61">
        <f t="shared" si="0"/>
        <v>98.467813779031076</v>
      </c>
      <c r="F36" s="62">
        <v>103.21</v>
      </c>
      <c r="G36" s="62">
        <v>1.7</v>
      </c>
      <c r="H36" s="68">
        <f t="shared" si="1"/>
        <v>101.50999999999999</v>
      </c>
      <c r="I36" s="64">
        <f t="shared" si="2"/>
        <v>29.38051419007007</v>
      </c>
      <c r="J36" s="60">
        <v>401.84</v>
      </c>
      <c r="K36" s="60">
        <v>359.01</v>
      </c>
      <c r="L36" s="60">
        <v>550.82000000000005</v>
      </c>
      <c r="M36" s="60">
        <v>771.74</v>
      </c>
      <c r="N36" s="61">
        <v>100</v>
      </c>
      <c r="O36" s="65">
        <f t="shared" si="3"/>
        <v>148.98000000000008</v>
      </c>
      <c r="P36" s="61">
        <f t="shared" si="3"/>
        <v>412.73</v>
      </c>
      <c r="Q36" s="61">
        <f t="shared" si="4"/>
        <v>10.710792478050612</v>
      </c>
      <c r="R36" s="66">
        <f t="shared" si="5"/>
        <v>59.049998093568533</v>
      </c>
      <c r="S36" s="67"/>
      <c r="T36" s="67"/>
      <c r="U36" s="26"/>
      <c r="V36" s="27"/>
      <c r="W36" s="27"/>
      <c r="X36" s="27"/>
      <c r="Y36" s="27"/>
      <c r="Z36" s="27"/>
      <c r="AA36" s="27"/>
      <c r="AB36" s="27"/>
      <c r="AC36" s="27"/>
      <c r="AD36" s="27"/>
      <c r="AE36" s="27"/>
      <c r="AF36" s="27"/>
      <c r="AG36" s="27"/>
      <c r="AH36" s="27"/>
      <c r="AI36" s="27"/>
      <c r="AJ36" s="27"/>
      <c r="AK36" s="28"/>
      <c r="AL36" s="4"/>
      <c r="AM36" s="4"/>
      <c r="AN36" s="4"/>
      <c r="AO36" s="4"/>
      <c r="AP36" s="4"/>
      <c r="AQ36" s="4"/>
      <c r="AR36" s="4"/>
      <c r="AS36" s="4"/>
      <c r="AT36" s="4"/>
      <c r="AU36" s="4"/>
      <c r="AV36" s="4"/>
      <c r="AW36" s="4"/>
      <c r="AX36" s="4"/>
      <c r="AY36" s="4"/>
      <c r="AZ36" s="4"/>
      <c r="BA36" s="4"/>
      <c r="BB36" s="4"/>
      <c r="BC36" s="4"/>
      <c r="BD36" s="4"/>
    </row>
    <row r="37" spans="1:56" x14ac:dyDescent="0.25">
      <c r="A37" s="59">
        <v>5</v>
      </c>
      <c r="B37" s="60">
        <v>31.5</v>
      </c>
      <c r="C37" s="60">
        <v>3.41</v>
      </c>
      <c r="D37" s="60">
        <v>502.02</v>
      </c>
      <c r="E37" s="61">
        <f t="shared" si="0"/>
        <v>107.84892569039549</v>
      </c>
      <c r="F37" s="62">
        <v>116.12</v>
      </c>
      <c r="G37" s="62">
        <v>4.0199999999999996</v>
      </c>
      <c r="H37" s="68">
        <f t="shared" si="1"/>
        <v>112.10000000000001</v>
      </c>
      <c r="I37" s="64">
        <f t="shared" si="2"/>
        <v>32.741633515543377</v>
      </c>
      <c r="J37" s="60">
        <v>509.78</v>
      </c>
      <c r="K37" s="60">
        <v>399.07</v>
      </c>
      <c r="L37" s="60">
        <v>675.12</v>
      </c>
      <c r="M37" s="60">
        <v>810</v>
      </c>
      <c r="N37" s="61">
        <v>100</v>
      </c>
      <c r="O37" s="65">
        <f t="shared" si="3"/>
        <v>165.34000000000003</v>
      </c>
      <c r="P37" s="61">
        <f t="shared" si="3"/>
        <v>410.93</v>
      </c>
      <c r="Q37" s="61">
        <f t="shared" si="4"/>
        <v>9.7156136212387096</v>
      </c>
      <c r="R37" s="66">
        <f t="shared" si="5"/>
        <v>65.098541385681273</v>
      </c>
      <c r="S37" s="67"/>
      <c r="T37" s="67"/>
      <c r="U37" s="26"/>
      <c r="V37" s="27"/>
      <c r="W37" s="27"/>
      <c r="X37" s="27"/>
      <c r="Y37" s="27"/>
      <c r="Z37" s="27"/>
      <c r="AA37" s="27"/>
      <c r="AB37" s="27"/>
      <c r="AC37" s="27"/>
      <c r="AD37" s="27"/>
      <c r="AE37" s="27"/>
      <c r="AF37" s="27"/>
      <c r="AG37" s="27"/>
      <c r="AH37" s="27"/>
      <c r="AI37" s="27"/>
      <c r="AJ37" s="27"/>
      <c r="AK37" s="28"/>
      <c r="AL37" s="4"/>
      <c r="AM37" s="4"/>
      <c r="AN37" s="4"/>
      <c r="AO37" s="4"/>
      <c r="AP37" s="4"/>
      <c r="AQ37" s="4"/>
      <c r="AR37" s="4"/>
      <c r="AS37" s="4"/>
      <c r="AT37" s="4"/>
      <c r="AU37" s="4"/>
      <c r="AV37" s="4"/>
      <c r="AW37" s="4"/>
      <c r="AX37" s="4"/>
      <c r="AY37" s="4"/>
      <c r="AZ37" s="4"/>
      <c r="BA37" s="4"/>
      <c r="BB37" s="4"/>
      <c r="BC37" s="4"/>
      <c r="BD37" s="4"/>
    </row>
    <row r="38" spans="1:56" x14ac:dyDescent="0.25">
      <c r="A38" s="70"/>
      <c r="B38" s="71">
        <v>35</v>
      </c>
      <c r="C38" s="71">
        <v>3.41</v>
      </c>
      <c r="D38" s="71">
        <v>500.45</v>
      </c>
      <c r="E38" s="72">
        <f t="shared" si="0"/>
        <v>119.45738076340125</v>
      </c>
      <c r="F38" s="73">
        <v>120.24</v>
      </c>
      <c r="G38" s="73">
        <v>1.1200000000000001</v>
      </c>
      <c r="H38" s="68">
        <f t="shared" si="1"/>
        <v>119.11999999999999</v>
      </c>
      <c r="I38" s="64">
        <f t="shared" si="2"/>
        <v>34.901150296083991</v>
      </c>
      <c r="J38" s="60">
        <v>401.84</v>
      </c>
      <c r="K38" s="60">
        <v>359.01</v>
      </c>
      <c r="L38" s="71">
        <v>558.54</v>
      </c>
      <c r="M38" s="71">
        <v>808.95</v>
      </c>
      <c r="N38" s="61">
        <v>101</v>
      </c>
      <c r="O38" s="65">
        <f t="shared" si="3"/>
        <v>156.69999999999999</v>
      </c>
      <c r="P38" s="61">
        <f t="shared" si="3"/>
        <v>449.94000000000005</v>
      </c>
      <c r="Q38" s="61">
        <f t="shared" si="4"/>
        <v>10.663179949442881</v>
      </c>
      <c r="R38" s="66">
        <f t="shared" si="5"/>
        <v>59.313664254774359</v>
      </c>
      <c r="S38" s="67"/>
      <c r="T38" s="67"/>
      <c r="U38" s="26"/>
      <c r="V38" s="27"/>
      <c r="W38" s="27"/>
      <c r="X38" s="27"/>
      <c r="Y38" s="27"/>
      <c r="Z38" s="27"/>
      <c r="AA38" s="27"/>
      <c r="AB38" s="27"/>
      <c r="AC38" s="27"/>
      <c r="AD38" s="27"/>
      <c r="AE38" s="27"/>
      <c r="AF38" s="27"/>
      <c r="AG38" s="27"/>
      <c r="AH38" s="27"/>
      <c r="AI38" s="27"/>
      <c r="AJ38" s="27"/>
      <c r="AK38" s="28"/>
      <c r="AL38" s="4"/>
      <c r="AM38" s="4"/>
      <c r="AN38" s="4"/>
      <c r="AO38" s="4"/>
      <c r="AP38" s="4"/>
      <c r="AQ38" s="4"/>
      <c r="AR38" s="4"/>
      <c r="AS38" s="4"/>
      <c r="AT38" s="4"/>
      <c r="AU38" s="4"/>
      <c r="AV38" s="4"/>
      <c r="AW38" s="4"/>
      <c r="AX38" s="4"/>
      <c r="AY38" s="4"/>
      <c r="AZ38" s="4"/>
      <c r="BA38" s="4"/>
      <c r="BB38" s="4"/>
      <c r="BC38" s="4"/>
      <c r="BD38" s="4"/>
    </row>
    <row r="39" spans="1:56" x14ac:dyDescent="0.25">
      <c r="A39" s="70"/>
      <c r="B39" s="71"/>
      <c r="C39" s="71"/>
      <c r="D39" s="71"/>
      <c r="E39" s="72"/>
      <c r="F39" s="73"/>
      <c r="G39" s="73"/>
      <c r="H39" s="582"/>
      <c r="I39" s="583"/>
      <c r="J39" s="584"/>
      <c r="K39" s="584"/>
      <c r="L39" s="71"/>
      <c r="M39" s="71"/>
      <c r="N39" s="585"/>
      <c r="O39" s="586"/>
      <c r="P39" s="585"/>
      <c r="Q39" s="585"/>
      <c r="R39" s="585"/>
      <c r="S39" s="67"/>
      <c r="T39" s="67"/>
      <c r="U39" s="26"/>
      <c r="V39" s="27"/>
      <c r="W39" s="27"/>
      <c r="X39" s="27"/>
      <c r="Y39" s="27"/>
      <c r="Z39" s="27"/>
      <c r="AA39" s="27"/>
      <c r="AB39" s="27"/>
      <c r="AC39" s="27"/>
      <c r="AD39" s="27"/>
      <c r="AE39" s="27"/>
      <c r="AF39" s="27"/>
      <c r="AG39" s="27"/>
      <c r="AH39" s="27"/>
      <c r="AI39" s="27"/>
      <c r="AJ39" s="27"/>
      <c r="AK39" s="28"/>
      <c r="AL39" s="4"/>
      <c r="AM39" s="4"/>
      <c r="AN39" s="4"/>
      <c r="AO39" s="4"/>
      <c r="AP39" s="4"/>
      <c r="AQ39" s="4"/>
      <c r="AR39" s="4"/>
      <c r="AS39" s="4"/>
      <c r="AT39" s="4"/>
      <c r="AU39" s="4"/>
      <c r="AV39" s="4"/>
      <c r="AW39" s="4"/>
      <c r="AX39" s="4"/>
      <c r="AY39" s="4"/>
      <c r="AZ39" s="4"/>
      <c r="BA39" s="4"/>
      <c r="BB39" s="4"/>
      <c r="BC39" s="4"/>
      <c r="BD39" s="4"/>
    </row>
    <row r="40" spans="1:56" ht="18" customHeight="1" x14ac:dyDescent="0.3">
      <c r="A40" s="181" t="s">
        <v>74</v>
      </c>
      <c r="B40" s="181"/>
      <c r="C40" s="181"/>
      <c r="D40" s="181"/>
      <c r="E40" s="181"/>
      <c r="F40" s="181"/>
      <c r="G40" s="181"/>
      <c r="H40" s="181"/>
      <c r="I40" s="181"/>
      <c r="J40" s="181"/>
      <c r="K40" s="181"/>
      <c r="L40" s="181"/>
      <c r="M40" s="181"/>
      <c r="N40" s="4"/>
      <c r="O40" s="4"/>
      <c r="P40" s="4"/>
      <c r="Q40" s="4"/>
      <c r="R40" s="4">
        <v>0</v>
      </c>
      <c r="S40" s="4"/>
      <c r="T40" s="4"/>
      <c r="U40" s="26"/>
      <c r="V40" s="27"/>
      <c r="W40" s="27"/>
      <c r="X40" s="27"/>
      <c r="Y40" s="27"/>
      <c r="Z40" s="27"/>
      <c r="AA40" s="27"/>
      <c r="AB40" s="27"/>
      <c r="AC40" s="27"/>
      <c r="AD40" s="27"/>
      <c r="AE40" s="27"/>
      <c r="AF40" s="27"/>
      <c r="AG40" s="27"/>
      <c r="AH40" s="27"/>
      <c r="AI40" s="27"/>
      <c r="AJ40" s="27"/>
      <c r="AK40" s="28"/>
      <c r="AL40" s="4"/>
      <c r="AM40" s="4"/>
      <c r="AN40" s="4"/>
      <c r="AO40" s="4"/>
      <c r="AP40" s="4"/>
      <c r="AQ40" s="4"/>
      <c r="AR40" s="4"/>
      <c r="AS40" s="4"/>
      <c r="AT40" s="4"/>
      <c r="AU40" s="4"/>
      <c r="AV40" s="4"/>
      <c r="AW40" s="4"/>
      <c r="AX40" s="4"/>
      <c r="AY40" s="4"/>
      <c r="AZ40" s="4"/>
      <c r="BA40" s="4"/>
      <c r="BB40" s="4"/>
      <c r="BC40" s="4"/>
      <c r="BD40" s="4"/>
    </row>
    <row r="41" spans="1:56" ht="15.75" customHeight="1" x14ac:dyDescent="0.25">
      <c r="A41" s="56" t="s">
        <v>56</v>
      </c>
      <c r="B41" s="56" t="s">
        <v>75</v>
      </c>
      <c r="C41" s="57" t="s">
        <v>76</v>
      </c>
      <c r="D41" s="182" t="s">
        <v>77</v>
      </c>
      <c r="E41" s="182"/>
      <c r="F41" s="182"/>
      <c r="G41" s="182"/>
      <c r="H41" s="182"/>
      <c r="I41" s="183" t="s">
        <v>78</v>
      </c>
      <c r="J41" s="183"/>
      <c r="K41" s="183"/>
      <c r="L41" s="183"/>
      <c r="M41" s="183"/>
      <c r="N41" s="4"/>
      <c r="O41" s="4"/>
      <c r="P41" s="4"/>
      <c r="Q41" s="4"/>
      <c r="R41" s="4"/>
      <c r="S41" s="4"/>
      <c r="T41" s="4"/>
      <c r="U41" s="26"/>
      <c r="V41" s="27"/>
      <c r="W41" s="27"/>
      <c r="X41" s="27"/>
      <c r="Y41" s="27"/>
      <c r="Z41" s="27"/>
      <c r="AA41" s="27"/>
      <c r="AB41" s="27"/>
      <c r="AC41" s="27"/>
      <c r="AD41" s="27"/>
      <c r="AE41" s="27"/>
      <c r="AF41" s="27"/>
      <c r="AG41" s="27"/>
      <c r="AH41" s="27"/>
      <c r="AI41" s="27"/>
      <c r="AJ41" s="27"/>
      <c r="AK41" s="28"/>
      <c r="AL41" s="4"/>
      <c r="AM41" s="4"/>
      <c r="AN41" s="4"/>
      <c r="AO41" s="4"/>
      <c r="AP41" s="4"/>
      <c r="AQ41" s="4"/>
      <c r="AR41" s="4"/>
      <c r="AS41" s="4"/>
      <c r="AT41" s="4"/>
      <c r="AU41" s="4"/>
      <c r="AV41" s="4"/>
      <c r="AW41" s="4"/>
      <c r="AX41" s="4"/>
      <c r="AY41" s="4"/>
      <c r="AZ41" s="4"/>
      <c r="BA41" s="4"/>
      <c r="BB41" s="4"/>
      <c r="BC41" s="4"/>
      <c r="BD41" s="4"/>
    </row>
    <row r="42" spans="1:56" x14ac:dyDescent="0.25">
      <c r="A42" s="74">
        <v>1</v>
      </c>
      <c r="B42" s="75">
        <f>AVERAGE(D42:H42)</f>
        <v>73.233333333333334</v>
      </c>
      <c r="C42" s="76">
        <f>AVERAGE(I42:K42)</f>
        <v>39.533333333333339</v>
      </c>
      <c r="D42" s="77">
        <v>73.599999999999994</v>
      </c>
      <c r="E42" s="78">
        <v>70.2</v>
      </c>
      <c r="F42" s="78">
        <v>75.900000000000006</v>
      </c>
      <c r="G42" s="78"/>
      <c r="H42" s="79"/>
      <c r="I42" s="80">
        <v>39.9</v>
      </c>
      <c r="J42" s="81">
        <v>39</v>
      </c>
      <c r="K42" s="81">
        <v>39.700000000000003</v>
      </c>
      <c r="L42" s="81"/>
      <c r="M42" s="82"/>
      <c r="N42" s="4"/>
      <c r="O42" s="4"/>
      <c r="P42" s="4"/>
      <c r="Q42" s="4"/>
      <c r="R42" s="4"/>
      <c r="S42" s="4"/>
      <c r="T42" s="4"/>
      <c r="U42" s="26"/>
      <c r="V42" s="27"/>
      <c r="W42" s="27"/>
      <c r="X42" s="27"/>
      <c r="Y42" s="27"/>
      <c r="Z42" s="27"/>
      <c r="AA42" s="27"/>
      <c r="AB42" s="27"/>
      <c r="AC42" s="27"/>
      <c r="AD42" s="27"/>
      <c r="AE42" s="27"/>
      <c r="AF42" s="27"/>
      <c r="AG42" s="27"/>
      <c r="AH42" s="27"/>
      <c r="AI42" s="27"/>
      <c r="AJ42" s="27"/>
      <c r="AK42" s="28"/>
      <c r="AL42" s="4"/>
      <c r="AM42" s="4"/>
      <c r="AN42" s="4"/>
      <c r="AO42" s="4"/>
      <c r="AP42" s="4"/>
      <c r="AQ42" s="4"/>
      <c r="AR42" s="4"/>
      <c r="AS42" s="4"/>
      <c r="AT42" s="4"/>
      <c r="AU42" s="4"/>
      <c r="AV42" s="4"/>
      <c r="AW42" s="4"/>
      <c r="AX42" s="4"/>
      <c r="AY42" s="4"/>
      <c r="AZ42" s="4"/>
      <c r="BA42" s="4"/>
      <c r="BB42" s="4"/>
      <c r="BC42" s="4"/>
      <c r="BD42" s="4"/>
    </row>
    <row r="43" spans="1:56" x14ac:dyDescent="0.25">
      <c r="A43" s="74">
        <v>2</v>
      </c>
      <c r="B43" s="75">
        <f>AVERAGE(D43:F43)</f>
        <v>48</v>
      </c>
      <c r="C43" s="76">
        <f>AVERAGE(J43:K43)</f>
        <v>37.400000000000006</v>
      </c>
      <c r="D43" s="80">
        <v>48.1</v>
      </c>
      <c r="E43" s="81">
        <v>48.7</v>
      </c>
      <c r="F43" s="81">
        <v>47.2</v>
      </c>
      <c r="G43" s="81">
        <v>36.6</v>
      </c>
      <c r="H43" s="82"/>
      <c r="I43" s="80">
        <v>42.2</v>
      </c>
      <c r="J43" s="81">
        <v>38.200000000000003</v>
      </c>
      <c r="K43" s="81">
        <v>36.6</v>
      </c>
      <c r="L43" s="81"/>
      <c r="M43" s="82"/>
      <c r="N43" s="4"/>
      <c r="O43" s="4"/>
      <c r="P43" s="4"/>
      <c r="Q43" s="4"/>
      <c r="R43" s="4"/>
      <c r="S43" s="4"/>
      <c r="T43" s="4"/>
      <c r="U43" s="26"/>
      <c r="V43" s="27"/>
      <c r="W43" s="27"/>
      <c r="X43" s="27"/>
      <c r="Y43" s="27"/>
      <c r="Z43" s="27"/>
      <c r="AA43" s="27"/>
      <c r="AB43" s="27"/>
      <c r="AC43" s="83"/>
      <c r="AD43" s="83"/>
      <c r="AE43" s="83"/>
      <c r="AF43" s="83"/>
      <c r="AG43" s="83"/>
      <c r="AH43" s="83"/>
      <c r="AI43" s="83"/>
      <c r="AJ43" s="83"/>
      <c r="AK43" s="84"/>
      <c r="AL43" s="4"/>
      <c r="AM43" s="4"/>
      <c r="AN43" s="4"/>
      <c r="AO43" s="4"/>
      <c r="AP43" s="4"/>
      <c r="AQ43" s="4"/>
      <c r="AR43" s="4"/>
      <c r="AS43" s="4"/>
      <c r="AT43" s="4"/>
      <c r="AU43" s="4"/>
      <c r="AV43" s="4"/>
      <c r="AW43" s="4"/>
      <c r="AX43" s="4"/>
      <c r="AY43" s="4"/>
      <c r="AZ43" s="4"/>
      <c r="BA43" s="4"/>
      <c r="BB43" s="4"/>
      <c r="BC43" s="4"/>
      <c r="BD43" s="4"/>
    </row>
    <row r="44" spans="1:56" ht="34.5" customHeight="1" x14ac:dyDescent="0.25">
      <c r="A44" s="74">
        <v>3</v>
      </c>
      <c r="B44" s="75">
        <f>AVERAGE(D44:F44)</f>
        <v>46.833333333333336</v>
      </c>
      <c r="C44" s="76">
        <f>AVERAGE(J44:K44)</f>
        <v>31.049999999999997</v>
      </c>
      <c r="D44" s="80">
        <v>50.2</v>
      </c>
      <c r="E44" s="81">
        <v>44.7</v>
      </c>
      <c r="F44" s="81">
        <v>45.6</v>
      </c>
      <c r="G44" s="81">
        <v>37.4</v>
      </c>
      <c r="H44" s="82"/>
      <c r="I44" s="80">
        <v>31.3</v>
      </c>
      <c r="J44" s="81">
        <v>31.4</v>
      </c>
      <c r="K44" s="81">
        <v>30.7</v>
      </c>
      <c r="L44" s="81"/>
      <c r="M44" s="82"/>
      <c r="N44" s="4"/>
      <c r="O44" s="4"/>
      <c r="P44" s="4"/>
      <c r="Q44" s="4"/>
      <c r="R44" s="4"/>
      <c r="S44" s="4"/>
      <c r="T44" s="4"/>
      <c r="U44" s="184" t="s">
        <v>79</v>
      </c>
      <c r="V44" s="184"/>
      <c r="W44" s="184"/>
      <c r="X44" s="184"/>
      <c r="Y44" s="184"/>
      <c r="Z44" s="184"/>
      <c r="AA44" s="184"/>
      <c r="AB44" s="184"/>
      <c r="AC44" s="175" t="s">
        <v>80</v>
      </c>
      <c r="AD44" s="175"/>
      <c r="AE44" s="175"/>
      <c r="AF44" s="175"/>
      <c r="AG44" s="175"/>
      <c r="AH44" s="175"/>
      <c r="AI44" s="175"/>
      <c r="AJ44" s="175"/>
      <c r="AK44" s="175"/>
      <c r="AL44" s="4"/>
      <c r="AM44" s="4"/>
      <c r="AN44" s="4"/>
      <c r="AO44" s="4"/>
      <c r="AP44" s="4"/>
      <c r="AQ44" s="4"/>
      <c r="AR44" s="4"/>
      <c r="AS44" s="4"/>
      <c r="AT44" s="4"/>
      <c r="AU44" s="4"/>
      <c r="AV44" s="4"/>
      <c r="AW44" s="4"/>
      <c r="AX44" s="4"/>
      <c r="AY44" s="4"/>
      <c r="AZ44" s="4"/>
      <c r="BA44" s="4"/>
      <c r="BB44" s="4"/>
      <c r="BC44" s="4"/>
      <c r="BD44" s="4"/>
    </row>
    <row r="45" spans="1:56" ht="15.75" customHeight="1" x14ac:dyDescent="0.25">
      <c r="A45" s="74">
        <v>4</v>
      </c>
      <c r="B45" s="75">
        <f>AVERAGE(D45:F45)</f>
        <v>37.733333333333334</v>
      </c>
      <c r="C45" s="76">
        <f>AVERAGE(I45:K45)</f>
        <v>28.400000000000002</v>
      </c>
      <c r="D45" s="80">
        <v>38.4</v>
      </c>
      <c r="E45" s="81">
        <v>38.6</v>
      </c>
      <c r="F45" s="81">
        <v>36.200000000000003</v>
      </c>
      <c r="G45" s="81">
        <v>32.4</v>
      </c>
      <c r="H45" s="82"/>
      <c r="I45" s="80">
        <v>27.1</v>
      </c>
      <c r="J45" s="81">
        <v>28.8</v>
      </c>
      <c r="K45" s="81">
        <v>29.3</v>
      </c>
      <c r="L45" s="81"/>
      <c r="M45" s="82"/>
      <c r="N45" s="4"/>
      <c r="O45" s="4"/>
      <c r="P45" s="4"/>
      <c r="Q45" s="4"/>
      <c r="R45" s="4"/>
      <c r="S45" s="4"/>
      <c r="T45" s="4"/>
      <c r="U45" s="184"/>
      <c r="V45" s="184"/>
      <c r="W45" s="184"/>
      <c r="X45" s="184"/>
      <c r="Y45" s="184"/>
      <c r="Z45" s="184"/>
      <c r="AA45" s="184"/>
      <c r="AB45" s="184"/>
      <c r="AC45" s="175"/>
      <c r="AD45" s="175"/>
      <c r="AE45" s="175"/>
      <c r="AF45" s="175"/>
      <c r="AG45" s="175"/>
      <c r="AH45" s="175"/>
      <c r="AI45" s="175"/>
      <c r="AJ45" s="175"/>
      <c r="AK45" s="175"/>
      <c r="AL45" s="4"/>
      <c r="AM45" s="4"/>
      <c r="AN45" s="4"/>
      <c r="AO45" s="4"/>
      <c r="AP45" s="4"/>
      <c r="AQ45" s="4"/>
      <c r="AR45" s="4"/>
      <c r="AS45" s="4"/>
      <c r="AT45" s="4"/>
      <c r="AU45" s="4"/>
      <c r="AV45" s="4"/>
      <c r="AW45" s="4"/>
      <c r="AX45" s="4"/>
      <c r="AY45" s="4"/>
      <c r="AZ45" s="4"/>
      <c r="BA45" s="4"/>
      <c r="BB45" s="4"/>
      <c r="BC45" s="4"/>
      <c r="BD45" s="4"/>
    </row>
    <row r="46" spans="1:56" ht="15.75" customHeight="1" x14ac:dyDescent="0.25">
      <c r="A46" s="74">
        <v>5</v>
      </c>
      <c r="B46" s="75">
        <f>AVERAGE(D46:F46)</f>
        <v>28.233333333333334</v>
      </c>
      <c r="C46" s="76">
        <f>AVERAGE(I46:M46)</f>
        <v>15.800000000000002</v>
      </c>
      <c r="D46" s="80">
        <v>28.3</v>
      </c>
      <c r="E46" s="81">
        <v>27.3</v>
      </c>
      <c r="F46" s="81">
        <v>29.1</v>
      </c>
      <c r="G46" s="81">
        <v>19.8</v>
      </c>
      <c r="H46" s="82"/>
      <c r="I46" s="80">
        <v>22.1</v>
      </c>
      <c r="J46" s="81">
        <v>12.8</v>
      </c>
      <c r="K46" s="81">
        <v>12.5</v>
      </c>
      <c r="L46" s="81"/>
      <c r="M46" s="82"/>
      <c r="N46" s="4"/>
      <c r="O46" s="4"/>
      <c r="P46" s="4"/>
      <c r="Q46" s="4"/>
      <c r="R46" s="4"/>
      <c r="S46" s="4"/>
      <c r="T46" s="4"/>
      <c r="U46" s="26"/>
      <c r="V46" s="27"/>
      <c r="W46" s="27"/>
      <c r="X46" s="27"/>
      <c r="Y46" s="27"/>
      <c r="Z46" s="27"/>
      <c r="AA46" s="27"/>
      <c r="AB46" s="85"/>
      <c r="AC46" s="27"/>
      <c r="AD46" s="27"/>
      <c r="AE46" s="27"/>
      <c r="AF46" s="27"/>
      <c r="AG46" s="27"/>
      <c r="AH46" s="27"/>
      <c r="AI46" s="27"/>
      <c r="AJ46" s="27"/>
      <c r="AK46" s="86"/>
      <c r="AL46" s="4"/>
      <c r="AM46" s="4"/>
      <c r="AN46" s="4"/>
      <c r="AO46" s="4"/>
      <c r="AP46" s="4"/>
      <c r="AQ46" s="4"/>
      <c r="AR46" s="4"/>
      <c r="AS46" s="4"/>
      <c r="AT46" s="4"/>
      <c r="AU46" s="4"/>
      <c r="AV46" s="4"/>
      <c r="AW46" s="4"/>
      <c r="AX46" s="4"/>
      <c r="AY46" s="4"/>
      <c r="AZ46" s="4"/>
      <c r="BA46" s="4"/>
      <c r="BB46" s="4"/>
      <c r="BC46" s="4"/>
      <c r="BD46" s="4"/>
    </row>
    <row r="47" spans="1:56" ht="15.75" customHeight="1" x14ac:dyDescent="0.25">
      <c r="A47" s="74">
        <v>6</v>
      </c>
      <c r="B47" s="75">
        <f>AVERAGE(D47:F47)</f>
        <v>28.599999999999998</v>
      </c>
      <c r="C47" s="76">
        <f>AVERAGE(I47:M47)</f>
        <v>12</v>
      </c>
      <c r="D47" s="80">
        <v>27.3</v>
      </c>
      <c r="E47" s="81">
        <v>29.7</v>
      </c>
      <c r="F47" s="81">
        <v>28.8</v>
      </c>
      <c r="G47" s="81">
        <v>19.600000000000001</v>
      </c>
      <c r="H47" s="82"/>
      <c r="I47" s="80">
        <v>11.8</v>
      </c>
      <c r="J47" s="81">
        <v>11.7</v>
      </c>
      <c r="K47" s="81">
        <v>12.5</v>
      </c>
      <c r="L47" s="81"/>
      <c r="M47" s="82"/>
      <c r="N47" s="4"/>
      <c r="O47" s="4"/>
      <c r="P47" s="4"/>
      <c r="Q47" s="4"/>
      <c r="R47" s="4"/>
      <c r="S47" s="4"/>
      <c r="T47" s="4"/>
      <c r="U47" s="26"/>
      <c r="V47" s="27"/>
      <c r="W47" s="27"/>
      <c r="X47" s="27"/>
      <c r="Y47" s="27"/>
      <c r="Z47" s="27"/>
      <c r="AA47" s="27"/>
      <c r="AB47" s="85"/>
      <c r="AC47" s="27"/>
      <c r="AD47" s="27"/>
      <c r="AE47" s="27"/>
      <c r="AF47" s="27"/>
      <c r="AG47" s="27"/>
      <c r="AH47" s="27"/>
      <c r="AI47" s="27"/>
      <c r="AJ47" s="27"/>
      <c r="AK47" s="86"/>
      <c r="AL47" s="4"/>
      <c r="AM47" s="4"/>
      <c r="AN47" s="4"/>
      <c r="AO47" s="4"/>
      <c r="AP47" s="4"/>
      <c r="AQ47" s="4"/>
      <c r="AR47" s="4"/>
      <c r="AS47" s="4"/>
      <c r="AT47" s="4"/>
      <c r="AU47" s="4"/>
      <c r="AV47" s="4"/>
      <c r="AW47" s="4"/>
      <c r="AX47" s="4"/>
      <c r="AY47" s="4"/>
      <c r="AZ47" s="4"/>
      <c r="BA47" s="4"/>
      <c r="BB47" s="4"/>
      <c r="BC47" s="4"/>
      <c r="BD47" s="4"/>
    </row>
    <row r="48" spans="1:56" x14ac:dyDescent="0.25">
      <c r="A48" s="4"/>
      <c r="B48" s="4"/>
      <c r="C48" s="4"/>
      <c r="D48" s="4"/>
      <c r="E48" s="4"/>
      <c r="F48" s="4"/>
      <c r="G48" s="4"/>
      <c r="H48" s="4"/>
      <c r="I48" s="4"/>
      <c r="J48" s="4"/>
      <c r="K48" s="4"/>
      <c r="L48" s="4"/>
      <c r="M48" s="4"/>
      <c r="N48" s="4"/>
      <c r="O48" s="4"/>
      <c r="P48" s="4"/>
      <c r="Q48" s="4"/>
      <c r="R48" s="4"/>
      <c r="S48" s="4"/>
      <c r="T48" s="4"/>
      <c r="U48" s="26"/>
      <c r="V48" s="27"/>
      <c r="W48" s="27"/>
      <c r="X48" s="176" t="s">
        <v>81</v>
      </c>
      <c r="Y48" s="176"/>
      <c r="Z48" s="176"/>
      <c r="AA48" s="27"/>
      <c r="AB48" s="85"/>
      <c r="AC48" s="27"/>
      <c r="AD48" s="27"/>
      <c r="AE48" s="27"/>
      <c r="AF48" s="27"/>
      <c r="AG48" s="27"/>
      <c r="AH48" s="27"/>
      <c r="AI48" s="27"/>
      <c r="AJ48" s="27"/>
      <c r="AK48" s="86"/>
      <c r="AL48" s="4"/>
      <c r="AM48" s="4"/>
      <c r="AN48" s="4"/>
      <c r="AO48" s="4"/>
      <c r="AP48" s="4"/>
      <c r="AQ48" s="4"/>
      <c r="AR48" s="4"/>
      <c r="AS48" s="4"/>
      <c r="AT48" s="4"/>
      <c r="AU48" s="4"/>
      <c r="AV48" s="4"/>
      <c r="AW48" s="4"/>
      <c r="AX48" s="4"/>
      <c r="AY48" s="4"/>
      <c r="AZ48" s="4"/>
      <c r="BA48" s="4"/>
      <c r="BB48" s="4"/>
      <c r="BC48" s="4"/>
      <c r="BD48" s="4"/>
    </row>
    <row r="49" spans="1:57" ht="21" customHeight="1" x14ac:dyDescent="0.25">
      <c r="A49" s="177" t="s">
        <v>82</v>
      </c>
      <c r="B49" s="177"/>
      <c r="C49" s="177"/>
      <c r="D49" s="177"/>
      <c r="E49" s="177"/>
      <c r="F49" s="177"/>
      <c r="G49" s="177"/>
      <c r="H49" s="177"/>
      <c r="I49" s="177"/>
      <c r="J49" s="177"/>
      <c r="K49" s="177"/>
      <c r="L49" s="177"/>
      <c r="M49" s="177"/>
      <c r="N49" s="177"/>
      <c r="O49" s="177"/>
      <c r="P49" s="177"/>
      <c r="Q49" s="4"/>
      <c r="R49" s="4"/>
      <c r="S49" s="4"/>
      <c r="T49" s="4"/>
      <c r="U49" s="26"/>
      <c r="V49" s="27"/>
      <c r="W49" s="27"/>
      <c r="X49" s="1"/>
      <c r="Y49" s="1" t="s">
        <v>18</v>
      </c>
      <c r="Z49" s="1" t="s">
        <v>83</v>
      </c>
      <c r="AA49" s="27"/>
      <c r="AB49" s="85"/>
      <c r="AC49" s="27"/>
      <c r="AD49" s="27"/>
      <c r="AE49" s="27"/>
      <c r="AF49" s="27"/>
      <c r="AG49" s="27"/>
      <c r="AH49" s="27"/>
      <c r="AI49" s="27"/>
      <c r="AJ49" s="27"/>
      <c r="AK49" s="86"/>
      <c r="AL49" s="4"/>
      <c r="AM49" s="4"/>
      <c r="AN49" s="4"/>
      <c r="AO49" s="4"/>
      <c r="AP49" s="4"/>
      <c r="AQ49" s="4"/>
      <c r="AR49" s="4"/>
      <c r="AS49" s="4"/>
      <c r="AT49" s="4"/>
      <c r="AU49" s="4"/>
      <c r="AV49" s="4"/>
      <c r="AW49" s="4"/>
      <c r="AX49" s="4"/>
      <c r="AY49" s="4"/>
      <c r="AZ49" s="4"/>
      <c r="BA49" s="4"/>
      <c r="BB49" s="4"/>
      <c r="BC49" s="4"/>
      <c r="BD49" s="4"/>
    </row>
    <row r="50" spans="1:57" ht="21.75" customHeight="1" x14ac:dyDescent="0.25">
      <c r="A50" s="55" t="s">
        <v>84</v>
      </c>
      <c r="B50" s="56" t="s">
        <v>85</v>
      </c>
      <c r="C50" s="56" t="s">
        <v>86</v>
      </c>
      <c r="D50" s="56" t="s">
        <v>87</v>
      </c>
      <c r="E50" s="56" t="s">
        <v>88</v>
      </c>
      <c r="F50" s="56" t="s">
        <v>89</v>
      </c>
      <c r="G50" s="56" t="s">
        <v>90</v>
      </c>
      <c r="H50" s="56" t="s">
        <v>91</v>
      </c>
      <c r="I50" s="56" t="s">
        <v>92</v>
      </c>
      <c r="J50" s="56" t="s">
        <v>93</v>
      </c>
      <c r="K50" s="56" t="s">
        <v>94</v>
      </c>
      <c r="L50" s="56" t="s">
        <v>95</v>
      </c>
      <c r="M50" s="56" t="s">
        <v>96</v>
      </c>
      <c r="N50" s="56" t="s">
        <v>97</v>
      </c>
      <c r="O50" s="56" t="s">
        <v>98</v>
      </c>
      <c r="P50" s="87" t="s">
        <v>99</v>
      </c>
      <c r="Q50" s="4"/>
      <c r="R50" s="4"/>
      <c r="S50" s="4"/>
      <c r="T50" s="4"/>
      <c r="U50" s="26"/>
      <c r="V50" s="27"/>
      <c r="W50" s="27"/>
      <c r="X50" s="88" t="s">
        <v>100</v>
      </c>
      <c r="Y50" s="88" t="s">
        <v>101</v>
      </c>
      <c r="Z50" s="88" t="s">
        <v>34</v>
      </c>
      <c r="AA50" s="27"/>
      <c r="AB50" s="85"/>
      <c r="AC50" s="27"/>
      <c r="AD50" s="27"/>
      <c r="AE50" s="27"/>
      <c r="AF50" s="27"/>
      <c r="AG50" s="27"/>
      <c r="AH50" s="27"/>
      <c r="AI50" s="27"/>
      <c r="AJ50" s="27"/>
      <c r="AK50" s="86"/>
      <c r="AL50" s="4"/>
      <c r="AM50" s="4"/>
      <c r="AN50" s="4"/>
      <c r="AO50" s="4"/>
      <c r="AP50" s="4"/>
      <c r="AQ50" s="4"/>
      <c r="AR50" s="4"/>
      <c r="AS50" s="4"/>
      <c r="AT50" s="4"/>
      <c r="AU50" s="4"/>
      <c r="AV50" s="4"/>
      <c r="AW50" s="4"/>
      <c r="AX50" s="4"/>
      <c r="AY50" s="4"/>
      <c r="AZ50" s="4"/>
      <c r="BA50" s="4"/>
      <c r="BB50" s="4"/>
      <c r="BC50" s="4"/>
      <c r="BD50" s="4"/>
    </row>
    <row r="51" spans="1:57" ht="21" customHeight="1" x14ac:dyDescent="0.25">
      <c r="A51" s="89">
        <v>1</v>
      </c>
      <c r="B51" s="90">
        <v>1.1037999999999999</v>
      </c>
      <c r="C51" s="90">
        <v>1.1115999999999999</v>
      </c>
      <c r="D51" s="47">
        <v>10</v>
      </c>
      <c r="E51" s="47">
        <v>10</v>
      </c>
      <c r="F51" s="91">
        <v>1.1136999999999999</v>
      </c>
      <c r="G51" s="91">
        <v>1.1225000000000001</v>
      </c>
      <c r="H51" s="47">
        <v>1</v>
      </c>
      <c r="I51" s="92">
        <f t="shared" ref="I51:I57" si="6">(F51-B51)*1000*H51/D51</f>
        <v>0.99000000000000199</v>
      </c>
      <c r="J51" s="92">
        <f t="shared" ref="J51:J57" si="7">(G51-C51)*1000*H51/E51</f>
        <v>1.0900000000000132</v>
      </c>
      <c r="K51" s="93">
        <f t="shared" ref="K51:K57" si="8">AVERAGE(I51:J51)</f>
        <v>1.0400000000000076</v>
      </c>
      <c r="L51" s="81">
        <v>1.1085</v>
      </c>
      <c r="M51" s="81">
        <v>1.1137999999999999</v>
      </c>
      <c r="N51" s="94">
        <f t="shared" ref="N51:N57" si="9">(F51-L51)/E51*1000000</f>
        <v>519.99999999998715</v>
      </c>
      <c r="O51" s="50">
        <f t="shared" ref="O51:O57" si="10">(G51-M51)/E51*1000000</f>
        <v>870.00000000001523</v>
      </c>
      <c r="P51" s="95">
        <f t="shared" ref="P51:P57" si="11">AVERAGE(N51:O51)</f>
        <v>695.00000000000114</v>
      </c>
      <c r="Q51" s="4"/>
      <c r="R51" s="4"/>
      <c r="S51" s="4"/>
      <c r="T51" s="4"/>
      <c r="U51" s="26"/>
      <c r="V51" s="27"/>
      <c r="W51" s="27"/>
      <c r="X51" s="88"/>
      <c r="Y51" s="88" t="s">
        <v>102</v>
      </c>
      <c r="Z51" s="88" t="s">
        <v>103</v>
      </c>
      <c r="AA51" s="27"/>
      <c r="AB51" s="85"/>
      <c r="AC51" s="27"/>
      <c r="AD51" s="27"/>
      <c r="AE51" s="27"/>
      <c r="AF51" s="27"/>
      <c r="AG51" s="27"/>
      <c r="AH51" s="27"/>
      <c r="AI51" s="27"/>
      <c r="AJ51" s="27"/>
      <c r="AK51" s="86"/>
      <c r="AL51" s="4"/>
      <c r="AM51" s="4"/>
      <c r="AN51" s="4"/>
      <c r="AO51" s="4"/>
      <c r="AP51" s="4"/>
      <c r="AQ51" s="4"/>
      <c r="AR51" s="4"/>
      <c r="AS51" s="4"/>
      <c r="AT51" s="4"/>
      <c r="AU51" s="4"/>
      <c r="AV51" s="4"/>
      <c r="AW51" s="4"/>
      <c r="AX51" s="4"/>
      <c r="AY51" s="4"/>
      <c r="AZ51" s="4"/>
      <c r="BA51" s="4"/>
      <c r="BB51" s="4"/>
      <c r="BC51" s="4"/>
      <c r="BD51" s="4"/>
    </row>
    <row r="52" spans="1:57" x14ac:dyDescent="0.25">
      <c r="A52" s="89">
        <v>2</v>
      </c>
      <c r="B52" s="90">
        <v>1.1345000000000001</v>
      </c>
      <c r="C52" s="96">
        <v>1.1268</v>
      </c>
      <c r="D52" s="47">
        <v>10</v>
      </c>
      <c r="E52" s="47">
        <v>10</v>
      </c>
      <c r="F52" s="91">
        <v>1.1422000000000001</v>
      </c>
      <c r="G52" s="91">
        <v>1.1357999999999999</v>
      </c>
      <c r="H52" s="47">
        <v>1</v>
      </c>
      <c r="I52" s="92">
        <f t="shared" si="6"/>
        <v>0.77000000000000401</v>
      </c>
      <c r="J52" s="92">
        <f t="shared" si="7"/>
        <v>0.8999999999999897</v>
      </c>
      <c r="K52" s="93">
        <f t="shared" si="8"/>
        <v>0.83499999999999686</v>
      </c>
      <c r="L52" s="81">
        <v>1.1359999999999999</v>
      </c>
      <c r="M52" s="81">
        <v>1.1286</v>
      </c>
      <c r="N52" s="94">
        <f t="shared" si="9"/>
        <v>620.00000000002046</v>
      </c>
      <c r="O52" s="50">
        <f t="shared" si="10"/>
        <v>719.99999999998738</v>
      </c>
      <c r="P52" s="95">
        <f t="shared" si="11"/>
        <v>670.00000000000387</v>
      </c>
      <c r="Q52" s="4"/>
      <c r="R52" s="4"/>
      <c r="S52" s="4"/>
      <c r="T52" s="4"/>
      <c r="U52" s="26"/>
      <c r="V52" s="27"/>
      <c r="W52" s="27"/>
      <c r="X52" s="27"/>
      <c r="Y52" s="27"/>
      <c r="Z52" s="27"/>
      <c r="AA52" s="27"/>
      <c r="AB52" s="85"/>
      <c r="AC52" s="27"/>
      <c r="AD52" s="27"/>
      <c r="AE52" s="27"/>
      <c r="AF52" s="27"/>
      <c r="AG52" s="27"/>
      <c r="AH52" s="27"/>
      <c r="AI52" s="27"/>
      <c r="AJ52" s="27"/>
      <c r="AK52" s="86"/>
      <c r="AL52" s="4"/>
      <c r="AM52" s="4"/>
      <c r="AN52" s="4"/>
      <c r="AO52" s="4"/>
      <c r="AP52" s="4"/>
      <c r="AQ52" s="4"/>
      <c r="AR52" s="4"/>
      <c r="AS52" s="4"/>
      <c r="AT52" s="4"/>
      <c r="AU52" s="4"/>
      <c r="AV52" s="4"/>
      <c r="AW52" s="4"/>
      <c r="AX52" s="4"/>
      <c r="AY52" s="4"/>
      <c r="AZ52" s="4"/>
      <c r="BA52" s="4"/>
      <c r="BB52" s="4"/>
      <c r="BC52" s="4"/>
      <c r="BD52" s="4"/>
    </row>
    <row r="53" spans="1:57" x14ac:dyDescent="0.25">
      <c r="A53" s="89">
        <v>3</v>
      </c>
      <c r="B53" s="90">
        <v>1.1140000000000001</v>
      </c>
      <c r="C53" s="74">
        <v>1.1224000000000001</v>
      </c>
      <c r="D53" s="47">
        <v>10</v>
      </c>
      <c r="E53" s="47">
        <v>10</v>
      </c>
      <c r="F53" s="91">
        <v>1.1231</v>
      </c>
      <c r="G53" s="91">
        <v>1.1285000000000001</v>
      </c>
      <c r="H53" s="47">
        <v>1</v>
      </c>
      <c r="I53" s="92">
        <f t="shared" si="6"/>
        <v>0.9099999999999886</v>
      </c>
      <c r="J53" s="92">
        <f t="shared" si="7"/>
        <v>0.60999999999999943</v>
      </c>
      <c r="K53" s="93">
        <f t="shared" si="8"/>
        <v>0.75999999999999401</v>
      </c>
      <c r="L53" s="81">
        <v>1.1160000000000001</v>
      </c>
      <c r="M53" s="81">
        <v>1.1233</v>
      </c>
      <c r="N53" s="94">
        <f t="shared" si="9"/>
        <v>709.9999999999884</v>
      </c>
      <c r="O53" s="50">
        <f t="shared" si="10"/>
        <v>520.00000000000944</v>
      </c>
      <c r="P53" s="95">
        <f t="shared" si="11"/>
        <v>614.99999999999886</v>
      </c>
      <c r="Q53" s="4"/>
      <c r="R53" s="4"/>
      <c r="S53" s="4"/>
      <c r="T53" s="4"/>
      <c r="U53" s="26"/>
      <c r="V53" s="178" t="s">
        <v>5</v>
      </c>
      <c r="W53" s="178"/>
      <c r="X53" s="178"/>
      <c r="Y53" s="178"/>
      <c r="Z53" s="178"/>
      <c r="AA53" s="27"/>
      <c r="AB53" s="85"/>
      <c r="AC53" s="27"/>
      <c r="AD53" s="27"/>
      <c r="AE53" s="27"/>
      <c r="AF53" s="27"/>
      <c r="AG53" s="27"/>
      <c r="AH53" s="27"/>
      <c r="AI53" s="27"/>
      <c r="AJ53" s="27"/>
      <c r="AK53" s="86"/>
      <c r="AL53" s="4"/>
      <c r="AM53" s="4"/>
      <c r="AN53" s="4"/>
      <c r="AO53" s="4"/>
      <c r="AP53" s="4"/>
      <c r="AQ53" s="4"/>
      <c r="AR53" s="4"/>
      <c r="AS53" s="4"/>
      <c r="AT53" s="4"/>
      <c r="AU53" s="4"/>
      <c r="AV53" s="4"/>
      <c r="AW53" s="4"/>
      <c r="AX53" s="4"/>
      <c r="AY53" s="4"/>
      <c r="AZ53" s="4"/>
      <c r="BA53" s="4"/>
      <c r="BB53" s="4"/>
      <c r="BC53" s="4"/>
      <c r="BD53" s="4"/>
    </row>
    <row r="54" spans="1:57" x14ac:dyDescent="0.25">
      <c r="A54" s="89">
        <v>4</v>
      </c>
      <c r="B54" s="96">
        <v>1.1173999999999999</v>
      </c>
      <c r="C54" s="97">
        <v>1.115</v>
      </c>
      <c r="D54" s="47">
        <v>10</v>
      </c>
      <c r="E54" s="47">
        <v>10</v>
      </c>
      <c r="F54" s="91">
        <v>1.1213</v>
      </c>
      <c r="G54" s="91">
        <v>1.119</v>
      </c>
      <c r="H54" s="47">
        <v>1</v>
      </c>
      <c r="I54" s="92">
        <f t="shared" si="6"/>
        <v>0.39000000000000146</v>
      </c>
      <c r="J54" s="92">
        <f t="shared" si="7"/>
        <v>0.40000000000000036</v>
      </c>
      <c r="K54" s="93">
        <f t="shared" si="8"/>
        <v>0.39500000000000091</v>
      </c>
      <c r="L54" s="81">
        <v>1.1178999999999999</v>
      </c>
      <c r="M54" s="81">
        <v>1.1148</v>
      </c>
      <c r="N54" s="94">
        <f t="shared" si="9"/>
        <v>340.00000000000693</v>
      </c>
      <c r="O54" s="50">
        <f t="shared" si="10"/>
        <v>419.99999999999818</v>
      </c>
      <c r="P54" s="95">
        <f t="shared" si="11"/>
        <v>380.00000000000256</v>
      </c>
      <c r="Q54" s="4"/>
      <c r="R54" s="4"/>
      <c r="S54" s="4"/>
      <c r="T54" s="4"/>
      <c r="U54" s="26"/>
      <c r="V54" s="98"/>
      <c r="W54" s="99"/>
      <c r="X54" s="99"/>
      <c r="Y54" s="100" t="s">
        <v>9</v>
      </c>
      <c r="Z54" s="101"/>
      <c r="AA54" s="27"/>
      <c r="AB54" s="85"/>
      <c r="AC54" s="27"/>
      <c r="AD54" s="27"/>
      <c r="AE54" s="27"/>
      <c r="AF54" s="27"/>
      <c r="AG54" s="27"/>
      <c r="AH54" s="27"/>
      <c r="AI54" s="27"/>
      <c r="AJ54" s="27"/>
      <c r="AK54" s="28"/>
      <c r="AL54" s="4"/>
      <c r="AM54" s="4"/>
      <c r="AN54" s="4"/>
      <c r="AO54" s="4"/>
      <c r="AP54" s="4"/>
      <c r="AQ54" s="4"/>
      <c r="AR54" s="4"/>
      <c r="AS54" s="4"/>
      <c r="AT54" s="4"/>
      <c r="AU54" s="4"/>
      <c r="AV54" s="4"/>
      <c r="AW54" s="4"/>
      <c r="AX54" s="4"/>
      <c r="AY54" s="4"/>
      <c r="AZ54" s="4"/>
      <c r="BA54" s="4"/>
      <c r="BB54" s="4"/>
      <c r="BC54" s="4"/>
      <c r="BD54" s="4"/>
    </row>
    <row r="55" spans="1:57" x14ac:dyDescent="0.25">
      <c r="A55" s="89">
        <v>5</v>
      </c>
      <c r="B55" s="96">
        <v>1.1217999999999999</v>
      </c>
      <c r="C55" s="97">
        <v>1.1165</v>
      </c>
      <c r="D55" s="47">
        <v>10</v>
      </c>
      <c r="E55" s="47">
        <v>10</v>
      </c>
      <c r="F55" s="91">
        <v>1.1253</v>
      </c>
      <c r="G55" s="91">
        <v>1.1196999999999999</v>
      </c>
      <c r="H55" s="47">
        <v>1</v>
      </c>
      <c r="I55" s="92">
        <f t="shared" si="6"/>
        <v>0.35000000000000586</v>
      </c>
      <c r="J55" s="92">
        <f t="shared" si="7"/>
        <v>0.31999999999998696</v>
      </c>
      <c r="K55" s="93">
        <f t="shared" si="8"/>
        <v>0.33499999999999641</v>
      </c>
      <c r="L55" s="81">
        <v>1.1216999999999999</v>
      </c>
      <c r="M55" s="81">
        <v>1.1168</v>
      </c>
      <c r="N55" s="94">
        <f t="shared" si="9"/>
        <v>360.00000000000472</v>
      </c>
      <c r="O55" s="50">
        <f t="shared" si="10"/>
        <v>289.99999999999022</v>
      </c>
      <c r="P55" s="95">
        <f t="shared" si="11"/>
        <v>324.9999999999975</v>
      </c>
      <c r="Q55" s="4"/>
      <c r="R55" s="4"/>
      <c r="S55" s="4"/>
      <c r="T55" s="4"/>
      <c r="U55" s="26"/>
      <c r="V55" s="102"/>
      <c r="W55" s="103" t="s">
        <v>12</v>
      </c>
      <c r="X55" s="103" t="s">
        <v>13</v>
      </c>
      <c r="Y55" s="103" t="s">
        <v>14</v>
      </c>
      <c r="Z55" s="104" t="s">
        <v>15</v>
      </c>
      <c r="AA55" s="27"/>
      <c r="AB55" s="85"/>
      <c r="AC55" s="27"/>
      <c r="AD55" s="27"/>
      <c r="AE55" s="27"/>
      <c r="AF55" s="105"/>
      <c r="AG55" s="27"/>
      <c r="AH55" s="27"/>
      <c r="AI55" s="27"/>
      <c r="AJ55" s="27"/>
      <c r="AK55" s="28"/>
      <c r="AL55" s="4"/>
      <c r="AM55" s="4"/>
      <c r="AN55" s="4"/>
      <c r="AO55" s="4"/>
      <c r="AP55" s="4"/>
      <c r="AQ55" s="4"/>
      <c r="AR55" s="4"/>
      <c r="AS55" s="4"/>
      <c r="AT55" s="4"/>
      <c r="AU55" s="4"/>
      <c r="AV55" s="4"/>
      <c r="AW55" s="4"/>
      <c r="AX55" s="4"/>
      <c r="AY55" s="4"/>
      <c r="AZ55" s="4"/>
      <c r="BA55" s="4"/>
      <c r="BB55" s="4"/>
      <c r="BC55" s="4"/>
      <c r="BD55" s="4"/>
    </row>
    <row r="56" spans="1:57" x14ac:dyDescent="0.25">
      <c r="A56" s="106">
        <v>6</v>
      </c>
      <c r="B56" s="96">
        <v>1.1181000000000001</v>
      </c>
      <c r="C56" s="97">
        <v>1.1172</v>
      </c>
      <c r="D56" s="47">
        <v>10</v>
      </c>
      <c r="E56" s="47">
        <v>10</v>
      </c>
      <c r="F56" s="107">
        <v>1.1220000000000001</v>
      </c>
      <c r="G56" s="107">
        <v>1.121</v>
      </c>
      <c r="H56" s="47">
        <v>1</v>
      </c>
      <c r="I56" s="92">
        <f t="shared" si="6"/>
        <v>0.39000000000000146</v>
      </c>
      <c r="J56" s="92">
        <f t="shared" si="7"/>
        <v>0.38000000000000256</v>
      </c>
      <c r="K56" s="93">
        <f t="shared" si="8"/>
        <v>0.38500000000000201</v>
      </c>
      <c r="L56" s="108">
        <v>1.1181000000000001</v>
      </c>
      <c r="M56" s="108">
        <v>1.1177999999999999</v>
      </c>
      <c r="N56" s="94">
        <f t="shared" si="9"/>
        <v>390.00000000000148</v>
      </c>
      <c r="O56" s="50">
        <f t="shared" si="10"/>
        <v>320.00000000000921</v>
      </c>
      <c r="P56" s="95">
        <f t="shared" si="11"/>
        <v>355.00000000000534</v>
      </c>
      <c r="Q56" s="4"/>
      <c r="R56" s="4"/>
      <c r="S56" s="4"/>
      <c r="T56" s="4"/>
      <c r="U56" s="26"/>
      <c r="V56" s="102"/>
      <c r="W56" s="103"/>
      <c r="X56" s="103"/>
      <c r="Y56" s="103"/>
      <c r="Z56" s="104"/>
      <c r="AA56" s="27"/>
      <c r="AB56" s="85"/>
      <c r="AC56" s="27"/>
      <c r="AD56" s="27"/>
      <c r="AE56" s="27"/>
      <c r="AF56" s="105"/>
      <c r="AG56" s="27"/>
      <c r="AH56" s="27"/>
      <c r="AI56" s="27"/>
      <c r="AJ56" s="27"/>
      <c r="AK56" s="28"/>
      <c r="AL56" s="4"/>
      <c r="AM56" s="4"/>
      <c r="AN56" s="4"/>
      <c r="AO56" s="4"/>
      <c r="AP56" s="4"/>
      <c r="AQ56" s="4"/>
      <c r="AR56" s="4"/>
      <c r="AS56" s="4"/>
      <c r="AT56" s="4"/>
      <c r="AU56" s="4"/>
      <c r="AV56" s="4"/>
      <c r="AW56" s="4"/>
      <c r="AX56" s="4"/>
      <c r="AY56" s="4"/>
      <c r="AZ56" s="4"/>
      <c r="BA56" s="4"/>
      <c r="BB56" s="4"/>
      <c r="BC56" s="4"/>
      <c r="BD56" s="4"/>
    </row>
    <row r="57" spans="1:57" ht="40.5" customHeight="1" x14ac:dyDescent="0.25">
      <c r="A57" s="109" t="s">
        <v>104</v>
      </c>
      <c r="B57" s="96">
        <v>1.1103000000000001</v>
      </c>
      <c r="C57" s="97">
        <v>1.1087</v>
      </c>
      <c r="D57" s="110">
        <v>10</v>
      </c>
      <c r="E57" s="110">
        <v>10</v>
      </c>
      <c r="F57" s="111">
        <v>1.1169</v>
      </c>
      <c r="G57" s="111">
        <v>1.1153999999999999</v>
      </c>
      <c r="H57" s="47">
        <v>1</v>
      </c>
      <c r="I57" s="92">
        <f t="shared" si="6"/>
        <v>0.65999999999999392</v>
      </c>
      <c r="J57" s="92">
        <f t="shared" si="7"/>
        <v>0.66999999999999282</v>
      </c>
      <c r="K57" s="93">
        <f t="shared" si="8"/>
        <v>0.66499999999999337</v>
      </c>
      <c r="L57" s="112">
        <v>1.111</v>
      </c>
      <c r="M57" s="112">
        <v>1.1096999999999999</v>
      </c>
      <c r="N57" s="52">
        <f t="shared" si="9"/>
        <v>590.00000000000171</v>
      </c>
      <c r="O57" s="50">
        <f t="shared" si="10"/>
        <v>570.00000000000387</v>
      </c>
      <c r="P57" s="95">
        <f t="shared" si="11"/>
        <v>580.00000000000273</v>
      </c>
      <c r="Q57" s="4"/>
      <c r="R57" s="4"/>
      <c r="S57" s="4"/>
      <c r="T57" s="4"/>
      <c r="U57" s="26"/>
      <c r="V57" s="102" t="s">
        <v>18</v>
      </c>
      <c r="W57" s="100" t="s">
        <v>19</v>
      </c>
      <c r="X57" s="113">
        <f>H10</f>
        <v>3.7999407189260097</v>
      </c>
      <c r="Y57" s="114"/>
      <c r="Z57" s="115"/>
      <c r="AA57" s="27"/>
      <c r="AB57" s="85"/>
      <c r="AC57" s="27"/>
      <c r="AD57" s="27"/>
      <c r="AE57" s="27"/>
      <c r="AF57" s="27"/>
      <c r="AG57" s="27"/>
      <c r="AH57" s="27"/>
      <c r="AI57" s="27"/>
      <c r="AJ57" s="27"/>
      <c r="AK57" s="28"/>
      <c r="AL57" s="4"/>
      <c r="AM57" s="4"/>
      <c r="AN57" s="4"/>
      <c r="AO57" s="4"/>
      <c r="AP57" s="4"/>
      <c r="AQ57" s="4"/>
      <c r="AR57" s="4"/>
      <c r="AS57" s="4"/>
      <c r="AT57" s="4"/>
      <c r="AU57" s="4"/>
      <c r="AV57" s="4"/>
      <c r="AW57" s="4"/>
      <c r="AX57" s="4"/>
      <c r="AY57" s="4"/>
      <c r="AZ57" s="4"/>
      <c r="BA57" s="4"/>
      <c r="BB57" s="4"/>
      <c r="BC57" s="4"/>
      <c r="BD57" s="4"/>
      <c r="BE57" s="4"/>
    </row>
    <row r="58" spans="1:57" ht="34.5" customHeight="1" x14ac:dyDescent="0.25">
      <c r="A58" s="4" t="s">
        <v>105</v>
      </c>
      <c r="B58" s="4"/>
      <c r="C58" s="116"/>
      <c r="D58" s="116"/>
      <c r="E58" s="4"/>
      <c r="F58" s="4"/>
      <c r="G58" s="4"/>
      <c r="H58" s="4"/>
      <c r="I58" s="4"/>
      <c r="J58" s="4"/>
      <c r="K58" s="4"/>
      <c r="L58" s="4"/>
      <c r="M58" s="4"/>
      <c r="N58" s="4"/>
      <c r="O58" s="4"/>
      <c r="P58" s="4"/>
      <c r="Q58" s="4"/>
      <c r="R58" s="4"/>
      <c r="S58" s="4"/>
      <c r="T58" s="4"/>
      <c r="U58" s="26"/>
      <c r="V58" s="102" t="s">
        <v>22</v>
      </c>
      <c r="W58" s="100" t="s">
        <v>106</v>
      </c>
      <c r="X58" s="117">
        <f>H11</f>
        <v>0.17699999999999999</v>
      </c>
      <c r="Y58" s="117">
        <f>I11</f>
        <v>0.17699999999999999</v>
      </c>
      <c r="Z58" s="118">
        <f>J11</f>
        <v>0.17699999999999999</v>
      </c>
      <c r="AA58" s="27"/>
      <c r="AB58" s="85"/>
      <c r="AC58" s="27"/>
      <c r="AD58" s="27"/>
      <c r="AE58" s="27"/>
      <c r="AF58" s="27"/>
      <c r="AG58" s="27"/>
      <c r="AH58" s="27"/>
      <c r="AI58" s="27"/>
      <c r="AJ58" s="27"/>
      <c r="AK58" s="28"/>
      <c r="AL58" s="4"/>
      <c r="AM58" s="4"/>
      <c r="AN58" s="4"/>
      <c r="AO58" s="4"/>
      <c r="AP58" s="4"/>
      <c r="AQ58" s="4"/>
      <c r="AR58" s="4"/>
      <c r="AS58" s="4"/>
      <c r="AT58" s="4"/>
      <c r="AU58" s="4"/>
      <c r="AV58" s="4"/>
      <c r="AW58" s="4"/>
      <c r="AX58" s="4"/>
      <c r="AY58" s="4"/>
      <c r="AZ58" s="4"/>
      <c r="BA58" s="4"/>
      <c r="BB58" s="4"/>
      <c r="BC58" s="4"/>
      <c r="BD58" s="4"/>
      <c r="BE58" s="4"/>
    </row>
    <row r="59" spans="1:57" x14ac:dyDescent="0.25">
      <c r="A59" s="4"/>
      <c r="B59" s="4"/>
      <c r="C59" s="4"/>
      <c r="D59" s="4"/>
      <c r="E59" s="4"/>
      <c r="F59" s="4"/>
      <c r="G59" s="4"/>
      <c r="H59" s="4"/>
      <c r="I59" s="4"/>
      <c r="J59" s="4"/>
      <c r="K59" s="4"/>
      <c r="L59" s="4"/>
      <c r="M59" s="4"/>
      <c r="N59" s="4"/>
      <c r="O59" s="4"/>
      <c r="P59" s="4"/>
      <c r="Q59" s="4"/>
      <c r="R59" s="4"/>
      <c r="S59" s="4"/>
      <c r="T59" s="4"/>
      <c r="U59" s="26"/>
      <c r="V59" s="102" t="s">
        <v>26</v>
      </c>
      <c r="W59" s="100" t="s">
        <v>27</v>
      </c>
      <c r="X59" s="119">
        <f>H12</f>
        <v>25.953079178885631</v>
      </c>
      <c r="Y59" s="119">
        <f>I12</f>
        <v>32.741633515543377</v>
      </c>
      <c r="Z59" s="119">
        <f>J12</f>
        <v>23.620471108633257</v>
      </c>
      <c r="AA59" s="27"/>
      <c r="AB59" s="85"/>
      <c r="AC59" s="27"/>
      <c r="AD59" s="27"/>
      <c r="AE59" s="27"/>
      <c r="AF59" s="27"/>
      <c r="AG59" s="27"/>
      <c r="AH59" s="27"/>
      <c r="AI59" s="27"/>
      <c r="AJ59" s="27"/>
      <c r="AK59" s="28"/>
      <c r="AL59" s="4"/>
      <c r="AM59" s="4"/>
      <c r="AN59" s="4"/>
      <c r="AO59" s="4"/>
      <c r="AP59" s="4"/>
      <c r="AQ59" s="4"/>
      <c r="AR59" s="4"/>
      <c r="AS59" s="4"/>
      <c r="AT59" s="4"/>
      <c r="AU59" s="4"/>
      <c r="AV59" s="4"/>
      <c r="AW59" s="4"/>
      <c r="AX59" s="4"/>
      <c r="AY59" s="4"/>
      <c r="AZ59" s="4"/>
      <c r="BA59" s="4"/>
      <c r="BB59" s="4"/>
      <c r="BC59" s="4"/>
      <c r="BD59" s="4"/>
      <c r="BE59" s="4"/>
    </row>
    <row r="60" spans="1:57" x14ac:dyDescent="0.25">
      <c r="A60" s="179" t="s">
        <v>107</v>
      </c>
      <c r="B60" s="179"/>
      <c r="C60" s="179"/>
      <c r="D60" s="179"/>
      <c r="E60" s="179"/>
      <c r="F60" s="179"/>
      <c r="G60" s="179"/>
      <c r="H60" s="179"/>
      <c r="I60" s="179"/>
      <c r="J60" s="179"/>
      <c r="K60" s="179"/>
      <c r="L60" s="179"/>
      <c r="M60" s="179"/>
      <c r="N60" s="179"/>
      <c r="O60" s="179"/>
      <c r="P60" s="4"/>
      <c r="Q60" s="4"/>
      <c r="R60" s="4"/>
      <c r="S60" s="4"/>
      <c r="T60" s="4"/>
      <c r="U60" s="26"/>
      <c r="V60" s="102" t="s">
        <v>30</v>
      </c>
      <c r="W60" s="100" t="s">
        <v>19</v>
      </c>
      <c r="X60" s="114">
        <f>H13</f>
        <v>28.97188287046578</v>
      </c>
      <c r="Y60" s="120">
        <f>I13</f>
        <v>29.734925689014489</v>
      </c>
      <c r="Z60" s="121">
        <f>J13</f>
        <v>32.889427083420557</v>
      </c>
      <c r="AA60" s="27"/>
      <c r="AB60" s="85"/>
      <c r="AC60" s="27"/>
      <c r="AD60" s="27"/>
      <c r="AE60" s="27"/>
      <c r="AF60" s="27"/>
      <c r="AG60" s="27"/>
      <c r="AH60" s="27"/>
      <c r="AI60" s="27"/>
      <c r="AJ60" s="27"/>
      <c r="AK60" s="28"/>
      <c r="AL60" s="4"/>
      <c r="AM60" s="4"/>
      <c r="AN60" s="4"/>
      <c r="AO60" s="4"/>
      <c r="AP60" s="4"/>
      <c r="AQ60" s="4"/>
      <c r="AR60" s="4"/>
      <c r="AS60" s="4"/>
      <c r="AT60" s="4"/>
      <c r="AU60" s="4"/>
      <c r="AV60" s="4"/>
      <c r="AW60" s="4"/>
      <c r="AX60" s="4"/>
      <c r="AY60" s="4"/>
      <c r="AZ60" s="4"/>
      <c r="BA60" s="4"/>
      <c r="BB60" s="4"/>
      <c r="BC60" s="4"/>
      <c r="BD60" s="4"/>
      <c r="BE60" s="4"/>
    </row>
    <row r="61" spans="1:57" x14ac:dyDescent="0.25">
      <c r="A61" s="55" t="s">
        <v>84</v>
      </c>
      <c r="B61" s="56" t="s">
        <v>108</v>
      </c>
      <c r="C61" s="56" t="s">
        <v>109</v>
      </c>
      <c r="D61" s="56" t="s">
        <v>110</v>
      </c>
      <c r="E61" s="56" t="s">
        <v>111</v>
      </c>
      <c r="F61" s="56" t="s">
        <v>89</v>
      </c>
      <c r="G61" s="56" t="s">
        <v>90</v>
      </c>
      <c r="H61" s="56" t="s">
        <v>112</v>
      </c>
      <c r="I61" s="56" t="s">
        <v>113</v>
      </c>
      <c r="J61" s="56" t="s">
        <v>114</v>
      </c>
      <c r="K61" s="56" t="s">
        <v>95</v>
      </c>
      <c r="L61" s="56" t="s">
        <v>96</v>
      </c>
      <c r="M61" s="56" t="s">
        <v>115</v>
      </c>
      <c r="N61" s="56" t="s">
        <v>116</v>
      </c>
      <c r="O61" s="87" t="s">
        <v>117</v>
      </c>
      <c r="P61" s="4"/>
      <c r="Q61" s="4"/>
      <c r="R61" s="4"/>
      <c r="S61" s="4"/>
      <c r="T61" s="4"/>
      <c r="U61" s="26"/>
      <c r="V61" s="122" t="s">
        <v>33</v>
      </c>
      <c r="W61" s="123" t="s">
        <v>34</v>
      </c>
      <c r="X61" s="124">
        <f>H14</f>
        <v>580.00000000000273</v>
      </c>
      <c r="Y61" s="124">
        <f>I14</f>
        <v>334.99999999999642</v>
      </c>
      <c r="Z61" s="125">
        <f>J14</f>
        <v>834.99999999999682</v>
      </c>
      <c r="AA61" s="27"/>
      <c r="AB61" s="85"/>
      <c r="AC61" s="27"/>
      <c r="AD61" s="27"/>
      <c r="AE61" s="27"/>
      <c r="AF61" s="27"/>
      <c r="AG61" s="27"/>
      <c r="AH61" s="27"/>
      <c r="AI61" s="27"/>
      <c r="AJ61" s="27"/>
      <c r="AK61" s="28"/>
      <c r="AL61" s="4"/>
      <c r="AM61" s="4"/>
      <c r="AN61" s="4"/>
      <c r="AO61" s="4"/>
      <c r="AP61" s="4"/>
      <c r="AQ61" s="4"/>
      <c r="AR61" s="4"/>
      <c r="AS61" s="4"/>
      <c r="AT61" s="4"/>
      <c r="AU61" s="4"/>
      <c r="AV61" s="4"/>
      <c r="AW61" s="4"/>
      <c r="AX61" s="4"/>
      <c r="AY61" s="4"/>
      <c r="AZ61" s="4"/>
      <c r="BA61" s="4"/>
      <c r="BB61" s="4"/>
      <c r="BC61" s="4"/>
      <c r="BD61" s="4"/>
      <c r="BE61" s="4"/>
    </row>
    <row r="62" spans="1:57" x14ac:dyDescent="0.25">
      <c r="A62" s="89">
        <v>1</v>
      </c>
      <c r="B62" s="126">
        <v>1.0061</v>
      </c>
      <c r="C62" s="126">
        <v>1.0124</v>
      </c>
      <c r="D62" s="126">
        <v>5.2952000000000004</v>
      </c>
      <c r="E62" s="126">
        <v>5.3098000000000001</v>
      </c>
      <c r="F62" s="127">
        <v>2.2717999999999998</v>
      </c>
      <c r="G62" s="128">
        <v>2.3264999999999998</v>
      </c>
      <c r="H62" s="68">
        <f t="shared" ref="H62:I69" si="12">(F62-B62)*100/(D62-B62)</f>
        <v>29.509687346995864</v>
      </c>
      <c r="I62" s="68">
        <f t="shared" si="12"/>
        <v>30.578954716805505</v>
      </c>
      <c r="J62" s="68">
        <f t="shared" ref="J62:J69" si="13">AVERAGE(H62:I62)</f>
        <v>30.044321031900687</v>
      </c>
      <c r="K62" s="81">
        <v>1.4507000000000001</v>
      </c>
      <c r="L62" s="81">
        <v>1.4722</v>
      </c>
      <c r="M62" s="68">
        <f t="shared" ref="M62:N69" si="14">((F62-K62)/D62)*100</f>
        <v>15.50649644961474</v>
      </c>
      <c r="N62" s="68">
        <f t="shared" si="14"/>
        <v>16.089118234208442</v>
      </c>
      <c r="O62" s="129">
        <f t="shared" ref="O62:O69" si="15">AVERAGE(M62:N62)</f>
        <v>15.797807341911591</v>
      </c>
      <c r="P62" s="4"/>
      <c r="Q62" s="4"/>
      <c r="R62" s="4"/>
      <c r="S62" s="4"/>
      <c r="T62" s="4"/>
      <c r="U62" s="130"/>
      <c r="V62" s="131"/>
      <c r="W62" s="131"/>
      <c r="X62" s="131"/>
      <c r="Y62" s="131"/>
      <c r="Z62" s="131"/>
      <c r="AA62" s="131"/>
      <c r="AB62" s="132"/>
      <c r="AC62" s="131"/>
      <c r="AD62" s="131"/>
      <c r="AE62" s="131"/>
      <c r="AF62" s="131"/>
      <c r="AG62" s="133"/>
      <c r="AH62" s="131"/>
      <c r="AI62" s="131"/>
      <c r="AJ62" s="131"/>
      <c r="AK62" s="134"/>
      <c r="AL62" s="4"/>
      <c r="AM62" s="4"/>
      <c r="AN62" s="4"/>
      <c r="AO62" s="4"/>
      <c r="AP62" s="4"/>
      <c r="AQ62" s="4"/>
      <c r="AR62" s="4"/>
      <c r="AS62" s="4"/>
      <c r="AT62" s="4"/>
      <c r="AU62" s="4"/>
      <c r="AV62" s="4"/>
      <c r="AW62" s="4"/>
      <c r="AX62" s="4"/>
      <c r="AY62" s="4"/>
      <c r="AZ62" s="4"/>
      <c r="BA62" s="4"/>
      <c r="BB62" s="4"/>
      <c r="BC62" s="4"/>
      <c r="BD62" s="4"/>
      <c r="BE62" s="4"/>
    </row>
    <row r="63" spans="1:57" x14ac:dyDescent="0.25">
      <c r="A63" s="89">
        <v>2</v>
      </c>
      <c r="B63" s="128">
        <v>1.0114000000000001</v>
      </c>
      <c r="C63" s="128">
        <v>1.0056</v>
      </c>
      <c r="D63" s="128">
        <v>5.2580999999999998</v>
      </c>
      <c r="E63" s="128">
        <v>5.1395999999999997</v>
      </c>
      <c r="F63" s="127">
        <v>2.4169999999999998</v>
      </c>
      <c r="G63" s="128">
        <v>2.3565999999999998</v>
      </c>
      <c r="H63" s="68">
        <f t="shared" si="12"/>
        <v>33.098641297948994</v>
      </c>
      <c r="I63" s="68">
        <f t="shared" si="12"/>
        <v>32.680212868892113</v>
      </c>
      <c r="J63" s="68">
        <f t="shared" si="13"/>
        <v>32.889427083420557</v>
      </c>
      <c r="K63" s="135">
        <v>1.5103</v>
      </c>
      <c r="L63" s="135">
        <v>1.4837</v>
      </c>
      <c r="M63" s="68">
        <f t="shared" si="14"/>
        <v>17.243871360377319</v>
      </c>
      <c r="N63" s="68">
        <f t="shared" si="14"/>
        <v>16.983811969803096</v>
      </c>
      <c r="O63" s="129">
        <f t="shared" si="15"/>
        <v>17.113841665090206</v>
      </c>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row>
    <row r="64" spans="1:57" x14ac:dyDescent="0.25">
      <c r="A64" s="89">
        <v>3</v>
      </c>
      <c r="B64" s="128">
        <v>0.98880000000000001</v>
      </c>
      <c r="C64" s="128">
        <v>1.0072000000000001</v>
      </c>
      <c r="D64" s="128">
        <v>5.2674000000000003</v>
      </c>
      <c r="E64" s="128">
        <v>5.4188000000000001</v>
      </c>
      <c r="F64" s="127">
        <v>2.3317000000000001</v>
      </c>
      <c r="G64" s="128">
        <v>2.306</v>
      </c>
      <c r="H64" s="68">
        <f t="shared" si="12"/>
        <v>31.386434815126449</v>
      </c>
      <c r="I64" s="68">
        <f t="shared" si="12"/>
        <v>29.440565781122494</v>
      </c>
      <c r="J64" s="68">
        <f t="shared" si="13"/>
        <v>30.413500298124472</v>
      </c>
      <c r="K64" s="135">
        <v>1.4618</v>
      </c>
      <c r="L64" s="135">
        <v>1.4598</v>
      </c>
      <c r="M64" s="68">
        <f t="shared" si="14"/>
        <v>16.51478908000152</v>
      </c>
      <c r="N64" s="68">
        <f t="shared" si="14"/>
        <v>15.616003543219904</v>
      </c>
      <c r="O64" s="129">
        <f t="shared" si="15"/>
        <v>16.065396311610712</v>
      </c>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row>
    <row r="65" spans="1:57" ht="24" customHeight="1" x14ac:dyDescent="0.25">
      <c r="A65" s="89">
        <v>4</v>
      </c>
      <c r="B65" s="136">
        <v>1.004</v>
      </c>
      <c r="C65" s="136">
        <v>0.99750000000000005</v>
      </c>
      <c r="D65" s="136">
        <v>5.0895999999999999</v>
      </c>
      <c r="E65" s="136">
        <v>5.3243999999999998</v>
      </c>
      <c r="F65" s="137">
        <v>2.2401</v>
      </c>
      <c r="G65" s="136">
        <v>2.3258000000000001</v>
      </c>
      <c r="H65" s="68">
        <f t="shared" si="12"/>
        <v>30.255042099079699</v>
      </c>
      <c r="I65" s="68">
        <f t="shared" si="12"/>
        <v>30.69865261503617</v>
      </c>
      <c r="J65" s="68">
        <f t="shared" si="13"/>
        <v>30.476847357057935</v>
      </c>
      <c r="K65" s="135">
        <v>1.4349000000000001</v>
      </c>
      <c r="L65" s="135">
        <v>1.4601999999999999</v>
      </c>
      <c r="M65" s="68">
        <f t="shared" si="14"/>
        <v>15.82049669915121</v>
      </c>
      <c r="N65" s="68">
        <f t="shared" si="14"/>
        <v>16.257230861693341</v>
      </c>
      <c r="O65" s="129">
        <f t="shared" si="15"/>
        <v>16.038863780422275</v>
      </c>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row>
    <row r="66" spans="1:57" x14ac:dyDescent="0.25">
      <c r="A66" s="89">
        <v>5</v>
      </c>
      <c r="B66" s="136">
        <v>1.0014000000000001</v>
      </c>
      <c r="C66" s="136">
        <v>0.99550000000000005</v>
      </c>
      <c r="D66" s="136">
        <v>5.0068000000000001</v>
      </c>
      <c r="E66" s="136">
        <v>5.5061999999999998</v>
      </c>
      <c r="F66" s="137">
        <v>2.2412000000000001</v>
      </c>
      <c r="G66" s="136">
        <v>2.2818000000000001</v>
      </c>
      <c r="H66" s="68">
        <f t="shared" si="12"/>
        <v>30.953213162230991</v>
      </c>
      <c r="I66" s="68">
        <f t="shared" si="12"/>
        <v>28.51663821579799</v>
      </c>
      <c r="J66" s="68">
        <f t="shared" si="13"/>
        <v>29.734925689014489</v>
      </c>
      <c r="K66" s="135">
        <v>1.4295</v>
      </c>
      <c r="L66" s="135">
        <v>1.44</v>
      </c>
      <c r="M66" s="68">
        <f t="shared" si="14"/>
        <v>16.211951745625949</v>
      </c>
      <c r="N66" s="68">
        <f t="shared" si="14"/>
        <v>15.288220551378448</v>
      </c>
      <c r="O66" s="129">
        <f t="shared" si="15"/>
        <v>15.750086148502199</v>
      </c>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row>
    <row r="67" spans="1:57" x14ac:dyDescent="0.25">
      <c r="A67" s="89">
        <v>6</v>
      </c>
      <c r="B67" s="136">
        <v>1.0062</v>
      </c>
      <c r="C67" s="136">
        <v>0.996</v>
      </c>
      <c r="D67" s="136">
        <v>5.0685000000000002</v>
      </c>
      <c r="E67" s="136">
        <v>5.1948999999999996</v>
      </c>
      <c r="F67" s="137">
        <v>2.2471000000000001</v>
      </c>
      <c r="G67" s="136">
        <v>2.226</v>
      </c>
      <c r="H67" s="68">
        <f t="shared" si="12"/>
        <v>30.546734608473034</v>
      </c>
      <c r="I67" s="68">
        <f t="shared" si="12"/>
        <v>29.293386363095095</v>
      </c>
      <c r="J67" s="68">
        <f t="shared" si="13"/>
        <v>29.920060485784063</v>
      </c>
      <c r="K67" s="135">
        <v>1.4378</v>
      </c>
      <c r="L67" s="135">
        <v>1.4217</v>
      </c>
      <c r="M67" s="68">
        <f t="shared" si="14"/>
        <v>15.967248692907173</v>
      </c>
      <c r="N67" s="68">
        <f t="shared" si="14"/>
        <v>15.482492444512888</v>
      </c>
      <c r="O67" s="129">
        <f t="shared" si="15"/>
        <v>15.724870568710031</v>
      </c>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row>
    <row r="68" spans="1:57" x14ac:dyDescent="0.25">
      <c r="A68" s="138" t="s">
        <v>118</v>
      </c>
      <c r="B68" s="136">
        <v>1.0041</v>
      </c>
      <c r="C68" s="136">
        <v>0.99280000000000002</v>
      </c>
      <c r="D68" s="136">
        <v>5.3082000000000003</v>
      </c>
      <c r="E68" s="136">
        <v>5.1555</v>
      </c>
      <c r="F68" s="136">
        <v>2.2970000000000002</v>
      </c>
      <c r="G68" s="136">
        <v>2.1543999999999999</v>
      </c>
      <c r="H68" s="68">
        <f t="shared" si="12"/>
        <v>30.038800213749685</v>
      </c>
      <c r="I68" s="68">
        <f t="shared" si="12"/>
        <v>27.904965527181876</v>
      </c>
      <c r="J68" s="68">
        <f t="shared" si="13"/>
        <v>28.97188287046578</v>
      </c>
      <c r="K68" s="135">
        <v>1.4430000000000001</v>
      </c>
      <c r="L68" s="135">
        <v>1.3900999999999999</v>
      </c>
      <c r="M68" s="68">
        <f t="shared" si="14"/>
        <v>16.088316190045589</v>
      </c>
      <c r="N68" s="68">
        <f t="shared" si="14"/>
        <v>14.82494423431287</v>
      </c>
      <c r="O68" s="129">
        <f t="shared" si="15"/>
        <v>15.456630212179229</v>
      </c>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row>
    <row r="69" spans="1:57" x14ac:dyDescent="0.25">
      <c r="A69" s="109" t="s">
        <v>119</v>
      </c>
      <c r="B69" s="139">
        <v>1.0059</v>
      </c>
      <c r="C69" s="139">
        <v>0.9798</v>
      </c>
      <c r="D69" s="139">
        <v>5.0523999999999996</v>
      </c>
      <c r="E69" s="139">
        <v>5.1096000000000004</v>
      </c>
      <c r="F69" s="139">
        <v>1.1594</v>
      </c>
      <c r="G69" s="139">
        <v>1.137</v>
      </c>
      <c r="H69" s="68">
        <f t="shared" si="12"/>
        <v>3.7934017051773132</v>
      </c>
      <c r="I69" s="68">
        <f t="shared" si="12"/>
        <v>3.8064797326747057</v>
      </c>
      <c r="J69" s="68">
        <f t="shared" si="13"/>
        <v>3.7999407189260097</v>
      </c>
      <c r="K69" s="140">
        <v>1.0616000000000001</v>
      </c>
      <c r="L69" s="140">
        <v>1.0412999999999999</v>
      </c>
      <c r="M69" s="141">
        <f t="shared" si="14"/>
        <v>1.9357137202121744</v>
      </c>
      <c r="N69" s="141">
        <f t="shared" si="14"/>
        <v>1.8729450446218903</v>
      </c>
      <c r="O69" s="142">
        <f t="shared" si="15"/>
        <v>1.9043293824170324</v>
      </c>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row>
    <row r="71" spans="1:57" s="162" customFormat="1" ht="99" customHeight="1" x14ac:dyDescent="0.25">
      <c r="A71" s="143" t="s">
        <v>64</v>
      </c>
      <c r="B71" s="144" t="s">
        <v>120</v>
      </c>
      <c r="C71" s="144" t="s">
        <v>121</v>
      </c>
      <c r="D71" s="145" t="s">
        <v>122</v>
      </c>
      <c r="E71" s="146" t="s">
        <v>123</v>
      </c>
      <c r="F71" s="147" t="s">
        <v>124</v>
      </c>
      <c r="G71" s="148" t="s">
        <v>125</v>
      </c>
      <c r="H71" s="145" t="s">
        <v>126</v>
      </c>
      <c r="I71" s="149" t="s">
        <v>127</v>
      </c>
      <c r="J71" s="150" t="s">
        <v>128</v>
      </c>
      <c r="K71" s="150" t="s">
        <v>129</v>
      </c>
      <c r="L71" s="150" t="s">
        <v>130</v>
      </c>
      <c r="M71" s="151" t="s">
        <v>128</v>
      </c>
      <c r="N71" s="151" t="s">
        <v>129</v>
      </c>
      <c r="O71" s="151" t="s">
        <v>130</v>
      </c>
      <c r="P71" s="151" t="s">
        <v>131</v>
      </c>
      <c r="Q71" s="152" t="s">
        <v>132</v>
      </c>
      <c r="R71" s="153" t="s">
        <v>124</v>
      </c>
      <c r="S71" s="154" t="s">
        <v>125</v>
      </c>
      <c r="T71" s="155" t="s">
        <v>126</v>
      </c>
      <c r="U71" s="154" t="s">
        <v>127</v>
      </c>
      <c r="V71" s="155" t="s">
        <v>128</v>
      </c>
      <c r="W71" s="155" t="s">
        <v>129</v>
      </c>
      <c r="X71" s="155" t="s">
        <v>130</v>
      </c>
      <c r="Y71" s="156" t="s">
        <v>128</v>
      </c>
      <c r="Z71" s="156" t="s">
        <v>129</v>
      </c>
      <c r="AA71" s="156" t="s">
        <v>130</v>
      </c>
      <c r="AB71" s="158" t="s">
        <v>133</v>
      </c>
      <c r="AC71" s="147" t="s">
        <v>124</v>
      </c>
      <c r="AD71" s="148" t="s">
        <v>125</v>
      </c>
      <c r="AE71" s="145" t="s">
        <v>126</v>
      </c>
      <c r="AF71" s="148" t="s">
        <v>127</v>
      </c>
      <c r="AG71" s="145" t="s">
        <v>134</v>
      </c>
      <c r="AH71" s="145" t="s">
        <v>135</v>
      </c>
      <c r="AI71" s="145" t="s">
        <v>136</v>
      </c>
      <c r="AJ71" s="145" t="s">
        <v>137</v>
      </c>
      <c r="AK71" s="145" t="s">
        <v>138</v>
      </c>
      <c r="AL71" s="145" t="s">
        <v>139</v>
      </c>
      <c r="AM71" s="145" t="s">
        <v>140</v>
      </c>
      <c r="AN71" s="159" t="s">
        <v>134</v>
      </c>
      <c r="AO71" s="159" t="s">
        <v>135</v>
      </c>
      <c r="AP71" s="160" t="s">
        <v>136</v>
      </c>
      <c r="AQ71" s="159" t="s">
        <v>141</v>
      </c>
      <c r="AR71" s="161" t="s">
        <v>142</v>
      </c>
      <c r="AS71" s="147" t="s">
        <v>143</v>
      </c>
      <c r="AT71" s="145" t="s">
        <v>144</v>
      </c>
      <c r="AU71" s="145" t="s">
        <v>145</v>
      </c>
      <c r="AV71" s="145" t="s">
        <v>146</v>
      </c>
      <c r="AW71" s="161"/>
    </row>
    <row r="72" spans="1:57" s="172" customFormat="1" x14ac:dyDescent="0.25">
      <c r="A72" s="163">
        <f>I33</f>
        <v>20.007722912874286</v>
      </c>
      <c r="B72" s="149">
        <f t="shared" ref="B72:B77" si="16">C42</f>
        <v>39.533333333333339</v>
      </c>
      <c r="C72" s="149">
        <f t="shared" ref="C72:C77" si="17">B42</f>
        <v>73.233333333333334</v>
      </c>
      <c r="D72" s="149">
        <f t="shared" ref="D72:D77" si="18">J62</f>
        <v>30.044321031900687</v>
      </c>
      <c r="E72" s="164">
        <f t="shared" ref="E72:E77" si="19">K51*1000</f>
        <v>1040.0000000000075</v>
      </c>
      <c r="F72" s="163">
        <f>AVERAGE(B72)</f>
        <v>39.533333333333339</v>
      </c>
      <c r="G72" s="149">
        <f>F72-B72</f>
        <v>0</v>
      </c>
      <c r="H72" s="149">
        <v>20</v>
      </c>
      <c r="I72" s="149">
        <f>IF(AND(G72&gt;H72,G73&gt;H73),1,2)</f>
        <v>2</v>
      </c>
      <c r="J72" s="165">
        <f>INDEX(A72:A77,MATCH(1,I72:I77,0))</f>
        <v>34.901150296083991</v>
      </c>
      <c r="K72" s="165">
        <f>INDEX(D72:D77,MATCH(1,I72:I77,0))</f>
        <v>29.920060485784063</v>
      </c>
      <c r="L72" s="165">
        <f>INDEX(E72:E77,MATCH(1,I72:I77,0))</f>
        <v>385.00000000000199</v>
      </c>
      <c r="M72" s="165">
        <f>J72</f>
        <v>34.901150296083991</v>
      </c>
      <c r="N72" s="165">
        <f>K72</f>
        <v>29.920060485784063</v>
      </c>
      <c r="O72" s="165">
        <f>L72</f>
        <v>385.00000000000199</v>
      </c>
      <c r="P72" s="165"/>
      <c r="Q72" s="166"/>
      <c r="R72" s="167">
        <f>AVERAGE(C72)</f>
        <v>73.233333333333334</v>
      </c>
      <c r="S72" s="168">
        <f>R72-C72</f>
        <v>0</v>
      </c>
      <c r="T72" s="168">
        <v>20</v>
      </c>
      <c r="U72" s="168">
        <f>IF(AND(S72&gt;T72,S73&gt;T73),1,2)</f>
        <v>2</v>
      </c>
      <c r="V72" s="168">
        <f>INDEX(A72:A76,MATCH(1,U72:U77,0))</f>
        <v>32.741633515543377</v>
      </c>
      <c r="W72" s="168">
        <f>INDEX(D72:D77,MATCH(1,U72:U77,0))</f>
        <v>29.734925689014489</v>
      </c>
      <c r="X72" s="168">
        <f>INDEX(E72:E76,MATCH(1,U72:U76,0))</f>
        <v>334.99999999999642</v>
      </c>
      <c r="Y72" s="168">
        <f>V72</f>
        <v>32.741633515543377</v>
      </c>
      <c r="Z72" s="168">
        <f>W72</f>
        <v>29.734925689014489</v>
      </c>
      <c r="AA72" s="168">
        <f>X72</f>
        <v>334.99999999999642</v>
      </c>
      <c r="AB72" s="170"/>
      <c r="AC72" s="163">
        <f>AVERAGE(D72)</f>
        <v>30.044321031900687</v>
      </c>
      <c r="AD72" s="149">
        <f>AC72-D72</f>
        <v>0</v>
      </c>
      <c r="AE72" s="149">
        <v>20</v>
      </c>
      <c r="AF72" s="149">
        <f>IF(AND(AD72&gt;AE72,AD73&gt;AE73),1,2)</f>
        <v>2</v>
      </c>
      <c r="AG72" s="149">
        <f>A73</f>
        <v>23.620471108633257</v>
      </c>
      <c r="AH72" s="149" t="e">
        <f>INDEX(D72:D76,MATCH(1,AF72:AF77,0))</f>
        <v>#N/A</v>
      </c>
      <c r="AI72" s="149" t="e">
        <f>INDEX(E72:E76,MATCH(1,AF72:AF76,0))</f>
        <v>#N/A</v>
      </c>
      <c r="AJ72" s="149">
        <v>812</v>
      </c>
      <c r="AK72" s="171" t="e">
        <f>IF(AND(ISNUMBER(AG72), AG72&lt;AJ72), AI72,"")</f>
        <v>#N/A</v>
      </c>
      <c r="AL72" s="149"/>
      <c r="AM72" s="149" t="e">
        <f>IF((AJ72&gt;AK72),1,2)</f>
        <v>#N/A</v>
      </c>
      <c r="AN72" s="149">
        <f>A73</f>
        <v>23.620471108633257</v>
      </c>
      <c r="AO72" s="149">
        <f>D73</f>
        <v>32.889427083420557</v>
      </c>
      <c r="AP72" s="149">
        <f>E73</f>
        <v>834.99999999999682</v>
      </c>
      <c r="AQ72" s="149" t="s">
        <v>147</v>
      </c>
      <c r="AR72" s="164"/>
      <c r="AS72" s="163">
        <f>D15</f>
        <v>25.953079178885631</v>
      </c>
      <c r="AT72" s="149">
        <f>J68</f>
        <v>28.97188287046578</v>
      </c>
      <c r="AU72" s="149">
        <f>P57</f>
        <v>580.00000000000273</v>
      </c>
      <c r="AV72" s="149">
        <f>J69</f>
        <v>3.7999407189260097</v>
      </c>
      <c r="AW72" s="164"/>
    </row>
    <row r="73" spans="1:57" s="172" customFormat="1" x14ac:dyDescent="0.25">
      <c r="A73" s="163">
        <f>I34</f>
        <v>23.620471108633257</v>
      </c>
      <c r="B73" s="149">
        <f t="shared" si="16"/>
        <v>37.400000000000006</v>
      </c>
      <c r="C73" s="149">
        <f t="shared" si="17"/>
        <v>48</v>
      </c>
      <c r="D73" s="149">
        <f t="shared" si="18"/>
        <v>32.889427083420557</v>
      </c>
      <c r="E73" s="164">
        <f t="shared" si="19"/>
        <v>834.99999999999682</v>
      </c>
      <c r="F73" s="163">
        <f>AVERAGE(B72:B73)</f>
        <v>38.466666666666669</v>
      </c>
      <c r="G73" s="149">
        <f>(F72-B73)*100/F72</f>
        <v>5.3962900505902169</v>
      </c>
      <c r="H73" s="149">
        <v>20</v>
      </c>
      <c r="I73" s="149">
        <f>IF(AND(G72&gt;H72,G73&gt;H73,G74&lt;H74),1,2)</f>
        <v>2</v>
      </c>
      <c r="J73" s="165"/>
      <c r="K73" s="165"/>
      <c r="L73" s="165"/>
      <c r="M73" s="173"/>
      <c r="N73" s="165"/>
      <c r="O73" s="165"/>
      <c r="P73" s="165"/>
      <c r="Q73" s="166"/>
      <c r="R73" s="167">
        <f>AVERAGE(C72:C73)</f>
        <v>60.616666666666667</v>
      </c>
      <c r="S73" s="168">
        <f>(R72-C73)*100/R72</f>
        <v>34.45607646791079</v>
      </c>
      <c r="T73" s="168">
        <v>20</v>
      </c>
      <c r="U73" s="168">
        <f>IF(AND(S72&gt;T72,S73&gt;T73,S74&lt;T74),1,2)</f>
        <v>2</v>
      </c>
      <c r="V73" s="168"/>
      <c r="W73" s="168"/>
      <c r="X73" s="168"/>
      <c r="Y73" s="168"/>
      <c r="Z73" s="168"/>
      <c r="AA73" s="168"/>
      <c r="AB73" s="170"/>
      <c r="AC73" s="163">
        <f>AVERAGE(D72:D73)</f>
        <v>31.466874057660622</v>
      </c>
      <c r="AD73" s="149">
        <f>(AC72-D73)*100/AC72</f>
        <v>-9.4696966142086296</v>
      </c>
      <c r="AE73" s="149">
        <v>20</v>
      </c>
      <c r="AF73" s="149">
        <f>IF(AND(AD72&gt;AE72,AD73&gt;AE73,AD74&lt;AE74),1,2)</f>
        <v>2</v>
      </c>
      <c r="AG73" s="149"/>
      <c r="AH73" s="149"/>
      <c r="AI73" s="149"/>
      <c r="AJ73" s="149"/>
      <c r="AK73" s="149"/>
      <c r="AL73" s="149"/>
      <c r="AM73" s="149"/>
      <c r="AN73" s="149"/>
      <c r="AO73" s="149"/>
      <c r="AP73" s="149"/>
      <c r="AQ73" s="149"/>
      <c r="AR73" s="164"/>
      <c r="AS73" s="163"/>
      <c r="AT73" s="149"/>
      <c r="AU73" s="149"/>
      <c r="AV73" s="149"/>
      <c r="AW73" s="164"/>
    </row>
    <row r="74" spans="1:57" s="172" customFormat="1" x14ac:dyDescent="0.25">
      <c r="A74" s="163">
        <f>I35</f>
        <v>27.258618248517067</v>
      </c>
      <c r="B74" s="149">
        <f t="shared" si="16"/>
        <v>31.049999999999997</v>
      </c>
      <c r="C74" s="149">
        <f t="shared" si="17"/>
        <v>46.833333333333336</v>
      </c>
      <c r="D74" s="149">
        <f t="shared" si="18"/>
        <v>30.413500298124472</v>
      </c>
      <c r="E74" s="164">
        <f t="shared" si="19"/>
        <v>759.99999999999397</v>
      </c>
      <c r="F74" s="163">
        <f>AVERAGE(B73:B74)</f>
        <v>34.225000000000001</v>
      </c>
      <c r="G74" s="149">
        <f>(F73-B74)*100/F73</f>
        <v>19.280762564991349</v>
      </c>
      <c r="H74" s="149">
        <v>20</v>
      </c>
      <c r="I74" s="149">
        <f>IF(AND(G73&gt;H73,G74&gt;H74,G75&lt;H75),1,2)</f>
        <v>2</v>
      </c>
      <c r="J74" s="165"/>
      <c r="K74" s="165"/>
      <c r="L74" s="165"/>
      <c r="M74" s="165"/>
      <c r="N74" s="165"/>
      <c r="O74" s="165"/>
      <c r="P74" s="165"/>
      <c r="Q74" s="166"/>
      <c r="R74" s="167">
        <f>AVERAGE(C73:C74)</f>
        <v>47.416666666666671</v>
      </c>
      <c r="S74" s="168">
        <f>(R73-C74)*100/R73</f>
        <v>22.738520758867192</v>
      </c>
      <c r="T74" s="168">
        <v>20</v>
      </c>
      <c r="U74" s="168">
        <f>IF(AND(S73&gt;T73,S74&gt;T74,S75&lt;T75),1,2)</f>
        <v>2</v>
      </c>
      <c r="V74" s="168"/>
      <c r="W74" s="168"/>
      <c r="X74" s="168"/>
      <c r="Y74" s="168"/>
      <c r="Z74" s="168"/>
      <c r="AA74" s="168"/>
      <c r="AB74" s="170"/>
      <c r="AC74" s="163">
        <f>AVERAGE(D73:D74)</f>
        <v>31.651463690772516</v>
      </c>
      <c r="AD74" s="149">
        <f>(AC73-D74)*100/AC73</f>
        <v>3.3475640370439206</v>
      </c>
      <c r="AE74" s="149">
        <v>20</v>
      </c>
      <c r="AF74" s="149">
        <f>IF(AND(AD73&gt;AE73,AD74&gt;AE74,AD75&lt;AE75),1,2)</f>
        <v>2</v>
      </c>
      <c r="AG74" s="149"/>
      <c r="AH74" s="149"/>
      <c r="AI74" s="149"/>
      <c r="AJ74" s="149"/>
      <c r="AK74" s="149"/>
      <c r="AL74" s="149"/>
      <c r="AM74" s="149"/>
      <c r="AN74" s="149"/>
      <c r="AO74" s="149"/>
      <c r="AP74" s="149"/>
      <c r="AQ74" s="149"/>
      <c r="AR74" s="164"/>
      <c r="AS74" s="163"/>
      <c r="AT74" s="149"/>
      <c r="AU74" s="149"/>
      <c r="AV74" s="149"/>
      <c r="AW74" s="164"/>
    </row>
    <row r="75" spans="1:57" s="172" customFormat="1" x14ac:dyDescent="0.25">
      <c r="A75" s="163">
        <f>I36</f>
        <v>29.38051419007007</v>
      </c>
      <c r="B75" s="149">
        <f t="shared" si="16"/>
        <v>28.400000000000002</v>
      </c>
      <c r="C75" s="149">
        <f t="shared" si="17"/>
        <v>37.733333333333334</v>
      </c>
      <c r="D75" s="149">
        <f t="shared" si="18"/>
        <v>30.476847357057935</v>
      </c>
      <c r="E75" s="164">
        <f t="shared" si="19"/>
        <v>395.00000000000091</v>
      </c>
      <c r="F75" s="163">
        <f>AVERAGE(B74:B75)</f>
        <v>29.725000000000001</v>
      </c>
      <c r="G75" s="149">
        <f>(F74-B75)*100/F74</f>
        <v>17.019722425127828</v>
      </c>
      <c r="H75" s="149">
        <v>20</v>
      </c>
      <c r="I75" s="149">
        <f>IF(AND(G74&gt;H74,G75&gt;H75,G76&lt;H76),1,2)</f>
        <v>2</v>
      </c>
      <c r="J75" s="165"/>
      <c r="K75" s="165"/>
      <c r="L75" s="165"/>
      <c r="M75" s="165"/>
      <c r="N75" s="165"/>
      <c r="O75" s="165"/>
      <c r="P75" s="165"/>
      <c r="Q75" s="166"/>
      <c r="R75" s="167">
        <f>AVERAGE(C74:C75)</f>
        <v>42.283333333333331</v>
      </c>
      <c r="S75" s="168">
        <f>(R74-C75)*100/R74</f>
        <v>20.42179261862918</v>
      </c>
      <c r="T75" s="168">
        <v>20</v>
      </c>
      <c r="U75" s="168">
        <f>IF(AND(S74&gt;T74,S75&gt;T75,S76&lt;T76),1,2)</f>
        <v>2</v>
      </c>
      <c r="V75" s="168"/>
      <c r="W75" s="168"/>
      <c r="X75" s="168"/>
      <c r="Y75" s="168"/>
      <c r="Z75" s="168"/>
      <c r="AA75" s="168"/>
      <c r="AB75" s="170"/>
      <c r="AC75" s="163">
        <f>AVERAGE(D74:D75)</f>
        <v>30.445173827591205</v>
      </c>
      <c r="AD75" s="149">
        <f>(AC74-D75)*100/AC74</f>
        <v>3.711096413076854</v>
      </c>
      <c r="AE75" s="149">
        <v>20</v>
      </c>
      <c r="AF75" s="149">
        <f>IF(AND(AD74&gt;AE74,AD75&gt;AE75,AD76&lt;AE76),1,2)</f>
        <v>2</v>
      </c>
      <c r="AG75" s="149"/>
      <c r="AH75" s="149"/>
      <c r="AI75" s="149"/>
      <c r="AJ75" s="149"/>
      <c r="AK75" s="149"/>
      <c r="AL75" s="149"/>
      <c r="AM75" s="149"/>
      <c r="AN75" s="149"/>
      <c r="AO75" s="149"/>
      <c r="AP75" s="149"/>
      <c r="AQ75" s="149"/>
      <c r="AR75" s="164"/>
      <c r="AS75" s="163"/>
      <c r="AT75" s="149"/>
      <c r="AU75" s="149"/>
      <c r="AV75" s="149"/>
      <c r="AW75" s="164"/>
    </row>
    <row r="76" spans="1:57" s="172" customFormat="1" x14ac:dyDescent="0.25">
      <c r="A76" s="163">
        <f>I37</f>
        <v>32.741633515543377</v>
      </c>
      <c r="B76" s="149">
        <f t="shared" si="16"/>
        <v>15.800000000000002</v>
      </c>
      <c r="C76" s="149">
        <f t="shared" si="17"/>
        <v>28.233333333333334</v>
      </c>
      <c r="D76" s="149">
        <f t="shared" si="18"/>
        <v>29.734925689014489</v>
      </c>
      <c r="E76" s="164">
        <f t="shared" si="19"/>
        <v>334.99999999999642</v>
      </c>
      <c r="F76" s="163">
        <f>AVERAGE(B75:B76)</f>
        <v>22.1</v>
      </c>
      <c r="G76" s="149">
        <f>(F75-B76)*100/F75</f>
        <v>46.846089150546675</v>
      </c>
      <c r="H76" s="149">
        <v>20</v>
      </c>
      <c r="I76" s="149">
        <f>IF(AND(G75&gt;H75,G76&gt;H76,G77&lt;H77),1,2)</f>
        <v>2</v>
      </c>
      <c r="J76" s="165"/>
      <c r="K76" s="165"/>
      <c r="L76" s="165"/>
      <c r="M76" s="165"/>
      <c r="N76" s="165"/>
      <c r="O76" s="165"/>
      <c r="P76" s="165"/>
      <c r="Q76" s="166"/>
      <c r="R76" s="167">
        <f>AVERAGE(C75:C76)</f>
        <v>32.983333333333334</v>
      </c>
      <c r="S76" s="168">
        <f>(R75-C76)*100/R75</f>
        <v>33.22822230981474</v>
      </c>
      <c r="T76" s="168">
        <v>20</v>
      </c>
      <c r="U76" s="168">
        <f>IF(AND(S75&gt;T75,S76&gt;T76,S77&lt;T77),1,2)</f>
        <v>1</v>
      </c>
      <c r="V76" s="168"/>
      <c r="W76" s="168"/>
      <c r="X76" s="168"/>
      <c r="Y76" s="168"/>
      <c r="Z76" s="168"/>
      <c r="AA76" s="168"/>
      <c r="AB76" s="170"/>
      <c r="AC76" s="163">
        <f>AVERAGE(D75:D76)</f>
        <v>30.105886523036212</v>
      </c>
      <c r="AD76" s="149">
        <f>(AC75-D76)*100/AC75</f>
        <v>2.3328759513701569</v>
      </c>
      <c r="AE76" s="149">
        <v>20</v>
      </c>
      <c r="AF76" s="149">
        <f>IF(AND(AD75&gt;AE75,AD76&gt;AE76,AD77&lt;AE77),1,2)</f>
        <v>2</v>
      </c>
      <c r="AG76" s="149"/>
      <c r="AH76" s="149"/>
      <c r="AI76" s="149"/>
      <c r="AJ76" s="149"/>
      <c r="AK76" s="149"/>
      <c r="AL76" s="149"/>
      <c r="AM76" s="149"/>
      <c r="AN76" s="149"/>
      <c r="AO76" s="149"/>
      <c r="AP76" s="149"/>
      <c r="AQ76" s="149"/>
      <c r="AR76" s="164"/>
      <c r="AS76" s="163"/>
      <c r="AT76" s="149"/>
      <c r="AU76" s="149"/>
      <c r="AV76" s="149"/>
      <c r="AW76" s="164"/>
    </row>
    <row r="77" spans="1:57" s="172" customFormat="1" x14ac:dyDescent="0.25">
      <c r="A77" s="163">
        <f t="shared" ref="A77" si="20">I38</f>
        <v>34.901150296083991</v>
      </c>
      <c r="B77" s="149">
        <f t="shared" si="16"/>
        <v>12</v>
      </c>
      <c r="C77" s="149">
        <f t="shared" si="17"/>
        <v>28.599999999999998</v>
      </c>
      <c r="D77" s="149">
        <f t="shared" si="18"/>
        <v>29.920060485784063</v>
      </c>
      <c r="E77" s="164">
        <f t="shared" si="19"/>
        <v>385.00000000000199</v>
      </c>
      <c r="F77" s="163">
        <f>AVERAGE(B76:B77)</f>
        <v>13.900000000000002</v>
      </c>
      <c r="G77" s="149">
        <f>(F76-B77)*100/F76</f>
        <v>45.701357466063349</v>
      </c>
      <c r="H77" s="149">
        <v>20</v>
      </c>
      <c r="I77" s="149">
        <f>IF(AND(G76&gt;H76,G77&gt;H77),1,2)</f>
        <v>1</v>
      </c>
      <c r="J77" s="165"/>
      <c r="K77" s="165"/>
      <c r="L77" s="165"/>
      <c r="M77" s="165"/>
      <c r="N77" s="165"/>
      <c r="O77" s="165"/>
      <c r="P77" s="165"/>
      <c r="Q77" s="166"/>
      <c r="R77" s="167">
        <f>AVERAGE(C76:C77)</f>
        <v>28.416666666666664</v>
      </c>
      <c r="S77" s="168">
        <f>(R76-C77)*100/R76</f>
        <v>13.289540171803951</v>
      </c>
      <c r="T77" s="168">
        <v>20</v>
      </c>
      <c r="U77" s="168">
        <f>IF(AND(S76&gt;T76,S77&gt;T77),1,2)</f>
        <v>2</v>
      </c>
      <c r="V77" s="168"/>
      <c r="W77" s="168"/>
      <c r="X77" s="168"/>
      <c r="Y77" s="168"/>
      <c r="Z77" s="168"/>
      <c r="AA77" s="168"/>
      <c r="AB77" s="170"/>
      <c r="AC77" s="163">
        <f>AVERAGE(D76:D77)</f>
        <v>29.827493087399276</v>
      </c>
      <c r="AD77" s="149">
        <f>(AC76-D77)*100/AC76</f>
        <v>0.61724153882649979</v>
      </c>
      <c r="AE77" s="149">
        <v>20</v>
      </c>
      <c r="AF77" s="149">
        <f>IF(AND(AD76&gt;AE76,AD77&gt;AE77),1,2)</f>
        <v>2</v>
      </c>
      <c r="AG77" s="149"/>
      <c r="AH77" s="149"/>
      <c r="AI77" s="149"/>
      <c r="AJ77" s="149"/>
      <c r="AK77" s="149"/>
      <c r="AL77" s="149"/>
      <c r="AM77" s="149"/>
      <c r="AN77" s="149"/>
      <c r="AO77" s="149"/>
      <c r="AP77" s="149"/>
      <c r="AQ77" s="149"/>
      <c r="AR77" s="164"/>
      <c r="AS77" s="163"/>
      <c r="AT77" s="149"/>
      <c r="AU77" s="149"/>
      <c r="AV77" s="149"/>
      <c r="AW77" s="164"/>
    </row>
  </sheetData>
  <mergeCells count="15">
    <mergeCell ref="U5:AK7"/>
    <mergeCell ref="A7:D7"/>
    <mergeCell ref="A17:C17"/>
    <mergeCell ref="A23:C23"/>
    <mergeCell ref="A26:C26"/>
    <mergeCell ref="A31:R31"/>
    <mergeCell ref="A40:M40"/>
    <mergeCell ref="D41:H41"/>
    <mergeCell ref="I41:M41"/>
    <mergeCell ref="U44:AB45"/>
    <mergeCell ref="AC44:AK45"/>
    <mergeCell ref="X48:Z48"/>
    <mergeCell ref="A49:P49"/>
    <mergeCell ref="V53:Z53"/>
    <mergeCell ref="A60:O60"/>
  </mergeCells>
  <conditionalFormatting sqref="X57">
    <cfRule type="cellIs" dxfId="6" priority="2" operator="lessThan">
      <formula>3</formula>
    </cfRule>
    <cfRule type="cellIs" dxfId="5" priority="3" operator="greaterThan">
      <formula>3.9</formula>
    </cfRule>
    <cfRule type="cellIs" dxfId="4" priority="4" operator="between">
      <formula>3</formula>
      <formula>3.9</formula>
    </cfRule>
    <cfRule type="cellIs" dxfId="3" priority="5" operator="between">
      <formula>3</formula>
      <formula>3.9</formula>
    </cfRule>
    <cfRule type="cellIs" dxfId="2" priority="6" operator="between">
      <formula>3.15</formula>
      <formula>3.85</formula>
    </cfRule>
  </conditionalFormatting>
  <conditionalFormatting sqref="X61:Z61">
    <cfRule type="cellIs" dxfId="1" priority="7" operator="greaterThan">
      <formula>812</formula>
    </cfRule>
    <cfRule type="cellIs" dxfId="0" priority="8" operator="lessThan">
      <formula>812</formula>
    </cfRule>
  </conditionalFormatting>
  <printOptions horizontalCentered="1"/>
  <pageMargins left="0.25" right="0.25" top="1.25" bottom="1" header="0.511811023622047" footer="0.511811023622047"/>
  <pageSetup paperSize="9" orientation="portrait" horizontalDpi="300" verticalDpi="300"/>
  <rowBreaks count="4" manualBreakCount="4">
    <brk id="15" max="16383" man="1"/>
    <brk id="18" max="16383" man="1"/>
    <brk id="22" max="16383" man="1"/>
    <brk id="31" max="16383" man="1"/>
  </rowBreaks>
  <colBreaks count="3" manualBreakCount="3">
    <brk id="39" max="1048575" man="1"/>
    <brk id="43" max="1048575" man="1"/>
    <brk id="53" max="1048575" man="1"/>
  </colBreaks>
  <drawing r:id="rId1"/>
  <legacyDrawing r:id="rId2"/>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02_18_2025_Standard_Nam</vt:lpstr>
      <vt:lpstr>03_21_2025</vt:lpstr>
      <vt:lpstr>03_18_2025</vt:lpstr>
      <vt:lpstr>05_28_2020</vt:lpstr>
      <vt:lpstr>05_21_2020</vt:lpstr>
      <vt:lpstr>'05_21_2020'!Print_Area</vt:lpstr>
      <vt:lpstr>'05_28_2020'!Print_Area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Hafiza Khadija Ijaz</dc:creator>
  <dc:description/>
  <cp:lastModifiedBy>Arash Massoudieh</cp:lastModifiedBy>
  <cp:revision>3</cp:revision>
  <dcterms:created xsi:type="dcterms:W3CDTF">2024-03-14T18:07:00Z</dcterms:created>
  <dcterms:modified xsi:type="dcterms:W3CDTF">2025-05-25T17:03:56Z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0x010100912C242DEA52DD4CB83602DBBF46ADCE</vt:lpwstr>
  </property>
</Properties>
</file>