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comments27.xml" ContentType="application/vnd.openxmlformats-officedocument.spreadsheetml.comments+xml"/>
  <Default Extension="vml" ContentType="application/vnd.openxmlformats-officedocument.vmlDrawing"/>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comments30.xml" ContentType="application/vnd.openxmlformats-officedocument.spreadsheetml.comments+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comments33.xml" ContentType="application/vnd.openxmlformats-officedocument.spreadsheetml.comments+xml"/>
  <Override PartName="/xl/worksheets/sheet3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26" activeTab="31"/>
  </bookViews>
  <sheets>
    <sheet name="~January 2020" sheetId="1" r:id="rId2"/>
    <sheet name="January 2020" sheetId="13" r:id="rId3"/>
    <sheet name="$January 2020" sheetId="28" r:id="rId4"/>
    <sheet name="#January 2020" sheetId="14" r:id="rId5"/>
    <sheet name="~February 2020" sheetId="2" r:id="rId6"/>
    <sheet name="February 2020" sheetId="15" r:id="rId7"/>
    <sheet name="$February 2020" sheetId="16" r:id="rId8"/>
    <sheet name="March Arrears for 4 members" sheetId="3" state="hidden" r:id="rId9"/>
    <sheet name="~March 2020" sheetId="4" r:id="rId10"/>
    <sheet name="March 2020" sheetId="17" r:id="rId11"/>
    <sheet name="$March 2020" sheetId="18" r:id="rId12"/>
    <sheet name="~April 2020" sheetId="5" r:id="rId13"/>
    <sheet name="April 2020" sheetId="19" r:id="rId14"/>
    <sheet name="$April 2020" sheetId="29" r:id="rId15"/>
    <sheet name="~May 2020" sheetId="6" r:id="rId16"/>
    <sheet name="May 2020" sheetId="20" r:id="rId17"/>
    <sheet name="$May 2020" sheetId="30" r:id="rId18"/>
    <sheet name="~June 2020" sheetId="7" r:id="rId19"/>
    <sheet name="June 2020" sheetId="21" r:id="rId20"/>
    <sheet name="$June 2020" sheetId="31" r:id="rId21"/>
    <sheet name="~July 2020 " sheetId="8" r:id="rId22"/>
    <sheet name="July 2020 " sheetId="22" r:id="rId23"/>
    <sheet name="$July 2020 " sheetId="23" r:id="rId24"/>
    <sheet name="~August 2020" sheetId="9" r:id="rId25"/>
    <sheet name="August 2020" sheetId="24" r:id="rId26"/>
    <sheet name="$August 2020" sheetId="25" r:id="rId27"/>
    <sheet name="~September 2020" sheetId="10" r:id="rId28"/>
    <sheet name="September 2020" sheetId="26" r:id="rId29"/>
    <sheet name="$September 2020" sheetId="32" r:id="rId30"/>
    <sheet name="~October 2020" sheetId="11" r:id="rId31"/>
    <sheet name="October 2020" sheetId="27" r:id="rId32"/>
    <sheet name="$October 2020" sheetId="33" r:id="rId33"/>
    <sheet name="November 2020" sheetId="12" state="hidden" r:id="rId34"/>
  </sheets>
  <definedNames/>
  <calcPr calcId="162913"/>
  <extLst/>
</workbook>
</file>

<file path=xl/calcChain.xml><?xml version="1.0" encoding="utf-8"?>
<calcChain xmlns="http://schemas.openxmlformats.org/spreadsheetml/2006/main">
  <c r="L15" i="1" l="1"/>
</calcChain>
</file>

<file path=xl/comments27.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30.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3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<sst xmlns="http://schemas.openxmlformats.org/spreadsheetml/2006/main" count="1122" uniqueCount="146">
  <si>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</si>
  <si>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</si>
  <si>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</si>
  <si>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</si>
  <si>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</si>
  <si>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</si>
  <si>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</si>
  <si>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</si>
  <si>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</si>
  <si>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</si>
  <si>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</si>
  <si>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</si>
  <si>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</si>
  <si>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</si>
  <si>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</si>
  <si>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</si>
  <si>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</si>
  <si>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</si>
  <si>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</si>
  <si>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</si>
  <si>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</si>
  <si>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</si>
  <si>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</si>
  <si>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</si>
  <si>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</si>
  <si>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</si>
  <si>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</si>
  <si>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</si>
  <si>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</si>
  <si>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</si>
  <si>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</si>
  <si>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</si>
  <si>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</si>
  <si>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</si>
  <si>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</si>
  <si>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</si>
  <si>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</si>
  <si>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</si>
  <si>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</si>
  <si>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</si>
  <si>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</si>
  <si>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</si>
  <si>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</si>
  <si>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</si>
  <si>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</si>
  <si>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</si>
  <si>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</si>
  <si>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</si>
  <si>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</si>
  <si>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</si>
  <si>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</si>
  <si>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</si>
  <si>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</si>
  <si>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</si>
  <si>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</si>
  <si>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</si>
  <si>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</si>
  <si>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</si>
  <si>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</si>
  <si>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</si>
  <si>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</si>
  <si>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</si>
  <si>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</si>
  <si>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</si>
  <si>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</si>
  <si>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</si>
  <si>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</si>
  <si>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</si>
  <si>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</si>
  <si>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</si>
  <si>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</si>
  <si>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</si>
  <si>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</si>
  <si>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</si>
  <si>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</si>
  <si>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</si>
  <si>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</si>
  <si>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</si>
  <si>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</si>
  <si>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</si>
  <si>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</si>
  <si>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</si>
  <si>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</si>
  <si>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</si>
  <si>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</si>
  <si>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</si>
  <si>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</si>
  <si>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</si>
  <si>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</si>
  <si>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</si>
  <si>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</si>
  <si>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</si>
  <si>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</si>
  <si>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</si>
  <si>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</si>
  <si>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</si>
  <si>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</si>
  <si>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</si>
  <si>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</si>
  <si>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</si>
  <si>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</si>
  <si>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</si>
  <si>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</si>
  <si>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</si>
  <si>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</si>
  <si>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</si>
  <si>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</si>
  <si>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</si>
  <si>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</si>
  <si>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</si>
  <si>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</si>
  <si>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</si>
  <si>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</si>
  <si>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</si>
  <si>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</si>
  <si>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</si>
  <si>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</si>
  <si>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</si>
  <si>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</si>
  <si>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</si>
  <si>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</si>
  <si>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839415</t>
  </si>
  <si>
    <t>862567</t>
  </si>
  <si>
    <t>881957</t>
  </si>
  <si>
    <t>886344</t>
  </si>
  <si>
    <t>896998</t>
  </si>
  <si>
    <t>896997</t>
  </si>
  <si>
    <t>900332</t>
  </si>
  <si>
    <t>931165</t>
  </si>
  <si>
    <t>NEG_ROWS</t>
  </si>
  <si>
    <t>False</t>
  </si>
  <si>
    <t>TOTAL</t>
  </si>
  <si>
    <t>7837</t>
  </si>
  <si>
    <t>2_Errors_found</t>
  </si>
  <si>
    <t>Error Type</t>
  </si>
  <si>
    <t>Error Description</t>
  </si>
  <si>
    <t>Mandatory columns not found</t>
  </si>
  <si>
    <t>No Contributions columns (EE/ER/AVC) were found</t>
  </si>
  <si>
    <t>schemeNotNull</t>
  </si>
  <si>
    <t>The Scheme ID is missing</t>
  </si>
  <si>
    <t>943285</t>
  </si>
  <si>
    <t>946506</t>
  </si>
  <si>
    <t>3_Errors_found</t>
  </si>
  <si>
    <t>No Forename column was found</t>
  </si>
  <si>
    <t>962325</t>
  </si>
  <si>
    <t>1_Errors_found</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</si>
</sst>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0">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sz val="11"/>
      <color rgb="FF000000"/>
      <name val="Calibri"/>
      <family val="2"/>
      <scheme val="minor"/>
    </font>
    <font>
      <b/>
      <sz val="11"/>
      <name val="Calibri"/>
      <family val="2"/>
    </font>
  </fonts>
  <fills count="8">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
      <patternFill patternType="solid">
        <fgColor rgb="FF00CC99"/>
        <bgColor indexed="64"/>
      </patternFill>
    </fill>
    <fill>
      <patternFill patternType="solid">
        <fgColor rgb="FF0000CC"/>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right style="thin">
        <color auto="1"/>
      </right>
      <top/>
      <bottom/>
    </border>
    <border>
      <left style="thin">
        <color auto="1"/>
      </left>
      <right style="thin">
        <color auto="1"/>
      </right>
      <top style="thin">
        <color auto="1"/>
      </top>
      <bottom style="thin">
        <color auto="1"/>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3">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0" fillId="0" borderId="0" xfId="0" applyFont="1" applyAlignment="1">
      <alignment horizontal="center"/>
    </xf>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18" fillId="0" borderId="0" xfId="0"/>
    <xf numFmtId="0" fontId="18" fillId="0" borderId="4" xfId="0" applyBorder="1" applyAlignment="1">
      <alignment wrapText="1"/>
    </xf>
    <xf numFmtId="0" fontId="19" fillId="0" borderId="5" xfId="0" applyAlignment="1">
      <alignment horizontal="center" vertical="top"/>
    </xf>
    <xf numFmtId="0" fontId="18" fillId="0" borderId="0" xfId="0" applyAlignment="1">
      <alignment wrapText="1"/>
    </xf>
    <xf numFmtId="0" fontId="18" fillId="6" borderId="0" xfId="0" applyFill="1"/>
    <xf numFmtId="0" fontId="18" fillId="7" borderId="0" xfId="0" applyFill="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worksheet" Target="worksheets/sheet25.xml" /><Relationship Id="rId25" Type="http://schemas.openxmlformats.org/officeDocument/2006/relationships/worksheet" Target="worksheets/sheet24.xml" /><Relationship Id="rId28" Type="http://schemas.openxmlformats.org/officeDocument/2006/relationships/worksheet" Target="worksheets/sheet27.xml" /><Relationship Id="rId27" Type="http://schemas.openxmlformats.org/officeDocument/2006/relationships/worksheet" Target="worksheets/sheet26.xml" /><Relationship Id="rId5" Type="http://schemas.openxmlformats.org/officeDocument/2006/relationships/worksheet" Target="worksheets/sheet4.xml" /><Relationship Id="rId6" Type="http://schemas.openxmlformats.org/officeDocument/2006/relationships/worksheet" Target="worksheets/sheet5.xml" /><Relationship Id="rId29" Type="http://schemas.openxmlformats.org/officeDocument/2006/relationships/worksheet" Target="worksheets/sheet28.xml" /><Relationship Id="rId7" Type="http://schemas.openxmlformats.org/officeDocument/2006/relationships/worksheet" Target="worksheets/sheet6.xml" /><Relationship Id="rId8" Type="http://schemas.openxmlformats.org/officeDocument/2006/relationships/worksheet" Target="worksheets/sheet7.xml" /><Relationship Id="rId31" Type="http://schemas.openxmlformats.org/officeDocument/2006/relationships/worksheet" Target="worksheets/sheet30.xml" /><Relationship Id="rId30" Type="http://schemas.openxmlformats.org/officeDocument/2006/relationships/worksheet" Target="worksheets/sheet29.xml" /><Relationship Id="rId11" Type="http://schemas.openxmlformats.org/officeDocument/2006/relationships/worksheet" Target="worksheets/sheet10.xml" /><Relationship Id="rId33" Type="http://schemas.openxmlformats.org/officeDocument/2006/relationships/worksheet" Target="worksheets/sheet32.xml" /><Relationship Id="rId10" Type="http://schemas.openxmlformats.org/officeDocument/2006/relationships/worksheet" Target="worksheets/sheet9.xml" /><Relationship Id="rId32" Type="http://schemas.openxmlformats.org/officeDocument/2006/relationships/worksheet" Target="worksheets/sheet31.xml" /><Relationship Id="rId13" Type="http://schemas.openxmlformats.org/officeDocument/2006/relationships/worksheet" Target="worksheets/sheet12.xml" /><Relationship Id="rId35" Type="http://schemas.openxmlformats.org/officeDocument/2006/relationships/styles" Target="styles.xml" /><Relationship Id="rId12" Type="http://schemas.openxmlformats.org/officeDocument/2006/relationships/worksheet" Target="worksheets/sheet11.xml" /><Relationship Id="rId34" Type="http://schemas.openxmlformats.org/officeDocument/2006/relationships/worksheet" Target="worksheets/sheet33.xml" /><Relationship Id="rId15" Type="http://schemas.openxmlformats.org/officeDocument/2006/relationships/worksheet" Target="worksheets/sheet14.xml" /><Relationship Id="rId37" Type="http://schemas.openxmlformats.org/officeDocument/2006/relationships/calcChain" Target="calcChain.xml" /><Relationship Id="rId14" Type="http://schemas.openxmlformats.org/officeDocument/2006/relationships/worksheet" Target="worksheets/sheet13.xml" /><Relationship Id="rId36" Type="http://schemas.openxmlformats.org/officeDocument/2006/relationships/sharedStrings" Target="sharedStrings.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2.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8.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2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7.xml" /><Relationship Id="rId4" Type="http://schemas.openxmlformats.org/officeDocument/2006/relationships/vmlDrawing" Target="../drawings/vmlDrawing1.vml" /></Relationships>
</file>

<file path=xl/worksheets/_rels/sheet30.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0.xml" /><Relationship Id="rId4" Type="http://schemas.openxmlformats.org/officeDocument/2006/relationships/vmlDrawing" Target="../drawings/vmlDrawing2.vml" /></Relationships>
</file>

<file path=xl/worksheets/_rels/sheet3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33.xml" /><Relationship Id="rId4" Type="http://schemas.openxmlformats.org/officeDocument/2006/relationships/vmlDrawing" Target="../drawings/vmlDrawing3.vml" /></Relationships>
</file>

<file path=xl/worksheets/_rels/sheet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C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3" ht="15">
      <c r="A1" s="108" t="s">
        <v>115</v>
      </c>
      <c r="B1" s="109" t="s">
        <v>116</v>
      </c>
      <c r="C1" s="109" t="s">
        <v>118</v>
      </c>
    </row>
    <row r="2" spans="1:3" ht="14.25">
      <c r="A2" s="110"/>
      <c r="B2" s="107" t="s">
        <v>121</v>
      </c>
      <c r="C2" s="107" t="s">
        <v>13</v>
      </c>
    </row>
    <row r="3" spans="1:3" ht="14.25">
      <c r="A3" s="110"/>
      <c r="B3" s="107" t="s">
        <v>122</v>
      </c>
      <c r="C3" s="107" t="s">
        <v>15</v>
      </c>
    </row>
    <row r="4" spans="1:3" ht="14.25">
      <c r="A4" s="110"/>
      <c r="B4" s="107" t="s">
        <v>123</v>
      </c>
      <c r="C4" s="107" t="s">
        <v>17</v>
      </c>
    </row>
    <row r="5" spans="1:3" ht="14.25">
      <c r="A5" s="110"/>
      <c r="B5" s="107" t="s">
        <v>124</v>
      </c>
      <c r="C5" s="107" t="s">
        <v>19</v>
      </c>
    </row>
    <row r="6" spans="1:3" ht="14.25">
      <c r="A6" s="110"/>
      <c r="B6" s="107" t="s">
        <v>125</v>
      </c>
      <c r="C6" s="107" t="s">
        <v>21</v>
      </c>
    </row>
    <row r="7" spans="1:3" ht="14.25">
      <c r="A7" s="110"/>
      <c r="B7" s="107" t="s">
        <v>126</v>
      </c>
      <c r="C7" s="107" t="s">
        <v>23</v>
      </c>
    </row>
    <row r="8" spans="1:3" ht="14.25">
      <c r="A8" s="110"/>
      <c r="B8" s="107" t="s">
        <v>127</v>
      </c>
      <c r="C8" s="107" t="s">
        <v>25</v>
      </c>
    </row>
    <row r="9" spans="1:3" ht="14.25">
      <c r="A9" s="110"/>
      <c r="B9" s="107" t="s">
        <v>26</v>
      </c>
      <c r="C9" s="107" t="s">
        <v>28</v>
      </c>
    </row>
    <row r="10" spans="1:3" ht="14.25">
      <c r="A10" s="110"/>
      <c r="B10" s="107" t="s">
        <v>128</v>
      </c>
      <c r="C10" s="107" t="s">
        <v>31</v>
      </c>
    </row>
    <row r="11" spans="1:3" ht="14.25">
      <c r="A11" s="110"/>
      <c r="B11" s="107" t="s">
        <v>48</v>
      </c>
      <c r="C11" s="107" t="s">
        <v>50</v>
      </c>
    </row>
    <row r="12" spans="1:3" ht="14.25">
      <c r="A12" s="110"/>
      <c r="B12" s="107" t="s">
        <v>140</v>
      </c>
      <c r="C12" s="107" t="s">
        <v>53</v>
      </c>
    </row>
    <row r="13" spans="1:3" ht="14.25">
      <c r="A13" s="110"/>
      <c r="B13" s="107" t="s">
        <v>141</v>
      </c>
      <c r="C13" s="107" t="s">
        <v>56</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5"/>
  <sheetViews>
    <sheetView workbookViewId="0" topLeftCell="A1">
      <selection pane="topLeft" activeCell="A1" sqref="A1"/>
    </sheetView>
  </sheetViews>
  <sheetFormatPr defaultColWidth="9.255" defaultRowHeight="15" customHeight="1"/>
  <cols>
    <col min="1" max="16384" width="9.25" style="107"/>
  </cols>
  <sheetData>
    <row r="1" spans="1:2" ht="15">
      <c r="A1" s="111" t="s">
        <v>142</v>
      </c>
      <c r="B1" s="111"/>
    </row>
    <row r="2" spans="1:2" ht="15">
      <c r="A2" s="112" t="s">
        <v>134</v>
      </c>
      <c r="B2" s="112" t="s">
        <v>135</v>
      </c>
    </row>
    <row r="3" spans="1:2" ht="15">
      <c r="A3" s="107" t="s">
        <v>136</v>
      </c>
      <c r="B3" s="107" t="s">
        <v>137</v>
      </c>
    </row>
    <row r="4" spans="1:2" ht="15">
      <c r="A4" s="107" t="s">
        <v>136</v>
      </c>
      <c r="B4" s="107" t="s">
        <v>143</v>
      </c>
    </row>
    <row r="5" spans="1:2" ht="15">
      <c r="A5" s="107" t="s">
        <v>138</v>
      </c>
      <c r="B5" s="107" t="s">
        <v>139</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61</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61000.0</v>
      </c>
      <c r="E10" s="59">
        <v>0.05</v>
      </c>
      <c r="F10" s="58">
        <f>D10*5%/12</f>
        <v>254.1666667</v>
      </c>
      <c r="G10" s="59">
        <v>0.5</v>
      </c>
      <c r="H10" s="58">
        <f>F10*50%</f>
        <v>127.0833333</v>
      </c>
      <c r="I10" s="17">
        <f>F10+H10</f>
        <v>381.25</v>
      </c>
      <c r="J10" s="1"/>
      <c r="K10" s="58">
        <v>634.5833333333334</v>
      </c>
      <c r="L10" s="58">
        <v>317.2916666666667</v>
      </c>
      <c r="M10" s="12">
        <f>K10+(F10*1)</f>
        <v>888.75</v>
      </c>
      <c r="N10" s="12">
        <f>L10+(H10*1)</f>
        <v>444.375</v>
      </c>
      <c r="O10" s="1" t="s">
        <v>62</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1" ht="15.75" customHeight="1">
      <c r="A25" s="61" t="s">
        <v>69</v>
      </c>
      <c r="B25" s="61" t="s">
        <v>18</v>
      </c>
      <c r="C25" s="61" t="s">
        <v>19</v>
      </c>
      <c r="D25" s="61" t="s">
        <v>70</v>
      </c>
      <c r="E25" s="63">
        <v>151000.0</v>
      </c>
      <c r="K25" s="15"/>
    </row>
    <row r="26" spans="1:11" ht="15.75" customHeight="1">
      <c r="A26" s="61" t="s">
        <v>69</v>
      </c>
      <c r="B26" s="61" t="s">
        <v>55</v>
      </c>
      <c r="C26" s="61" t="s">
        <v>56</v>
      </c>
      <c r="D26" s="61" t="s">
        <v>71</v>
      </c>
      <c r="E26" s="63">
        <v>124000.0</v>
      </c>
      <c r="K26" s="15"/>
    </row>
    <row r="27" spans="1:11" ht="15.75" customHeight="1">
      <c r="A27" s="61" t="s">
        <v>69</v>
      </c>
      <c r="B27" s="61" t="s">
        <v>14</v>
      </c>
      <c r="C27" s="61" t="s">
        <v>15</v>
      </c>
      <c r="D27" s="61" t="s">
        <v>72</v>
      </c>
      <c r="E27" s="63">
        <v>170400.0</v>
      </c>
      <c r="K27" s="15"/>
    </row>
    <row r="28" spans="1:11" ht="15.75" customHeight="1">
      <c r="A28" s="61" t="s">
        <v>69</v>
      </c>
      <c r="B28" s="61" t="s">
        <v>27</v>
      </c>
      <c r="C28" s="61" t="s">
        <v>28</v>
      </c>
      <c r="D28" s="61" t="s">
        <v>73</v>
      </c>
      <c r="E28" s="63">
        <v>54000.0</v>
      </c>
      <c r="K28" s="15"/>
    </row>
    <row r="29" spans="1:11" ht="15.75" customHeight="1">
      <c r="A29" s="61" t="s">
        <v>69</v>
      </c>
      <c r="B29" s="61" t="s">
        <v>74</v>
      </c>
      <c r="C29" s="61" t="s">
        <v>50</v>
      </c>
      <c r="D29" s="61" t="s">
        <v>75</v>
      </c>
      <c r="E29" s="63">
        <v>104000.0</v>
      </c>
      <c r="K29" s="15"/>
    </row>
    <row r="30" spans="1:11" ht="15.75" customHeight="1">
      <c r="A30" s="61" t="s">
        <v>69</v>
      </c>
      <c r="B30" s="61" t="s">
        <v>52</v>
      </c>
      <c r="C30" s="61" t="s">
        <v>53</v>
      </c>
      <c r="D30" s="61" t="s">
        <v>76</v>
      </c>
      <c r="E30" s="63">
        <v>227300.0</v>
      </c>
      <c r="K30" s="15"/>
    </row>
    <row r="31" spans="1:11" ht="15.75" customHeight="1">
      <c r="A31" s="61" t="s">
        <v>69</v>
      </c>
      <c r="B31" s="61" t="s">
        <v>20</v>
      </c>
      <c r="C31" s="61" t="s">
        <v>21</v>
      </c>
      <c r="D31" s="61" t="s">
        <v>77</v>
      </c>
      <c r="E31" s="63">
        <v>49200.0</v>
      </c>
      <c r="K31" s="15"/>
    </row>
    <row r="32" spans="1:11" ht="15.75" customHeight="1">
      <c r="A32" s="61" t="s">
        <v>69</v>
      </c>
      <c r="B32" s="61" t="s">
        <v>24</v>
      </c>
      <c r="C32" s="61" t="s">
        <v>25</v>
      </c>
      <c r="D32" s="61" t="s">
        <v>78</v>
      </c>
      <c r="E32" s="63">
        <v>140500.0</v>
      </c>
      <c r="K32" s="15"/>
    </row>
    <row r="33" spans="1:11" ht="15.75" customHeight="1">
      <c r="A33" s="61" t="s">
        <v>69</v>
      </c>
      <c r="B33" s="61" t="s">
        <v>30</v>
      </c>
      <c r="C33" s="61" t="s">
        <v>31</v>
      </c>
      <c r="D33" s="61" t="s">
        <v>79</v>
      </c>
      <c r="E33" s="63">
        <v>114000.0</v>
      </c>
      <c r="K33" s="15"/>
    </row>
    <row r="34" spans="1:11" ht="15.75" customHeight="1">
      <c r="A34" s="61" t="s">
        <v>69</v>
      </c>
      <c r="B34" s="61" t="s">
        <v>80</v>
      </c>
      <c r="C34" s="61" t="s">
        <v>17</v>
      </c>
      <c r="D34" s="61" t="s">
        <v>81</v>
      </c>
      <c r="E34" s="63">
        <v>51300.0</v>
      </c>
      <c r="K34" s="15"/>
    </row>
    <row r="35" spans="1:11" ht="15.75" customHeight="1">
      <c r="A35" s="61" t="s">
        <v>69</v>
      </c>
      <c r="B35" s="61" t="s">
        <v>82</v>
      </c>
      <c r="C35" s="61" t="s">
        <v>23</v>
      </c>
      <c r="D35" s="61" t="s">
        <v>83</v>
      </c>
      <c r="E35" s="63">
        <v>61000.0</v>
      </c>
      <c r="K35" s="15"/>
    </row>
    <row r="36" spans="1:11" ht="15.75" customHeight="1">
      <c r="A36" s="61" t="s">
        <v>69</v>
      </c>
      <c r="B36" s="61" t="s">
        <v>12</v>
      </c>
      <c r="C36" s="61" t="s">
        <v>13</v>
      </c>
      <c r="D36" s="61" t="s">
        <v>84</v>
      </c>
      <c r="E36" s="63">
        <v>59500.0</v>
      </c>
      <c r="K36" s="15"/>
    </row>
    <row r="37" spans="5:11" ht="15.75" customHeight="1">
      <c r="E37" s="64">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3"/>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625.33</v>
      </c>
    </row>
    <row r="3" spans="1:6" ht="14.25">
      <c r="A3" s="110"/>
      <c r="B3" s="107" t="s">
        <v>122</v>
      </c>
      <c r="C3" s="107" t="s">
        <v>14</v>
      </c>
      <c r="D3" s="107" t="s">
        <v>15</v>
      </c>
      <c r="E3" s="107">
        <v>710.0</v>
      </c>
      <c r="F3" s="107">
        <v>1355.0</v>
      </c>
    </row>
    <row r="4" spans="1:6" ht="14.25">
      <c r="A4" s="110"/>
      <c r="B4" s="107" t="s">
        <v>123</v>
      </c>
      <c r="C4" s="107" t="s">
        <v>16</v>
      </c>
      <c r="D4" s="107" t="s">
        <v>17</v>
      </c>
      <c r="E4" s="107">
        <v>213.75</v>
      </c>
      <c r="F4" s="107">
        <v>373.12</v>
      </c>
    </row>
    <row r="5" spans="1:6" ht="14.25">
      <c r="A5" s="110"/>
      <c r="B5" s="107" t="s">
        <v>124</v>
      </c>
      <c r="C5" s="107" t="s">
        <v>18</v>
      </c>
      <c r="D5" s="107" t="s">
        <v>19</v>
      </c>
      <c r="E5" s="107">
        <v>1791.06</v>
      </c>
      <c r="F5" s="107">
        <v>3333.03</v>
      </c>
    </row>
    <row r="6" spans="1:6" ht="14.25">
      <c r="A6" s="110"/>
      <c r="B6" s="107" t="s">
        <v>125</v>
      </c>
      <c r="C6" s="107" t="s">
        <v>20</v>
      </c>
      <c r="D6" s="107" t="s">
        <v>21</v>
      </c>
      <c r="E6" s="107">
        <v>410.0</v>
      </c>
      <c r="F6" s="107">
        <v>723.33</v>
      </c>
    </row>
    <row r="7" spans="1:6" ht="14.25">
      <c r="A7" s="110"/>
      <c r="B7" s="107" t="s">
        <v>126</v>
      </c>
      <c r="C7" s="107" t="s">
        <v>22</v>
      </c>
      <c r="D7" s="107" t="s">
        <v>23</v>
      </c>
      <c r="E7" s="107">
        <v>254.17</v>
      </c>
      <c r="F7" s="107">
        <v>444.38</v>
      </c>
    </row>
    <row r="8" spans="1:6" ht="14.25">
      <c r="A8" s="110"/>
      <c r="B8" s="107" t="s">
        <v>127</v>
      </c>
      <c r="C8" s="107" t="s">
        <v>24</v>
      </c>
      <c r="D8" s="107" t="s">
        <v>25</v>
      </c>
      <c r="E8" s="107">
        <v>1170.83</v>
      </c>
      <c r="F8" s="107">
        <v>2056.67</v>
      </c>
    </row>
    <row r="9" spans="1:6" ht="14.25">
      <c r="A9" s="110"/>
      <c r="B9" s="107" t="s">
        <v>26</v>
      </c>
      <c r="C9" s="107" t="s">
        <v>27</v>
      </c>
      <c r="D9" s="107" t="s">
        <v>28</v>
      </c>
      <c r="E9" s="107">
        <v>100.0</v>
      </c>
      <c r="F9" s="107">
        <v>200.0</v>
      </c>
    </row>
    <row r="10" spans="1:6" ht="14.25">
      <c r="A10" s="110"/>
      <c r="B10" s="107" t="s">
        <v>128</v>
      </c>
      <c r="C10" s="107" t="s">
        <v>30</v>
      </c>
      <c r="D10" s="107" t="s">
        <v>31</v>
      </c>
      <c r="E10" s="107">
        <v>950.0</v>
      </c>
      <c r="F10" s="107">
        <v>1899.17</v>
      </c>
    </row>
    <row r="11" spans="1:6" ht="14.25">
      <c r="A11" s="110"/>
      <c r="B11" s="107" t="s">
        <v>48</v>
      </c>
      <c r="C11" s="107" t="s">
        <v>49</v>
      </c>
      <c r="D11" s="107" t="s">
        <v>50</v>
      </c>
      <c r="E11" s="107">
        <v>866.67</v>
      </c>
      <c r="F11" s="107">
        <v>1708.33</v>
      </c>
    </row>
    <row r="12" spans="1:6" ht="14.25">
      <c r="A12" s="110"/>
      <c r="B12" s="107" t="s">
        <v>140</v>
      </c>
      <c r="C12" s="107" t="s">
        <v>52</v>
      </c>
      <c r="D12" s="107" t="s">
        <v>53</v>
      </c>
      <c r="E12" s="107">
        <v>1000.0</v>
      </c>
      <c r="F12" s="107">
        <v>1000.0</v>
      </c>
    </row>
    <row r="13" spans="1:6" ht="14.25">
      <c r="A13" s="110"/>
      <c r="B13" s="107" t="s">
        <v>141</v>
      </c>
      <c r="C13" s="107" t="s">
        <v>55</v>
      </c>
      <c r="D13" s="107" t="s">
        <v>56</v>
      </c>
      <c r="E13" s="107">
        <v>733.0</v>
      </c>
      <c r="F13" s="107">
        <v>733.0</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85</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5" t="s">
        <v>88</v>
      </c>
      <c r="B17" s="57" t="s">
        <v>89</v>
      </c>
      <c r="C17" s="57" t="s">
        <v>90</v>
      </c>
      <c r="D17" s="58">
        <v>60000.0</v>
      </c>
      <c r="E17" s="59">
        <v>0.03</v>
      </c>
      <c r="F17" s="58">
        <f>D17*E17/12</f>
        <v>150.0</v>
      </c>
      <c r="G17" s="59">
        <v>0.5</v>
      </c>
      <c r="H17" s="58">
        <f>F17/2</f>
        <v>75.0</v>
      </c>
      <c r="I17" s="17">
        <f>F17+H17</f>
        <v>225.0</v>
      </c>
      <c r="J17" s="1"/>
      <c r="K17" s="58">
        <v>733.0</v>
      </c>
      <c r="L17" s="58">
        <v>366.5</v>
      </c>
      <c r="M17" s="58">
        <f>F17</f>
        <v>150.0</v>
      </c>
      <c r="N17" s="58">
        <f>H17</f>
        <v>75.0</v>
      </c>
      <c r="O17" s="1" t="s">
        <v>91</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798.88</v>
      </c>
    </row>
    <row r="3" spans="1:6" ht="14.25">
      <c r="A3" s="110"/>
      <c r="B3" s="107" t="s">
        <v>122</v>
      </c>
      <c r="C3" s="107" t="s">
        <v>14</v>
      </c>
      <c r="D3" s="107" t="s">
        <v>15</v>
      </c>
      <c r="E3" s="107">
        <v>710.0</v>
      </c>
      <c r="F3" s="107">
        <v>1710.0</v>
      </c>
    </row>
    <row r="4" spans="1:6" ht="14.25">
      <c r="A4" s="110"/>
      <c r="B4" s="107" t="s">
        <v>123</v>
      </c>
      <c r="C4" s="107" t="s">
        <v>16</v>
      </c>
      <c r="D4" s="107" t="s">
        <v>17</v>
      </c>
      <c r="E4" s="107">
        <v>213.75</v>
      </c>
      <c r="F4" s="107">
        <v>480.0</v>
      </c>
    </row>
    <row r="5" spans="1:6" ht="14.25">
      <c r="A5" s="110"/>
      <c r="B5" s="107" t="s">
        <v>124</v>
      </c>
      <c r="C5" s="107" t="s">
        <v>18</v>
      </c>
      <c r="D5" s="107" t="s">
        <v>19</v>
      </c>
      <c r="E5" s="107">
        <v>1596.82</v>
      </c>
      <c r="F5" s="107">
        <v>4131.44</v>
      </c>
    </row>
    <row r="6" spans="1:6" ht="14.25">
      <c r="A6" s="110"/>
      <c r="B6" s="107" t="s">
        <v>125</v>
      </c>
      <c r="C6" s="107" t="s">
        <v>20</v>
      </c>
      <c r="D6" s="107" t="s">
        <v>21</v>
      </c>
      <c r="E6" s="107">
        <v>410.0</v>
      </c>
      <c r="F6" s="107">
        <v>928.33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2642.08</v>
      </c>
    </row>
    <row r="9" spans="1:6" ht="14.25">
      <c r="A9" s="110"/>
      <c r="B9" s="107" t="s">
        <v>26</v>
      </c>
      <c r="C9" s="107" t="s">
        <v>27</v>
      </c>
      <c r="D9" s="107" t="s">
        <v>28</v>
      </c>
      <c r="E9" s="107">
        <v>100.0</v>
      </c>
      <c r="F9" s="107">
        <v>250.0</v>
      </c>
    </row>
    <row r="10" spans="1:6" ht="14.25">
      <c r="A10" s="110"/>
      <c r="B10" s="107" t="s">
        <v>128</v>
      </c>
      <c r="C10" s="107" t="s">
        <v>30</v>
      </c>
      <c r="D10" s="107" t="s">
        <v>31</v>
      </c>
      <c r="E10" s="107">
        <v>950.0</v>
      </c>
      <c r="F10" s="107">
        <v>2374.17</v>
      </c>
    </row>
    <row r="11" spans="1:6" ht="14.25">
      <c r="A11" s="110"/>
      <c r="B11" s="107" t="s">
        <v>48</v>
      </c>
      <c r="C11" s="107" t="s">
        <v>49</v>
      </c>
      <c r="D11" s="107" t="s">
        <v>50</v>
      </c>
      <c r="E11" s="107">
        <v>866.67</v>
      </c>
      <c r="F11" s="107">
        <v>2141.67</v>
      </c>
    </row>
    <row r="12" spans="1:6" ht="14.25">
      <c r="A12" s="110"/>
      <c r="B12" s="107" t="s">
        <v>140</v>
      </c>
      <c r="C12" s="107" t="s">
        <v>52</v>
      </c>
      <c r="D12" s="107" t="s">
        <v>53</v>
      </c>
      <c r="E12" s="107">
        <v>1000.0</v>
      </c>
      <c r="F12" s="107">
        <v>1500.0</v>
      </c>
    </row>
    <row r="13" spans="1:6" ht="14.25">
      <c r="A13" s="110"/>
      <c r="B13" s="107" t="s">
        <v>141</v>
      </c>
      <c r="C13" s="107" t="s">
        <v>55</v>
      </c>
      <c r="D13" s="107" t="s">
        <v>56</v>
      </c>
      <c r="E13" s="107">
        <v>733.0</v>
      </c>
      <c r="F13" s="107">
        <v>1099.5</v>
      </c>
    </row>
    <row r="14" spans="1:6" ht="14.25">
      <c r="A14" s="110"/>
      <c r="B14" s="107" t="s">
        <v>88</v>
      </c>
      <c r="C14" s="107" t="s">
        <v>89</v>
      </c>
      <c r="D14" s="107" t="s">
        <v>90</v>
      </c>
      <c r="E14" s="107">
        <v>150.0</v>
      </c>
      <c r="F14" s="107">
        <v>75.0</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1" width="10.75" hidden="1" customWidth="1"/>
    <col min="12" max="12" width="10.75" customWidth="1"/>
    <col min="13" max="13" width="10.625" hidden="1" customWidth="1"/>
    <col min="14"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93</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268.56</v>
      </c>
      <c r="I8" s="74">
        <f>F8+H8</f>
        <v>1865.385</v>
      </c>
      <c r="J8" s="75"/>
      <c r="K8" s="39">
        <v>4875.008</v>
      </c>
      <c r="L8" s="39">
        <v>2437.504</v>
      </c>
      <c r="M8" s="39">
        <f>6666.07+(F8*2)</f>
        <v>9859.72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t="s">
        <v>95</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347.08</v>
      </c>
      <c r="F2" s="107">
        <v>451.79</v>
      </c>
    </row>
    <row r="3" spans="1:6" ht="14.25">
      <c r="A3" s="110"/>
      <c r="B3" s="107" t="s">
        <v>122</v>
      </c>
      <c r="C3" s="107" t="s">
        <v>14</v>
      </c>
      <c r="D3" s="107" t="s">
        <v>15</v>
      </c>
      <c r="E3" s="107">
        <v>710.0</v>
      </c>
      <c r="F3" s="107">
        <v>1000.0</v>
      </c>
    </row>
    <row r="4" spans="1:6" ht="14.25">
      <c r="A4" s="110"/>
      <c r="B4" s="107" t="s">
        <v>123</v>
      </c>
      <c r="C4" s="107" t="s">
        <v>16</v>
      </c>
      <c r="D4" s="107" t="s">
        <v>17</v>
      </c>
      <c r="E4" s="107">
        <v>213.75</v>
      </c>
      <c r="F4" s="107">
        <v>266.25</v>
      </c>
    </row>
    <row r="5" spans="1:6" ht="14.25">
      <c r="A5" s="110"/>
      <c r="B5" s="107" t="s">
        <v>124</v>
      </c>
      <c r="C5" s="107" t="s">
        <v>18</v>
      </c>
      <c r="D5" s="107" t="s">
        <v>19</v>
      </c>
      <c r="E5" s="107">
        <v>1596.82</v>
      </c>
      <c r="F5" s="107">
        <v>2437.5</v>
      </c>
    </row>
    <row r="6" spans="1:6" ht="14.25">
      <c r="A6" s="110"/>
      <c r="B6" s="107" t="s">
        <v>125</v>
      </c>
      <c r="C6" s="107" t="s">
        <v>20</v>
      </c>
      <c r="D6" s="107" t="s">
        <v>21</v>
      </c>
      <c r="E6" s="107">
        <v>410.0</v>
      </c>
      <c r="F6" s="107">
        <v>518.33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1471.25</v>
      </c>
    </row>
    <row r="9" spans="1:6" ht="14.25">
      <c r="A9" s="110"/>
      <c r="B9" s="107" t="s">
        <v>26</v>
      </c>
      <c r="C9" s="107" t="s">
        <v>27</v>
      </c>
      <c r="D9" s="107" t="s">
        <v>28</v>
      </c>
      <c r="E9" s="107">
        <v>100.0</v>
      </c>
      <c r="F9" s="107">
        <v>150.0</v>
      </c>
    </row>
    <row r="10" spans="1:6" ht="14.25">
      <c r="A10" s="110"/>
      <c r="B10" s="107" t="s">
        <v>128</v>
      </c>
      <c r="C10" s="107" t="s">
        <v>30</v>
      </c>
      <c r="D10" s="107" t="s">
        <v>31</v>
      </c>
      <c r="E10" s="107">
        <v>950.0</v>
      </c>
      <c r="F10" s="107">
        <v>1424.17</v>
      </c>
    </row>
    <row r="11" spans="1:6" ht="14.25">
      <c r="A11" s="110"/>
      <c r="B11" s="107" t="s">
        <v>48</v>
      </c>
      <c r="C11" s="107" t="s">
        <v>49</v>
      </c>
      <c r="D11" s="107" t="s">
        <v>50</v>
      </c>
      <c r="E11" s="107">
        <v>866.67</v>
      </c>
      <c r="F11" s="107">
        <v>1275.0</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144</v>
      </c>
      <c r="C14" s="107" t="s">
        <v>89</v>
      </c>
      <c r="D14" s="107" t="s">
        <v>90</v>
      </c>
      <c r="E14" s="107">
        <v>150.0</v>
      </c>
      <c r="F14" s="107">
        <v>366.5</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281.75</v>
      </c>
      <c r="F2" s="107">
        <v>140.88</v>
      </c>
    </row>
    <row r="3" spans="1:6" ht="14.25">
      <c r="A3" s="110"/>
      <c r="B3" s="107" t="s">
        <v>122</v>
      </c>
      <c r="C3" s="107" t="s">
        <v>14</v>
      </c>
      <c r="D3" s="107" t="s">
        <v>15</v>
      </c>
      <c r="E3" s="107">
        <v>666.67</v>
      </c>
      <c r="F3" s="107">
        <v>333.33</v>
      </c>
    </row>
    <row r="4" spans="1:6" ht="14.25">
      <c r="A4" s="110"/>
      <c r="B4" s="107" t="s">
        <v>123</v>
      </c>
      <c r="C4" s="107" t="s">
        <v>16</v>
      </c>
      <c r="D4" s="107" t="s">
        <v>17</v>
      </c>
      <c r="E4" s="107">
        <v>177.5</v>
      </c>
      <c r="F4" s="107">
        <v>88.75</v>
      </c>
    </row>
    <row r="5" spans="1:6" ht="14.25">
      <c r="A5" s="110"/>
      <c r="B5" s="107" t="s">
        <v>124</v>
      </c>
      <c r="C5" s="107" t="s">
        <v>18</v>
      </c>
      <c r="D5" s="107" t="s">
        <v>19</v>
      </c>
      <c r="E5" s="107">
        <v>1625.0</v>
      </c>
      <c r="F5" s="107">
        <v>812.5</v>
      </c>
    </row>
    <row r="6" spans="1:6" ht="14.25">
      <c r="A6" s="110"/>
      <c r="B6" s="107" t="s">
        <v>125</v>
      </c>
      <c r="C6" s="107" t="s">
        <v>20</v>
      </c>
      <c r="D6" s="107" t="s">
        <v>21</v>
      </c>
      <c r="E6" s="107">
        <v>326.67</v>
      </c>
      <c r="F6" s="107">
        <v>163.33</v>
      </c>
    </row>
    <row r="7" spans="1:6" ht="14.25">
      <c r="A7" s="110"/>
      <c r="B7" s="107" t="s">
        <v>126</v>
      </c>
      <c r="C7" s="107" t="s">
        <v>22</v>
      </c>
      <c r="D7" s="107" t="s">
        <v>23</v>
      </c>
      <c r="E7" s="107">
        <v>205.42</v>
      </c>
      <c r="F7" s="107">
        <v>102.71</v>
      </c>
    </row>
    <row r="8" spans="1:6" ht="14.25">
      <c r="A8" s="110"/>
      <c r="B8" s="107" t="s">
        <v>127</v>
      </c>
      <c r="C8" s="107" t="s">
        <v>24</v>
      </c>
      <c r="D8" s="107" t="s">
        <v>25</v>
      </c>
      <c r="E8" s="107">
        <v>920.83</v>
      </c>
      <c r="F8" s="107">
        <v>460.42</v>
      </c>
    </row>
    <row r="9" spans="1:6" ht="14.25">
      <c r="A9" s="110"/>
      <c r="B9" s="107" t="s">
        <v>26</v>
      </c>
      <c r="C9" s="107" t="s">
        <v>27</v>
      </c>
      <c r="D9" s="107" t="s">
        <v>28</v>
      </c>
      <c r="E9" s="107">
        <v>100.0</v>
      </c>
      <c r="F9" s="107">
        <v>50.0</v>
      </c>
    </row>
    <row r="10" spans="1:6" ht="14.25">
      <c r="A10" s="110"/>
      <c r="B10" s="107" t="s">
        <v>128</v>
      </c>
      <c r="C10" s="107" t="s">
        <v>30</v>
      </c>
      <c r="D10" s="107" t="s">
        <v>31</v>
      </c>
      <c r="E10" s="107">
        <v>920.83</v>
      </c>
      <c r="F10" s="107">
        <v>460.42</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hidden="1" customWidth="1"/>
    <col min="7" max="7" width="8.625" customWidth="1"/>
    <col min="8" max="8" width="14.125" hidden="1" customWidth="1"/>
    <col min="9" max="9" width="16.375" customWidth="1"/>
    <col min="10" max="10" width="4.75" customWidth="1"/>
    <col min="11" max="12" width="10.75" hidden="1" customWidth="1"/>
    <col min="13" max="14" width="10.625" hidden="1"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96</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6666.07+(F8*4)</f>
        <v>13053.37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row r="11" spans="1:4" ht="14.25">
      <c r="A11" s="110"/>
      <c r="B11" s="107" t="s">
        <v>48</v>
      </c>
      <c r="C11" s="107" t="s">
        <v>49</v>
      </c>
      <c r="D11" s="107" t="s">
        <v>50</v>
      </c>
    </row>
    <row r="12" spans="1:4" ht="14.25">
      <c r="A12" s="110"/>
      <c r="B12" s="107" t="s">
        <v>140</v>
      </c>
      <c r="C12" s="107" t="s">
        <v>52</v>
      </c>
      <c r="D12" s="107" t="s">
        <v>53</v>
      </c>
    </row>
    <row r="13" spans="1:4" ht="14.25">
      <c r="A13" s="110"/>
      <c r="B13" s="107" t="s">
        <v>141</v>
      </c>
      <c r="C13" s="107" t="s">
        <v>55</v>
      </c>
      <c r="D13" s="107" t="s">
        <v>56</v>
      </c>
    </row>
    <row r="14" spans="1:4" ht="14.25">
      <c r="A14" s="110"/>
      <c r="B14" s="107" t="s">
        <v>144</v>
      </c>
      <c r="C14" s="107" t="s">
        <v>89</v>
      </c>
      <c r="D14" s="107" t="s">
        <v>90</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98</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6666.07+(F8*5)</f>
        <v>14650.195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9">
        <f t="shared" si="7" ref="N11:N16">L11+(H11*5)</f>
        <v>4398.333333</v>
      </c>
      <c r="O11" s="1" t="s">
        <v>86</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9">
        <f>L13+(H13*5)</f>
        <v>3799.166667</v>
      </c>
      <c r="O13" s="1" t="s">
        <v>86</v>
      </c>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E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5" ht="15">
      <c r="A1" s="108" t="s">
        <v>115</v>
      </c>
      <c r="B1" s="109" t="s">
        <v>116</v>
      </c>
      <c r="C1" s="109" t="s">
        <v>118</v>
      </c>
      <c r="D1" s="109" t="s">
        <v>119</v>
      </c>
      <c r="E1" s="109" t="s">
        <v>120</v>
      </c>
    </row>
    <row r="2" spans="1:5" ht="14.25">
      <c r="A2" s="110"/>
      <c r="B2" s="107" t="s">
        <v>121</v>
      </c>
      <c r="C2" s="107" t="s">
        <v>13</v>
      </c>
      <c r="D2" s="107">
        <v>347.08</v>
      </c>
      <c r="E2" s="107">
        <v>1319.5</v>
      </c>
    </row>
    <row r="3" spans="1:5" ht="14.25">
      <c r="A3" s="110"/>
      <c r="B3" s="107" t="s">
        <v>122</v>
      </c>
      <c r="C3" s="107" t="s">
        <v>15</v>
      </c>
      <c r="D3" s="107">
        <v>710.0</v>
      </c>
      <c r="E3" s="107">
        <v>2775.0</v>
      </c>
    </row>
    <row r="4" spans="1:5" ht="14.25">
      <c r="A4" s="110"/>
      <c r="B4" s="107" t="s">
        <v>123</v>
      </c>
      <c r="C4" s="107" t="s">
        <v>17</v>
      </c>
      <c r="D4" s="107">
        <v>213.75</v>
      </c>
      <c r="E4" s="107">
        <v>800.62</v>
      </c>
    </row>
    <row r="5" spans="1:5" ht="14.25">
      <c r="A5" s="110"/>
      <c r="B5" s="107" t="s">
        <v>124</v>
      </c>
      <c r="C5" s="107" t="s">
        <v>19</v>
      </c>
      <c r="D5" s="107">
        <v>1596.82</v>
      </c>
      <c r="E5" s="107">
        <v>4400.0</v>
      </c>
    </row>
    <row r="6" spans="1:5" ht="14.25">
      <c r="A6" s="110"/>
      <c r="B6" s="107" t="s">
        <v>125</v>
      </c>
      <c r="C6" s="107" t="s">
        <v>21</v>
      </c>
      <c r="D6" s="107">
        <v>410.0</v>
      </c>
      <c r="E6" s="107">
        <v>1543.33</v>
      </c>
    </row>
    <row r="7" spans="1:5" ht="14.25">
      <c r="A7" s="110"/>
      <c r="B7" s="107" t="s">
        <v>126</v>
      </c>
      <c r="C7" s="107" t="s">
        <v>23</v>
      </c>
      <c r="D7" s="107">
        <v>0.0</v>
      </c>
      <c r="E7" s="107">
        <v>317.29</v>
      </c>
    </row>
    <row r="8" spans="1:5" ht="14.25">
      <c r="A8" s="110"/>
      <c r="B8" s="107" t="s">
        <v>127</v>
      </c>
      <c r="C8" s="107" t="s">
        <v>25</v>
      </c>
      <c r="D8" s="107">
        <v>1170.83</v>
      </c>
      <c r="E8" s="107">
        <v>4398.33</v>
      </c>
    </row>
    <row r="9" spans="1:5" ht="14.25">
      <c r="A9" s="110"/>
      <c r="B9" s="107" t="s">
        <v>26</v>
      </c>
      <c r="C9" s="107" t="s">
        <v>28</v>
      </c>
      <c r="D9" s="107">
        <v>100.0</v>
      </c>
      <c r="E9" s="107">
        <v>400.0</v>
      </c>
    </row>
    <row r="10" spans="1:5" ht="14.25">
      <c r="A10" s="110"/>
      <c r="B10" s="107" t="s">
        <v>128</v>
      </c>
      <c r="C10" s="107" t="s">
        <v>31</v>
      </c>
      <c r="D10" s="107">
        <v>950.0</v>
      </c>
      <c r="E10" s="107">
        <v>3799.17</v>
      </c>
    </row>
    <row r="11" spans="1:5" ht="14.25">
      <c r="A11" s="110"/>
      <c r="B11" s="107" t="s">
        <v>48</v>
      </c>
      <c r="C11" s="107" t="s">
        <v>50</v>
      </c>
      <c r="D11" s="107">
        <v>866.67</v>
      </c>
      <c r="E11" s="107">
        <v>3441.67</v>
      </c>
    </row>
    <row r="12" spans="1:5" ht="14.25">
      <c r="A12" s="110"/>
      <c r="B12" s="107" t="s">
        <v>140</v>
      </c>
      <c r="C12" s="107" t="s">
        <v>53</v>
      </c>
      <c r="D12" s="107">
        <v>1000.0</v>
      </c>
      <c r="E12" s="107">
        <v>3000.0</v>
      </c>
    </row>
    <row r="13" spans="1:5" ht="14.25">
      <c r="A13" s="110"/>
      <c r="B13" s="107" t="s">
        <v>141</v>
      </c>
      <c r="C13" s="107" t="s">
        <v>56</v>
      </c>
      <c r="D13" s="107">
        <v>733.0</v>
      </c>
      <c r="E13" s="107">
        <v>2199.0</v>
      </c>
    </row>
    <row r="14" spans="1:5" ht="14.25">
      <c r="A14" s="110"/>
      <c r="B14" s="107" t="s">
        <v>144</v>
      </c>
      <c r="C14" s="107" t="s">
        <v>90</v>
      </c>
      <c r="D14" s="107">
        <v>150.0</v>
      </c>
      <c r="E14" s="107">
        <v>300.0</v>
      </c>
    </row>
  </sheetData>
  <pageMargins left="0.75" right="0.75" top="1" bottom="1" header="0.5" footer="0.5"/>
  <pageSetup orientation="portrai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143</v>
      </c>
    </row>
    <row r="4" spans="1:2" ht="15">
      <c r="A4" s="107" t="s">
        <v>138</v>
      </c>
      <c r="B4" s="107" t="s">
        <v>139</v>
      </c>
    </row>
  </sheetData>
  <pageMargins left="0.75" right="0.75" top="1" bottom="1" header="0.5" footer="0.5"/>
  <pageSetup orientation="portrai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99</v>
      </c>
    </row>
    <row r="5" spans="1:35" ht="15">
      <c r="A5" s="79">
        <v>839415.0</v>
      </c>
      <c r="B5" s="80" t="s">
        <v>12</v>
      </c>
      <c r="C5" s="80" t="s">
        <v>13</v>
      </c>
      <c r="D5" s="81">
        <v>0.0</v>
      </c>
      <c r="E5" s="82">
        <v>0.07</v>
      </c>
      <c r="F5" s="81">
        <f>D5*7%/12</f>
        <v>0.0</v>
      </c>
      <c r="G5" s="82">
        <v>0.5</v>
      </c>
      <c r="H5" s="81">
        <f t="shared" si="0" ref="H5:H7">F5*50%</f>
        <v>0.0</v>
      </c>
      <c r="I5" s="83">
        <f t="shared" si="1" ref="I5:I17">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6666.07+(F8*6)</f>
        <v>16247.02</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6">
        <v>896997.0</v>
      </c>
      <c r="B10" s="57" t="s">
        <v>22</v>
      </c>
      <c r="C10" s="57" t="s">
        <v>23</v>
      </c>
      <c r="D10" s="58">
        <v>0.0</v>
      </c>
      <c r="E10" s="59">
        <v>0.05</v>
      </c>
      <c r="F10" s="58">
        <f>D10*5%/12</f>
        <v>0.0</v>
      </c>
      <c r="G10" s="59">
        <v>0.5</v>
      </c>
      <c r="H10" s="58">
        <f>F10*50%</f>
        <v>0.0</v>
      </c>
      <c r="I10" s="17">
        <f>F10+H10</f>
        <v>0.0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K11+(F11*6)</f>
        <v>9967.5</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9">
        <f>L13+(H13*6)</f>
        <v>4274.166667</v>
      </c>
      <c r="O13" s="1" t="s">
        <v>86</v>
      </c>
      <c r="P13" s="1"/>
      <c r="Q13" s="1"/>
      <c r="R13" s="1"/>
      <c r="S13" s="1"/>
      <c r="T13" s="1"/>
      <c r="U13" s="1"/>
      <c r="V13" s="1"/>
      <c r="W13" s="1"/>
      <c r="X13" s="1"/>
      <c r="Y13" s="1"/>
      <c r="Z13" s="1"/>
      <c r="AA13" s="1"/>
      <c r="AB13" s="1"/>
      <c r="AC13" s="1"/>
      <c r="AD13" s="1"/>
      <c r="AE13" s="1"/>
      <c r="AF13" s="1"/>
      <c r="AG13" s="1"/>
      <c r="AH13" s="1"/>
      <c r="AI13" s="1"/>
    </row>
    <row r="14" spans="1:35" ht="15">
      <c r="A14" s="84" t="s">
        <v>48</v>
      </c>
      <c r="B14" s="71" t="s">
        <v>49</v>
      </c>
      <c r="C14" s="71" t="s">
        <v>50</v>
      </c>
      <c r="D14" s="85">
        <v>104000.0</v>
      </c>
      <c r="E14" s="86">
        <v>0.1</v>
      </c>
      <c r="F14" s="39">
        <f>D14*E14/12</f>
        <v>866.6666667</v>
      </c>
      <c r="G14" s="73">
        <v>0.5</v>
      </c>
      <c r="H14" s="39">
        <v>108.35</v>
      </c>
      <c r="I14" s="74">
        <f>F14+H14</f>
        <v>975.0166667</v>
      </c>
      <c r="J14" s="75"/>
      <c r="K14" s="39">
        <v>4250.0</v>
      </c>
      <c r="L14" s="39">
        <v>1275.0</v>
      </c>
      <c r="M14" s="39">
        <f>K14+(F14*6)</f>
        <v>9450.0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50"/>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spans="5:11" ht="15.75" customHeight="1">
      <c r="E22" s="2"/>
      <c r="K22" s="15"/>
    </row>
    <row r="23" spans="1:11" ht="15.75" customHeight="1">
      <c r="A23" s="35" t="s">
        <v>34</v>
      </c>
      <c r="E23" s="2"/>
      <c r="K23" s="15"/>
    </row>
    <row r="24" spans="1:35"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spans="1:11" ht="15.75" customHeight="1">
      <c r="A25" s="66"/>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4"/>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1319.5</v>
      </c>
    </row>
    <row r="3" spans="1:6" ht="14.25">
      <c r="A3" s="110"/>
      <c r="B3" s="107" t="s">
        <v>122</v>
      </c>
      <c r="C3" s="107" t="s">
        <v>14</v>
      </c>
      <c r="D3" s="107" t="s">
        <v>15</v>
      </c>
      <c r="E3" s="107">
        <v>710.0</v>
      </c>
      <c r="F3" s="107">
        <v>3130.0</v>
      </c>
    </row>
    <row r="4" spans="1:6" ht="14.25">
      <c r="A4" s="110"/>
      <c r="B4" s="107" t="s">
        <v>123</v>
      </c>
      <c r="C4" s="107" t="s">
        <v>16</v>
      </c>
      <c r="D4" s="107" t="s">
        <v>17</v>
      </c>
      <c r="E4" s="107">
        <v>213.75</v>
      </c>
      <c r="F4" s="107">
        <v>907.5</v>
      </c>
    </row>
    <row r="5" spans="1:6" ht="14.25">
      <c r="A5" s="110"/>
      <c r="B5" s="107" t="s">
        <v>124</v>
      </c>
      <c r="C5" s="107" t="s">
        <v>18</v>
      </c>
      <c r="D5" s="107" t="s">
        <v>19</v>
      </c>
      <c r="E5" s="107">
        <v>1596.82</v>
      </c>
      <c r="F5" s="107">
        <v>4400.0</v>
      </c>
    </row>
    <row r="6" spans="1:6" ht="14.25">
      <c r="A6" s="110"/>
      <c r="B6" s="107" t="s">
        <v>125</v>
      </c>
      <c r="C6" s="107" t="s">
        <v>20</v>
      </c>
      <c r="D6" s="107" t="s">
        <v>21</v>
      </c>
      <c r="E6" s="107">
        <v>410.0</v>
      </c>
      <c r="F6" s="107">
        <v>1748.33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4400.0</v>
      </c>
    </row>
    <row r="9" spans="1:6" ht="14.25">
      <c r="A9" s="110"/>
      <c r="B9" s="107" t="s">
        <v>26</v>
      </c>
      <c r="C9" s="107" t="s">
        <v>27</v>
      </c>
      <c r="D9" s="107" t="s">
        <v>28</v>
      </c>
      <c r="E9" s="107">
        <v>100.0</v>
      </c>
      <c r="F9" s="107">
        <v>450.0</v>
      </c>
    </row>
    <row r="10" spans="1:6" ht="14.25">
      <c r="A10" s="110"/>
      <c r="B10" s="107" t="s">
        <v>128</v>
      </c>
      <c r="C10" s="107" t="s">
        <v>30</v>
      </c>
      <c r="D10" s="107" t="s">
        <v>31</v>
      </c>
      <c r="E10" s="107">
        <v>950.0</v>
      </c>
      <c r="F10" s="107">
        <v>4274.17</v>
      </c>
    </row>
    <row r="11" spans="1:6" ht="14.25">
      <c r="A11" s="110"/>
      <c r="B11" s="107" t="s">
        <v>48</v>
      </c>
      <c r="C11" s="107" t="s">
        <v>49</v>
      </c>
      <c r="D11" s="107" t="s">
        <v>50</v>
      </c>
      <c r="E11" s="107">
        <v>866.67</v>
      </c>
      <c r="F11" s="107">
        <v>4400.0</v>
      </c>
    </row>
    <row r="12" spans="1:6" ht="14.25">
      <c r="A12" s="110"/>
      <c r="B12" s="107" t="s">
        <v>140</v>
      </c>
      <c r="C12" s="107" t="s">
        <v>52</v>
      </c>
      <c r="D12" s="107" t="s">
        <v>53</v>
      </c>
      <c r="E12" s="107">
        <v>1000.0</v>
      </c>
      <c r="F12" s="107">
        <v>3500.0</v>
      </c>
    </row>
    <row r="13" spans="1:6" ht="14.25">
      <c r="A13" s="110"/>
      <c r="B13" s="107" t="s">
        <v>141</v>
      </c>
      <c r="C13" s="107" t="s">
        <v>55</v>
      </c>
      <c r="D13" s="107" t="s">
        <v>56</v>
      </c>
      <c r="E13" s="107">
        <v>733.0</v>
      </c>
      <c r="F13" s="107">
        <v>2565.5</v>
      </c>
    </row>
    <row r="14" spans="1:6" ht="14.25">
      <c r="A14" s="110"/>
      <c r="B14" s="107" t="s">
        <v>144</v>
      </c>
      <c r="C14" s="107" t="s">
        <v>89</v>
      </c>
      <c r="D14" s="107" t="s">
        <v>90</v>
      </c>
      <c r="E14" s="107">
        <v>150.0</v>
      </c>
      <c r="F14" s="107">
        <v>375.0</v>
      </c>
    </row>
  </sheetData>
  <pageMargins left="0.75" right="0.75" top="1" bottom="1" header="0.5" footer="0.5"/>
  <pageSetup orientation="portrai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101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6666.07+(F8*7)</f>
        <v>17843.845</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K11+(F11*7)</f>
        <v>11138.33333</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125.83</v>
      </c>
      <c r="I13" s="74">
        <f>F13+H13</f>
        <v>1075.83</v>
      </c>
      <c r="J13" s="75"/>
      <c r="K13" s="39">
        <v>2848.3333333333335</v>
      </c>
      <c r="L13" s="39">
        <v>1424.1666666666667</v>
      </c>
      <c r="M13" s="39">
        <f>K13+(F13*7)</f>
        <v>9498.333333</v>
      </c>
      <c r="N13" s="39">
        <f>4274.17+H13</f>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K14+(F14*7)</f>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10">
        <v>943285.0</v>
      </c>
      <c r="B15" s="11" t="s">
        <v>52</v>
      </c>
      <c r="C15" s="11" t="s">
        <v>53</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102</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9" t="s">
        <v>88</v>
      </c>
      <c r="B18" s="90" t="s">
        <v>103</v>
      </c>
      <c r="C18" s="90" t="s">
        <v>104</v>
      </c>
      <c r="D18" s="91">
        <v>39000.0</v>
      </c>
      <c r="E18" s="92">
        <v>0.1</v>
      </c>
      <c r="F18" s="91">
        <f>D18*E18/12</f>
        <v>325.0</v>
      </c>
      <c r="G18" s="92">
        <v>0.5</v>
      </c>
      <c r="H18" s="91">
        <f>F18/2</f>
        <v>162.5</v>
      </c>
      <c r="I18" s="93">
        <f>F18+H18</f>
        <v>487.5</v>
      </c>
      <c r="J18" s="94"/>
      <c r="K18" s="91"/>
      <c r="L18" s="91"/>
      <c r="M18" s="91">
        <f t="shared" si="10" ref="M18:M20">F18*1</f>
        <v>325.0</v>
      </c>
      <c r="N18" s="91">
        <f t="shared" si="11" ref="N18:N20">H18*1</f>
        <v>162.5</v>
      </c>
      <c r="O18" s="94" t="s">
        <v>105</v>
      </c>
      <c r="P18" s="94"/>
      <c r="Q18" s="94"/>
      <c r="R18" s="94"/>
      <c r="S18" s="94"/>
      <c r="T18" s="94"/>
      <c r="U18" s="94"/>
      <c r="V18" s="94"/>
      <c r="W18" s="94"/>
      <c r="X18" s="94"/>
      <c r="Y18" s="94"/>
      <c r="Z18" s="94"/>
      <c r="AA18" s="94"/>
      <c r="AB18" s="94"/>
      <c r="AC18" s="94"/>
      <c r="AD18" s="94"/>
      <c r="AE18" s="94"/>
      <c r="AF18" s="94"/>
      <c r="AG18" s="94"/>
      <c r="AH18" s="94"/>
      <c r="AI18" s="94"/>
    </row>
    <row r="19" spans="1:35" ht="15">
      <c r="A19" s="95" t="s">
        <v>88</v>
      </c>
      <c r="B19" s="96" t="s">
        <v>106</v>
      </c>
      <c r="C19" s="96" t="s">
        <v>107</v>
      </c>
      <c r="D19" s="97">
        <v>39000.0</v>
      </c>
      <c r="E19" s="98">
        <v>0.03</v>
      </c>
      <c r="F19" s="97">
        <f>D19*E19/12</f>
        <v>97.5</v>
      </c>
      <c r="G19" s="98">
        <v>0.5</v>
      </c>
      <c r="H19" s="97">
        <f>F19/2</f>
        <v>48.75</v>
      </c>
      <c r="I19" s="99">
        <f>F19+H19</f>
        <v>146.25</v>
      </c>
      <c r="J19" s="96"/>
      <c r="K19" s="97"/>
      <c r="L19" s="97"/>
      <c r="M19" s="97">
        <f>F19*1</f>
        <v>97.5</v>
      </c>
      <c r="N19" s="97">
        <f>H19*1</f>
        <v>48.75</v>
      </c>
      <c r="O19" s="94" t="s">
        <v>105</v>
      </c>
      <c r="P19" s="94"/>
      <c r="Q19" s="94"/>
      <c r="R19" s="94"/>
      <c r="S19" s="94"/>
      <c r="T19" s="94"/>
      <c r="U19" s="94"/>
      <c r="V19" s="94"/>
      <c r="W19" s="94"/>
      <c r="X19" s="94"/>
      <c r="Y19" s="94"/>
      <c r="Z19" s="94"/>
      <c r="AA19" s="94"/>
      <c r="AB19" s="94"/>
      <c r="AC19" s="94"/>
      <c r="AD19" s="94"/>
      <c r="AE19" s="94"/>
      <c r="AF19" s="94"/>
      <c r="AG19" s="94"/>
      <c r="AH19" s="94"/>
      <c r="AI19" s="94"/>
    </row>
    <row r="20" spans="1:35" ht="15">
      <c r="A20" s="95" t="s">
        <v>88</v>
      </c>
      <c r="B20" s="96" t="s">
        <v>55</v>
      </c>
      <c r="C20" s="96" t="s">
        <v>108</v>
      </c>
      <c r="D20" s="97">
        <v>141000.0</v>
      </c>
      <c r="E20" s="100">
        <v>0.6239371</v>
      </c>
      <c r="F20" s="97">
        <f>D20*E20/12</f>
        <v>7331.260925</v>
      </c>
      <c r="G20" s="98">
        <v>0.5</v>
      </c>
      <c r="H20" s="97">
        <f>F20/2</f>
        <v>3665.630463</v>
      </c>
      <c r="I20" s="99">
        <f>F20+H20</f>
        <v>10996.89139</v>
      </c>
      <c r="J20" s="96"/>
      <c r="K20" s="97"/>
      <c r="L20" s="97"/>
      <c r="M20" s="97">
        <f>F20*1</f>
        <v>7331.260925</v>
      </c>
      <c r="N20" s="97">
        <f>H20*1</f>
        <v>3665.630463</v>
      </c>
      <c r="O20" s="94" t="s">
        <v>109</v>
      </c>
      <c r="P20" s="94"/>
      <c r="Q20" s="94"/>
      <c r="R20" s="94"/>
      <c r="S20" s="94"/>
      <c r="T20" s="94"/>
      <c r="U20" s="94"/>
      <c r="V20" s="94"/>
      <c r="W20" s="94"/>
      <c r="X20" s="94"/>
      <c r="Y20" s="94"/>
      <c r="Z20" s="94"/>
      <c r="AA20" s="94"/>
      <c r="AB20" s="94"/>
      <c r="AC20" s="94"/>
      <c r="AD20" s="94"/>
      <c r="AE20" s="94"/>
      <c r="AF20" s="94"/>
      <c r="AG20" s="94"/>
      <c r="AH20" s="94"/>
      <c r="AI20" s="94"/>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50"/>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F17"/>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6" ht="15">
      <c r="A1" s="108" t="s">
        <v>115</v>
      </c>
      <c r="B1" s="109" t="s">
        <v>116</v>
      </c>
      <c r="C1" s="109" t="s">
        <v>117</v>
      </c>
      <c r="D1" s="109" t="s">
        <v>118</v>
      </c>
      <c r="E1" s="109" t="s">
        <v>119</v>
      </c>
      <c r="F1" s="109" t="s">
        <v>120</v>
      </c>
    </row>
    <row r="2" spans="1:6" ht="14.25">
      <c r="A2" s="110"/>
      <c r="B2" s="107" t="s">
        <v>121</v>
      </c>
      <c r="C2" s="107" t="s">
        <v>12</v>
      </c>
      <c r="D2" s="107" t="s">
        <v>13</v>
      </c>
      <c r="E2" s="107">
        <v>0.0</v>
      </c>
      <c r="F2" s="107">
        <v>451.79</v>
      </c>
    </row>
    <row r="3" spans="1:6" ht="14.25">
      <c r="A3" s="110"/>
      <c r="B3" s="107" t="s">
        <v>122</v>
      </c>
      <c r="C3" s="107" t="s">
        <v>14</v>
      </c>
      <c r="D3" s="107" t="s">
        <v>15</v>
      </c>
      <c r="E3" s="107">
        <v>710.0</v>
      </c>
      <c r="F3" s="107">
        <v>1000.0</v>
      </c>
    </row>
    <row r="4" spans="1:6" ht="14.25">
      <c r="A4" s="110"/>
      <c r="B4" s="107" t="s">
        <v>123</v>
      </c>
      <c r="C4" s="107" t="s">
        <v>16</v>
      </c>
      <c r="D4" s="107" t="s">
        <v>17</v>
      </c>
      <c r="E4" s="107">
        <v>213.75</v>
      </c>
      <c r="F4" s="107">
        <v>266.25</v>
      </c>
    </row>
    <row r="5" spans="1:6" ht="14.25">
      <c r="A5" s="110"/>
      <c r="B5" s="107" t="s">
        <v>124</v>
      </c>
      <c r="C5" s="107" t="s">
        <v>18</v>
      </c>
      <c r="D5" s="107" t="s">
        <v>19</v>
      </c>
      <c r="E5" s="107">
        <v>1596.82</v>
      </c>
      <c r="F5" s="107">
        <v>2437.5</v>
      </c>
    </row>
    <row r="6" spans="1:6" ht="14.25">
      <c r="A6" s="110"/>
      <c r="B6" s="107" t="s">
        <v>125</v>
      </c>
      <c r="C6" s="107" t="s">
        <v>20</v>
      </c>
      <c r="D6" s="107" t="s">
        <v>21</v>
      </c>
      <c r="E6" s="107">
        <v>410.0</v>
      </c>
      <c r="F6" s="107">
        <v>518.33</v>
      </c>
    </row>
    <row r="7" spans="1:6" ht="14.25">
      <c r="A7" s="110"/>
      <c r="B7" s="107" t="s">
        <v>126</v>
      </c>
      <c r="C7" s="107" t="s">
        <v>22</v>
      </c>
      <c r="D7" s="107" t="s">
        <v>23</v>
      </c>
      <c r="E7" s="107">
        <v>0.0</v>
      </c>
      <c r="F7" s="107">
        <v>317.29</v>
      </c>
    </row>
    <row r="8" spans="1:6" ht="14.25">
      <c r="A8" s="110"/>
      <c r="B8" s="107" t="s">
        <v>127</v>
      </c>
      <c r="C8" s="107" t="s">
        <v>24</v>
      </c>
      <c r="D8" s="107" t="s">
        <v>25</v>
      </c>
      <c r="E8" s="107">
        <v>1170.83</v>
      </c>
      <c r="F8" s="107">
        <v>1471.25</v>
      </c>
    </row>
    <row r="9" spans="1:6" ht="14.25">
      <c r="A9" s="110"/>
      <c r="B9" s="107" t="s">
        <v>26</v>
      </c>
      <c r="C9" s="107" t="s">
        <v>27</v>
      </c>
      <c r="D9" s="107" t="s">
        <v>28</v>
      </c>
      <c r="E9" s="107">
        <v>100.0</v>
      </c>
      <c r="F9" s="107">
        <v>150.0</v>
      </c>
    </row>
    <row r="10" spans="1:6" ht="14.25">
      <c r="A10" s="110"/>
      <c r="B10" s="107" t="s">
        <v>128</v>
      </c>
      <c r="C10" s="107" t="s">
        <v>30</v>
      </c>
      <c r="D10" s="107" t="s">
        <v>31</v>
      </c>
      <c r="E10" s="107">
        <v>950.0</v>
      </c>
      <c r="F10" s="107">
        <v>1424.17</v>
      </c>
    </row>
    <row r="11" spans="1:6" ht="14.25">
      <c r="A11" s="110"/>
      <c r="B11" s="107" t="s">
        <v>48</v>
      </c>
      <c r="C11" s="107" t="s">
        <v>49</v>
      </c>
      <c r="D11" s="107" t="s">
        <v>50</v>
      </c>
      <c r="E11" s="107">
        <v>866.67</v>
      </c>
      <c r="F11" s="107">
        <v>1275.0</v>
      </c>
    </row>
    <row r="12" spans="1:6" ht="14.25">
      <c r="A12" s="110"/>
      <c r="B12" s="107" t="s">
        <v>140</v>
      </c>
      <c r="C12" s="107" t="s">
        <v>52</v>
      </c>
      <c r="D12" s="107" t="s">
        <v>53</v>
      </c>
      <c r="E12" s="107">
        <v>1000.0</v>
      </c>
      <c r="F12" s="107">
        <v>500.0</v>
      </c>
    </row>
    <row r="13" spans="1:6" ht="14.25">
      <c r="A13" s="110"/>
      <c r="B13" s="107" t="s">
        <v>141</v>
      </c>
      <c r="C13" s="107" t="s">
        <v>55</v>
      </c>
      <c r="D13" s="107" t="s">
        <v>56</v>
      </c>
      <c r="E13" s="107">
        <v>733.0</v>
      </c>
      <c r="F13" s="107">
        <v>366.5</v>
      </c>
    </row>
    <row r="14" spans="1:6" ht="14.25">
      <c r="A14" s="110"/>
      <c r="B14" s="107" t="s">
        <v>144</v>
      </c>
      <c r="C14" s="107" t="s">
        <v>89</v>
      </c>
      <c r="D14" s="107" t="s">
        <v>90</v>
      </c>
      <c r="E14" s="107">
        <v>150.0</v>
      </c>
      <c r="F14" s="107">
        <v>366.5</v>
      </c>
    </row>
    <row r="15" spans="1:6" ht="14.25">
      <c r="A15" s="110"/>
      <c r="B15" s="107" t="s">
        <v>88</v>
      </c>
      <c r="C15" s="107" t="s">
        <v>103</v>
      </c>
      <c r="D15" s="107" t="s">
        <v>104</v>
      </c>
      <c r="E15" s="107">
        <v>325.0</v>
      </c>
      <c r="F15" s="107">
        <v>0.0</v>
      </c>
    </row>
    <row r="16" spans="1:6" ht="14.25">
      <c r="A16" s="110"/>
      <c r="B16" s="107" t="s">
        <v>88</v>
      </c>
      <c r="C16" s="107" t="s">
        <v>106</v>
      </c>
      <c r="D16" s="107" t="s">
        <v>107</v>
      </c>
      <c r="E16" s="107">
        <v>97.5</v>
      </c>
      <c r="F16" s="107">
        <v>0.0</v>
      </c>
    </row>
    <row r="17" spans="1:6" ht="14.25">
      <c r="A17" s="110"/>
      <c r="B17" s="107" t="s">
        <v>88</v>
      </c>
      <c r="C17" s="107" t="s">
        <v>55</v>
      </c>
      <c r="D17" s="107" t="s">
        <v>108</v>
      </c>
      <c r="E17" s="107">
        <v>7331.26</v>
      </c>
      <c r="F17" s="107">
        <v>0.0</v>
      </c>
    </row>
  </sheetData>
  <pageMargins left="0.75" right="0.75" top="1" bottom="1" header="0.5" footer="0.5"/>
  <pageSetup orientation="portrai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3"/>
  <sheetViews>
    <sheetView workbookViewId="0" topLeftCell="A1"/>
  </sheetViews>
  <sheetFormatPr defaultRowHeight="12.75" customHeight="1"/>
  <cols>
    <col min="1" max="16384" width="9" style="107"/>
  </cols>
  <sheetData>
    <row r="1" spans="1:2" ht="12.75">
      <c r="A1" s="111" t="s">
        <v>145</v>
      </c>
      <c r="B1" s="111"/>
    </row>
    <row r="2" spans="1:2" ht="12.75">
      <c r="A2" s="112" t="s">
        <v>134</v>
      </c>
      <c r="B2" s="112" t="s">
        <v>135</v>
      </c>
    </row>
    <row r="3" spans="1:2" ht="12.75">
      <c r="A3" s="107" t="s">
        <v>138</v>
      </c>
      <c r="B3" s="107" t="s">
        <v>139</v>
      </c>
    </row>
  </sheetData>
  <pageMargins left="0.75" right="0.75" top="1" bottom="1" header="0.5" footer="0.5"/>
  <pageSetup orientation="portrai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7" t="s">
        <v>60</v>
      </c>
      <c r="L3" s="38"/>
      <c r="M3" s="37"/>
      <c r="N3" s="38"/>
    </row>
    <row r="4" spans="1:14" ht="15">
      <c r="A4" s="5" t="s">
        <v>1</v>
      </c>
      <c r="B4" s="5" t="s">
        <v>2</v>
      </c>
      <c r="C4" s="5" t="s">
        <v>3</v>
      </c>
      <c r="D4" s="6" t="s">
        <v>4</v>
      </c>
      <c r="E4" s="7" t="s">
        <v>5</v>
      </c>
      <c r="F4" s="8" t="s">
        <v>6</v>
      </c>
      <c r="G4" s="7" t="s">
        <v>7</v>
      </c>
      <c r="H4" s="8" t="s">
        <v>8</v>
      </c>
      <c r="I4" s="8" t="s">
        <v>9</v>
      </c>
      <c r="K4" s="7" t="s">
        <v>10</v>
      </c>
      <c r="L4" s="7" t="s">
        <v>38</v>
      </c>
      <c r="M4" s="7" t="s">
        <v>10</v>
      </c>
      <c r="N4" s="7" t="s">
        <v>111</v>
      </c>
    </row>
    <row r="5" spans="1:35" ht="15">
      <c r="A5" s="79">
        <v>839415.0</v>
      </c>
      <c r="B5" s="80" t="s">
        <v>12</v>
      </c>
      <c r="C5" s="80" t="s">
        <v>13</v>
      </c>
      <c r="D5" s="81">
        <v>0.0</v>
      </c>
      <c r="E5" s="82">
        <v>0.07</v>
      </c>
      <c r="F5" s="81">
        <f>D5*7%/12</f>
        <v>0.0</v>
      </c>
      <c r="G5" s="82">
        <v>0.5</v>
      </c>
      <c r="H5" s="81">
        <f t="shared" si="0" ref="H5:H7">F5*50%</f>
        <v>0.0</v>
      </c>
      <c r="I5" s="83">
        <f t="shared" si="1" ref="I5:I20">F5+H5</f>
        <v>0.0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70">
        <v>886344.0</v>
      </c>
      <c r="B8" s="71" t="s">
        <v>18</v>
      </c>
      <c r="C8" s="71" t="s">
        <v>19</v>
      </c>
      <c r="D8" s="39">
        <v>151000.0</v>
      </c>
      <c r="E8" s="72">
        <v>0.1269</v>
      </c>
      <c r="F8" s="39">
        <f>D8*12.69%/12</f>
        <v>1596.825</v>
      </c>
      <c r="G8" s="73">
        <v>0.5</v>
      </c>
      <c r="H8" s="39">
        <v>0.0</v>
      </c>
      <c r="I8" s="74">
        <f>F8+H8</f>
        <v>1596.825</v>
      </c>
      <c r="J8" s="75"/>
      <c r="K8" s="39">
        <v>4875.008</v>
      </c>
      <c r="L8" s="39">
        <v>2437.504</v>
      </c>
      <c r="M8" s="39">
        <f>6666.07+(F8*8)</f>
        <v>19440.67</v>
      </c>
      <c r="N8" s="39">
        <f>4131.44+268.56</f>
        <v>4400.0</v>
      </c>
      <c r="O8" s="75" t="s">
        <v>94</v>
      </c>
      <c r="P8" s="75"/>
      <c r="Q8" s="75"/>
      <c r="R8" s="75"/>
      <c r="S8" s="75"/>
      <c r="T8" s="75"/>
      <c r="U8" s="75"/>
      <c r="V8" s="75"/>
      <c r="W8" s="75"/>
      <c r="X8" s="75"/>
      <c r="Y8" s="75"/>
      <c r="Z8" s="75"/>
      <c r="AA8" s="75"/>
      <c r="AB8" s="75"/>
      <c r="AC8" s="75"/>
      <c r="AD8" s="75"/>
      <c r="AE8" s="75"/>
      <c r="AF8" s="75"/>
      <c r="AG8" s="75"/>
      <c r="AH8" s="75"/>
      <c r="AI8" s="75"/>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9">
        <v>896997.0</v>
      </c>
      <c r="B10" s="80" t="s">
        <v>22</v>
      </c>
      <c r="C10" s="80" t="s">
        <v>23</v>
      </c>
      <c r="D10" s="81">
        <v>0.0</v>
      </c>
      <c r="E10" s="82">
        <v>0.05</v>
      </c>
      <c r="F10" s="81">
        <f>D10*5%/12</f>
        <v>0.0</v>
      </c>
      <c r="G10" s="82">
        <v>0.5</v>
      </c>
      <c r="H10" s="81">
        <f>F10*50%</f>
        <v>0.0</v>
      </c>
      <c r="I10" s="83">
        <f>F10+H10</f>
        <v>0.0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spans="1:35" ht="15">
      <c r="A11" s="70">
        <v>900332.0</v>
      </c>
      <c r="B11" s="71" t="s">
        <v>24</v>
      </c>
      <c r="C11" s="71" t="s">
        <v>25</v>
      </c>
      <c r="D11" s="39">
        <v>140500.0</v>
      </c>
      <c r="E11" s="73">
        <v>0.1</v>
      </c>
      <c r="F11" s="39">
        <f>D11*10%/12</f>
        <v>1170.833333</v>
      </c>
      <c r="G11" s="73">
        <v>0.5</v>
      </c>
      <c r="H11" s="39">
        <v>0.0</v>
      </c>
      <c r="I11" s="74">
        <f>F11+H11</f>
        <v>1170.833333</v>
      </c>
      <c r="J11" s="75"/>
      <c r="K11" s="39">
        <v>2942.5</v>
      </c>
      <c r="L11" s="39">
        <v>1471.25</v>
      </c>
      <c r="M11" s="39">
        <f t="shared" si="6" ref="M11:M16">K11+(F11*8)</f>
        <v>12309.16667</v>
      </c>
      <c r="N11" s="39">
        <f>4398.33+1.67</f>
        <v>4400.0</v>
      </c>
      <c r="O11" s="75" t="s">
        <v>94</v>
      </c>
      <c r="P11" s="75"/>
      <c r="Q11" s="75"/>
      <c r="R11" s="75"/>
      <c r="S11" s="75"/>
      <c r="T11" s="75"/>
      <c r="U11" s="75"/>
      <c r="V11" s="75"/>
      <c r="W11" s="75"/>
      <c r="X11" s="75"/>
      <c r="Y11" s="75"/>
      <c r="Z11" s="75"/>
      <c r="AA11" s="75"/>
      <c r="AB11" s="75"/>
      <c r="AC11" s="75"/>
      <c r="AD11" s="75"/>
      <c r="AE11" s="75"/>
      <c r="AF11" s="75"/>
      <c r="AG11" s="75"/>
      <c r="AH11" s="75"/>
      <c r="AI11" s="75"/>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8">
        <v>931165.0</v>
      </c>
      <c r="B13" s="71" t="s">
        <v>30</v>
      </c>
      <c r="C13" s="71" t="s">
        <v>31</v>
      </c>
      <c r="D13" s="85">
        <v>114000.0</v>
      </c>
      <c r="E13" s="86">
        <v>0.1</v>
      </c>
      <c r="F13" s="39">
        <f>SUM(D13*E13)/12</f>
        <v>950.0</v>
      </c>
      <c r="G13" s="73">
        <v>0.5</v>
      </c>
      <c r="H13" s="39">
        <v>0.0</v>
      </c>
      <c r="I13" s="74">
        <f>F13+H13</f>
        <v>950.0</v>
      </c>
      <c r="J13" s="75"/>
      <c r="K13" s="39">
        <v>2848.3333333333335</v>
      </c>
      <c r="L13" s="39">
        <v>1424.1666666666667</v>
      </c>
      <c r="M13" s="39">
        <f>K13+(F13*8)</f>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spans="1:35" ht="15">
      <c r="A14" s="84" t="s">
        <v>48</v>
      </c>
      <c r="B14" s="71" t="s">
        <v>49</v>
      </c>
      <c r="C14" s="71" t="s">
        <v>50</v>
      </c>
      <c r="D14" s="85">
        <v>104000.0</v>
      </c>
      <c r="E14" s="86">
        <v>0.1</v>
      </c>
      <c r="F14" s="39">
        <f>D14*E14/12</f>
        <v>866.6666667</v>
      </c>
      <c r="G14" s="73">
        <v>0.5</v>
      </c>
      <c r="H14" s="39">
        <v>0.0</v>
      </c>
      <c r="I14" s="74">
        <f>F14+H14</f>
        <v>866.6666667</v>
      </c>
      <c r="J14" s="75"/>
      <c r="K14" s="39">
        <v>4250.0</v>
      </c>
      <c r="L14" s="39">
        <v>1275.0</v>
      </c>
      <c r="M14" s="39">
        <f>K14+(F14*8)</f>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spans="1:35" ht="15">
      <c r="A15" s="70">
        <v>943285.0</v>
      </c>
      <c r="B15" s="71" t="s">
        <v>52</v>
      </c>
      <c r="C15" s="71" t="s">
        <v>53</v>
      </c>
      <c r="D15" s="85">
        <v>227300.0</v>
      </c>
      <c r="E15" s="86" t="s">
        <v>29</v>
      </c>
      <c r="F15" s="39">
        <v>1000.0</v>
      </c>
      <c r="G15" s="73">
        <v>0.5</v>
      </c>
      <c r="H15" s="39">
        <v>400.0</v>
      </c>
      <c r="I15" s="74">
        <f>F15+H15</f>
        <v>1400.0</v>
      </c>
      <c r="J15" s="75"/>
      <c r="K15" s="39">
        <v>1000.0</v>
      </c>
      <c r="L15" s="39">
        <v>500.0</v>
      </c>
      <c r="M15" s="39">
        <f>K15+(F15*8)</f>
        <v>9000.0</v>
      </c>
      <c r="N15" s="39">
        <f>4000+400</f>
        <v>4400.0</v>
      </c>
      <c r="O15" s="75" t="s">
        <v>94</v>
      </c>
      <c r="P15" s="75"/>
      <c r="Q15" s="75"/>
      <c r="R15" s="75"/>
      <c r="S15" s="75"/>
      <c r="T15" s="75"/>
      <c r="U15" s="75"/>
      <c r="V15" s="75"/>
      <c r="W15" s="75"/>
      <c r="X15" s="75"/>
      <c r="Y15" s="75"/>
      <c r="Z15" s="75"/>
      <c r="AA15" s="75"/>
      <c r="AB15" s="75"/>
      <c r="AC15" s="75"/>
      <c r="AD15" s="75"/>
      <c r="AE15" s="75"/>
      <c r="AF15" s="75"/>
      <c r="AG15" s="75"/>
      <c r="AH15" s="75"/>
      <c r="AI15" s="75"/>
    </row>
    <row r="16" spans="1:35" ht="15">
      <c r="A16" s="10">
        <v>946506.0</v>
      </c>
      <c r="B16" s="11" t="s">
        <v>55</v>
      </c>
      <c r="C16" s="11" t="s">
        <v>56</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89</v>
      </c>
      <c r="C17" s="11" t="s">
        <v>90</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1" t="s">
        <v>112</v>
      </c>
      <c r="B18" s="102" t="s">
        <v>103</v>
      </c>
      <c r="C18" s="102" t="s">
        <v>104</v>
      </c>
      <c r="D18" s="103">
        <v>39000.0</v>
      </c>
      <c r="E18" s="104">
        <v>0.1</v>
      </c>
      <c r="F18" s="103">
        <f>D18*E18/12</f>
        <v>325.0</v>
      </c>
      <c r="G18" s="104">
        <v>0.5</v>
      </c>
      <c r="H18" s="103">
        <f>F18/2</f>
        <v>162.5</v>
      </c>
      <c r="I18" s="105">
        <f>F18+H18</f>
        <v>487.5</v>
      </c>
      <c r="J18" s="15"/>
      <c r="K18" s="103"/>
      <c r="L18" s="103"/>
      <c r="M18" s="103">
        <f t="shared" si="9" ref="M18:M19">F18*2</f>
        <v>650.0</v>
      </c>
      <c r="N18" s="103">
        <f t="shared" si="10" ref="N18:N19">H18*2</f>
        <v>325.0</v>
      </c>
      <c r="T18" s="15"/>
      <c r="U18" s="15"/>
      <c r="V18" s="15"/>
      <c r="W18" s="15"/>
      <c r="X18" s="15"/>
      <c r="Y18" s="15"/>
      <c r="Z18" s="15"/>
      <c r="AA18" s="15"/>
      <c r="AB18" s="15"/>
      <c r="AC18" s="15"/>
      <c r="AD18" s="15"/>
      <c r="AE18" s="15"/>
      <c r="AF18" s="15"/>
      <c r="AG18" s="15"/>
      <c r="AH18" s="15"/>
      <c r="AI18" s="15"/>
    </row>
    <row r="19" spans="1:35" ht="15">
      <c r="A19" s="48" t="s">
        <v>113</v>
      </c>
      <c r="B19" s="11" t="s">
        <v>106</v>
      </c>
      <c r="C19" s="11" t="s">
        <v>107</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8" t="s">
        <v>114</v>
      </c>
      <c r="B20" s="11" t="s">
        <v>55</v>
      </c>
      <c r="C20" s="11" t="s">
        <v>108</v>
      </c>
      <c r="D20" s="19">
        <v>141000.0</v>
      </c>
      <c r="E20" s="106">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50"/>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spans="5:11" ht="15.75" customHeight="1">
      <c r="E25" s="2"/>
      <c r="K25" s="15"/>
    </row>
    <row r="26" spans="1:11" ht="15.75" customHeight="1">
      <c r="A26" s="35" t="s">
        <v>34</v>
      </c>
      <c r="E26" s="2"/>
      <c r="K26" s="15"/>
    </row>
    <row r="27" spans="1:35"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spans="1:11" ht="15.75" customHeight="1">
      <c r="A28" s="66" t="s">
        <v>110</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B9"/>
  <sheetViews>
    <sheetView workbookViewId="0" topLeftCell="A1">
      <selection pane="topLeft" activeCell="A1" sqref="A1"/>
    </sheetView>
  </sheetViews>
  <sheetFormatPr defaultColWidth="9.255" defaultRowHeight="15" customHeight="1"/>
  <cols>
    <col min="1" max="16384" width="9.25" style="107"/>
  </cols>
  <sheetData>
    <row r="1" spans="1:2" ht="15">
      <c r="A1" s="107" t="s">
        <v>119</v>
      </c>
      <c r="B1" s="107" t="s">
        <v>120</v>
      </c>
    </row>
    <row r="2" spans="1:2" ht="15">
      <c r="A2" s="107">
        <v>5224.67</v>
      </c>
      <c r="B2" s="107">
        <v>2612.33</v>
      </c>
    </row>
    <row r="4" spans="1:1" ht="15">
      <c r="A4" s="107" t="s">
        <v>129</v>
      </c>
    </row>
    <row r="5" spans="1:1" ht="15">
      <c r="A5" s="107" t="s">
        <v>130</v>
      </c>
    </row>
    <row r="8" spans="1:1" ht="15">
      <c r="A8" s="107" t="s">
        <v>131</v>
      </c>
    </row>
    <row r="9" spans="1:1" ht="15">
      <c r="A9" s="107" t="s">
        <v>132</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875" hidden="1" customWidth="1"/>
    <col min="11" max="12" width="9.75" hidden="1" customWidth="1"/>
    <col min="13" max="14" width="10.625" hidden="1" customWidth="1"/>
    <col min="15" max="34" width="4.875" customWidth="1"/>
  </cols>
  <sheetData>
    <row r="1" spans="1:5" ht="15">
      <c r="A1" s="1" t="s">
        <v>0</v>
      </c>
      <c r="E1" s="36" t="s">
        <v>35</v>
      </c>
    </row>
    <row r="2" spans="1:13" ht="39" customHeight="1">
      <c r="A2" s="3">
        <v>43862.0</v>
      </c>
      <c r="E2" s="2"/>
      <c r="M2" s="4"/>
    </row>
    <row r="3" spans="5:14" ht="15">
      <c r="E3" s="2"/>
      <c r="K3" s="37" t="s">
        <v>36</v>
      </c>
      <c r="L3" s="38"/>
      <c r="M3" s="37" t="s">
        <v>37</v>
      </c>
      <c r="N3" s="38"/>
    </row>
    <row r="4" spans="1:14" ht="15">
      <c r="A4" s="5" t="s">
        <v>1</v>
      </c>
      <c r="B4" s="5" t="s">
        <v>2</v>
      </c>
      <c r="C4" s="5" t="s">
        <v>3</v>
      </c>
      <c r="D4" s="6" t="s">
        <v>4</v>
      </c>
      <c r="E4" s="7" t="s">
        <v>5</v>
      </c>
      <c r="F4" s="7" t="s">
        <v>6</v>
      </c>
      <c r="G4" s="7" t="s">
        <v>7</v>
      </c>
      <c r="H4" s="8" t="s">
        <v>8</v>
      </c>
      <c r="I4" s="8" t="s">
        <v>9</v>
      </c>
      <c r="K4" s="7" t="s">
        <v>10</v>
      </c>
      <c r="L4" s="7" t="s">
        <v>38</v>
      </c>
      <c r="M4" s="7" t="s">
        <v>10</v>
      </c>
      <c r="N4" s="7" t="s">
        <v>39</v>
      </c>
    </row>
    <row r="5" spans="1:14" ht="15">
      <c r="A5" s="10">
        <v>839415.0</v>
      </c>
      <c r="B5" s="11" t="s">
        <v>12</v>
      </c>
      <c r="C5" s="11" t="s">
        <v>13</v>
      </c>
      <c r="D5" s="39">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D10"/>
  <sheetViews>
    <sheetView workbookViewId="0" topLeftCell="A1">
      <selection pane="topLeft" activeCell="A1" sqref="A1"/>
    </sheetView>
  </sheetViews>
  <sheetFormatPr defaultColWidth="9.255" defaultRowHeight="12.75" customHeight="1"/>
  <cols>
    <col min="1" max="1" width="16.25" style="107"/>
    <col min="2" max="16384" width="9.25" style="107"/>
  </cols>
  <sheetData>
    <row r="1" spans="1:4" ht="15">
      <c r="A1" s="108" t="s">
        <v>115</v>
      </c>
      <c r="B1" s="109" t="s">
        <v>116</v>
      </c>
      <c r="C1" s="109" t="s">
        <v>117</v>
      </c>
      <c r="D1" s="109" t="s">
        <v>118</v>
      </c>
    </row>
    <row r="2" spans="1:4" ht="14.25">
      <c r="A2" s="110"/>
      <c r="B2" s="107" t="s">
        <v>121</v>
      </c>
      <c r="C2" s="107" t="s">
        <v>12</v>
      </c>
      <c r="D2" s="107" t="s">
        <v>13</v>
      </c>
    </row>
    <row r="3" spans="1:4" ht="14.25">
      <c r="A3" s="110"/>
      <c r="B3" s="107" t="s">
        <v>122</v>
      </c>
      <c r="C3" s="107" t="s">
        <v>14</v>
      </c>
      <c r="D3" s="107" t="s">
        <v>15</v>
      </c>
    </row>
    <row r="4" spans="1:4" ht="14.25">
      <c r="A4" s="110"/>
      <c r="B4" s="107" t="s">
        <v>123</v>
      </c>
      <c r="C4" s="107" t="s">
        <v>16</v>
      </c>
      <c r="D4" s="107" t="s">
        <v>17</v>
      </c>
    </row>
    <row r="5" spans="1:4" ht="14.25">
      <c r="A5" s="110"/>
      <c r="B5" s="107" t="s">
        <v>124</v>
      </c>
      <c r="C5" s="107" t="s">
        <v>18</v>
      </c>
      <c r="D5" s="107" t="s">
        <v>19</v>
      </c>
    </row>
    <row r="6" spans="1:4" ht="14.25">
      <c r="A6" s="110"/>
      <c r="B6" s="107" t="s">
        <v>125</v>
      </c>
      <c r="C6" s="107" t="s">
        <v>20</v>
      </c>
      <c r="D6" s="107" t="s">
        <v>21</v>
      </c>
    </row>
    <row r="7" spans="1:4" ht="14.25">
      <c r="A7" s="110"/>
      <c r="B7" s="107" t="s">
        <v>126</v>
      </c>
      <c r="C7" s="107" t="s">
        <v>22</v>
      </c>
      <c r="D7" s="107" t="s">
        <v>23</v>
      </c>
    </row>
    <row r="8" spans="1:4" ht="14.25">
      <c r="A8" s="110"/>
      <c r="B8" s="107" t="s">
        <v>127</v>
      </c>
      <c r="C8" s="107" t="s">
        <v>24</v>
      </c>
      <c r="D8" s="107" t="s">
        <v>25</v>
      </c>
    </row>
    <row r="9" spans="1:4" ht="14.25">
      <c r="A9" s="110"/>
      <c r="B9" s="107" t="s">
        <v>26</v>
      </c>
      <c r="C9" s="107" t="s">
        <v>27</v>
      </c>
      <c r="D9" s="107" t="s">
        <v>28</v>
      </c>
    </row>
    <row r="10" spans="1:4" ht="14.25">
      <c r="A10" s="110"/>
      <c r="B10" s="107" t="s">
        <v>128</v>
      </c>
      <c r="C10" s="107" t="s">
        <v>30</v>
      </c>
      <c r="D10" s="107" t="s">
        <v>31</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0000"/>
  </sheetPr>
  <dimension ref="A1:B4"/>
  <sheetViews>
    <sheetView workbookViewId="0" topLeftCell="A1">
      <selection pane="topLeft" activeCell="A1" sqref="A1"/>
    </sheetView>
  </sheetViews>
  <sheetFormatPr defaultColWidth="9.255" defaultRowHeight="15" customHeight="1"/>
  <cols>
    <col min="1" max="16384" width="9.25" style="107"/>
  </cols>
  <sheetData>
    <row r="1" spans="1:2" ht="15">
      <c r="A1" s="111" t="s">
        <v>133</v>
      </c>
      <c r="B1" s="111"/>
    </row>
    <row r="2" spans="1:2" ht="15">
      <c r="A2" s="112" t="s">
        <v>134</v>
      </c>
      <c r="B2" s="112" t="s">
        <v>135</v>
      </c>
    </row>
    <row r="3" spans="1:2" ht="15">
      <c r="A3" s="107" t="s">
        <v>136</v>
      </c>
      <c r="B3" s="107" t="s">
        <v>137</v>
      </c>
    </row>
    <row r="4" spans="1:2" ht="15">
      <c r="A4" s="107" t="s">
        <v>138</v>
      </c>
      <c r="B4" s="107" t="s">
        <v>139</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40" t="s">
        <v>40</v>
      </c>
      <c r="H1" s="41" t="s">
        <v>41</v>
      </c>
      <c r="I1" s="38"/>
      <c r="J1" s="38"/>
      <c r="K1" s="38"/>
      <c r="L1" s="38"/>
    </row>
    <row r="2" spans="1:16" ht="15">
      <c r="A2" s="42" t="s">
        <v>1</v>
      </c>
      <c r="B2" s="42" t="s">
        <v>2</v>
      </c>
      <c r="C2" s="42" t="s">
        <v>3</v>
      </c>
      <c r="D2" s="7" t="s">
        <v>4</v>
      </c>
      <c r="F2" s="7" t="s">
        <v>42</v>
      </c>
      <c r="H2" s="7" t="s">
        <v>43</v>
      </c>
      <c r="I2" s="7" t="s">
        <v>44</v>
      </c>
      <c r="J2" s="7" t="s">
        <v>45</v>
      </c>
      <c r="K2" s="7" t="s">
        <v>42</v>
      </c>
      <c r="L2" s="7" t="s">
        <v>9</v>
      </c>
      <c r="N2" s="7" t="s">
        <v>46</v>
      </c>
      <c r="O2" s="43"/>
      <c r="P2" s="43"/>
    </row>
    <row r="3" spans="1:14" ht="15">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si="0" ref="N3:N6">F3+L3</f>
        <v>87.5</v>
      </c>
    </row>
    <row r="4" spans="1:16" ht="15">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F4+L4</f>
        <v>85.0</v>
      </c>
      <c r="O4" s="1"/>
      <c r="P4" s="1"/>
    </row>
    <row r="5" spans="1:16" ht="1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F5+L5</f>
        <v>27.5</v>
      </c>
      <c r="O5" s="1"/>
      <c r="P5" s="1"/>
    </row>
    <row r="6" spans="1:17" ht="12" customHeight="1">
      <c r="A6" s="10">
        <v>900332.0</v>
      </c>
      <c r="B6" s="11" t="s">
        <v>24</v>
      </c>
      <c r="C6" s="11" t="s">
        <v>25</v>
      </c>
      <c r="D6" s="39">
        <v>121300.0</v>
      </c>
      <c r="F6" s="14">
        <v>90.0</v>
      </c>
      <c r="H6" s="19">
        <v>0.0</v>
      </c>
      <c r="I6" s="19">
        <v>0.0</v>
      </c>
      <c r="J6" s="19">
        <v>0.0</v>
      </c>
      <c r="K6" s="19">
        <v>45.0</v>
      </c>
      <c r="L6" s="44">
        <f>K6</f>
        <v>45.0</v>
      </c>
      <c r="N6" s="45">
        <f>F6+L6</f>
        <v>135.0</v>
      </c>
      <c r="P6" s="1"/>
      <c r="Q6" s="1"/>
    </row>
    <row r="9" spans="13:18" ht="15">
      <c r="M9" s="9"/>
      <c r="N9" s="1"/>
      <c r="O9" s="1"/>
      <c r="P9" s="9"/>
      <c r="Q9" s="1"/>
      <c r="R9" s="1"/>
    </row>
    <row r="10" spans="13:17" ht="15">
      <c r="M10" s="9"/>
      <c r="N10" s="46"/>
      <c r="Q10" s="46"/>
    </row>
    <row r="11" spans="13:18" ht="15">
      <c r="M11" s="9"/>
      <c r="N11" s="1"/>
      <c r="O11" s="1"/>
      <c r="P11" s="9"/>
      <c r="Q11" s="1"/>
      <c r="R11" s="1"/>
    </row>
    <row r="12" spans="13:17" ht="15">
      <c r="M12" s="9"/>
      <c r="N12" s="46"/>
      <c r="Q12" s="46"/>
    </row>
    <row r="13" spans="13:18" ht="15">
      <c r="M13" s="9"/>
      <c r="N13" s="1"/>
      <c r="O13" s="1"/>
      <c r="P13" s="9"/>
      <c r="Q13" s="1"/>
      <c r="R13" s="1"/>
    </row>
    <row r="14" spans="13:17" ht="15">
      <c r="M14" s="9"/>
      <c r="N14" s="46"/>
      <c r="Q14" s="46"/>
    </row>
    <row r="15" spans="13:18" ht="15">
      <c r="M15" s="9"/>
      <c r="N15" s="1"/>
      <c r="O15" s="1"/>
      <c r="P15" s="9"/>
      <c r="Q15" s="1"/>
      <c r="R15" s="1"/>
    </row>
    <row r="16" spans="13:17" ht="15">
      <c r="M16" s="9"/>
      <c r="N16" s="46"/>
      <c r="Q16" s="46"/>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hidden="1" customWidth="1"/>
    <col min="3" max="3" width="12.5" customWidth="1"/>
    <col min="4" max="4" width="14.875" customWidth="1"/>
    <col min="5" max="5" width="10.375" hidden="1" customWidth="1"/>
    <col min="6" max="6" width="14.875" hidden="1" customWidth="1"/>
    <col min="7" max="7" width="8.625" hidden="1" customWidth="1"/>
    <col min="8" max="8" width="14.125" hidden="1" customWidth="1"/>
    <col min="9" max="9" width="16.375" customWidth="1"/>
    <col min="10" max="10" width="4.75" customWidth="1"/>
    <col min="11" max="11" width="12.75" hidden="1" customWidth="1"/>
    <col min="12" max="12" width="9.5" hidden="1" customWidth="1"/>
    <col min="13" max="14" width="10.625" hidden="1" customWidth="1"/>
    <col min="15" max="15" width="4.875" hidden="1" customWidth="1"/>
    <col min="16" max="35" width="4.875" customWidth="1"/>
  </cols>
  <sheetData>
    <row r="1" spans="1:5" ht="15">
      <c r="A1" s="1" t="s">
        <v>0</v>
      </c>
      <c r="E1" s="2"/>
    </row>
    <row r="2" spans="1:13" ht="39" customHeight="1">
      <c r="A2" s="3">
        <v>43891.0</v>
      </c>
      <c r="E2" s="2"/>
      <c r="M2" s="4"/>
    </row>
    <row r="3" spans="5:14" ht="15">
      <c r="E3" s="2"/>
      <c r="K3" s="37" t="s">
        <v>36</v>
      </c>
      <c r="L3" s="38"/>
      <c r="M3" s="37"/>
      <c r="N3" s="38"/>
    </row>
    <row r="4" spans="1:14" ht="15">
      <c r="A4" s="5" t="s">
        <v>1</v>
      </c>
      <c r="B4" s="5" t="s">
        <v>2</v>
      </c>
      <c r="C4" s="5" t="s">
        <v>3</v>
      </c>
      <c r="D4" s="6" t="s">
        <v>4</v>
      </c>
      <c r="E4" s="7" t="s">
        <v>5</v>
      </c>
      <c r="F4" s="7" t="s">
        <v>6</v>
      </c>
      <c r="G4" s="7" t="s">
        <v>7</v>
      </c>
      <c r="H4" s="8" t="s">
        <v>8</v>
      </c>
      <c r="I4" s="8" t="s">
        <v>9</v>
      </c>
      <c r="K4" s="7" t="s">
        <v>10</v>
      </c>
      <c r="L4" s="7" t="s">
        <v>38</v>
      </c>
      <c r="M4" s="7" t="s">
        <v>10</v>
      </c>
      <c r="N4" s="7" t="s">
        <v>47</v>
      </c>
    </row>
    <row r="5" spans="1:14" ht="15">
      <c r="A5" s="10">
        <v>839415.0</v>
      </c>
      <c r="B5" s="11" t="s">
        <v>12</v>
      </c>
      <c r="C5" s="11" t="s">
        <v>13</v>
      </c>
      <c r="D5" s="39">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9">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9">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9">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7">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8" t="s">
        <v>48</v>
      </c>
      <c r="B14" s="11" t="s">
        <v>49</v>
      </c>
      <c r="C14" s="11" t="s">
        <v>50</v>
      </c>
      <c r="D14" s="19">
        <v>102000.0</v>
      </c>
      <c r="E14" s="20" t="s">
        <v>29</v>
      </c>
      <c r="F14" s="14">
        <v>4250.0</v>
      </c>
      <c r="G14" s="13">
        <v>0.5</v>
      </c>
      <c r="H14" s="12">
        <f t="shared" si="5" ref="H14:H16">F14/2</f>
        <v>2125.0</v>
      </c>
      <c r="I14" s="14">
        <f>F14+H14</f>
        <v>6375.0</v>
      </c>
      <c r="J14" s="1"/>
      <c r="K14" s="49"/>
      <c r="L14" s="49"/>
      <c r="M14" s="12">
        <f t="shared" si="6" ref="M14:M16">F14</f>
        <v>4250.0</v>
      </c>
      <c r="N14" s="12">
        <f>H14-850</f>
        <v>1275.0</v>
      </c>
      <c r="O14" s="1" t="s">
        <v>51</v>
      </c>
      <c r="P14" s="1"/>
      <c r="Q14" s="1"/>
      <c r="R14" s="1"/>
      <c r="S14" s="1"/>
      <c r="T14" s="1"/>
      <c r="U14" s="1"/>
      <c r="V14" s="1"/>
      <c r="W14" s="1"/>
      <c r="X14" s="1"/>
      <c r="Y14" s="1"/>
      <c r="Z14" s="1"/>
      <c r="AA14" s="1"/>
      <c r="AB14" s="1"/>
      <c r="AC14" s="1"/>
      <c r="AD14" s="1"/>
      <c r="AE14" s="1"/>
      <c r="AF14" s="1"/>
      <c r="AG14" s="1"/>
      <c r="AH14" s="1"/>
      <c r="AI14" s="1"/>
    </row>
    <row r="15" spans="1:35" ht="15">
      <c r="A15" s="10">
        <v>943285.0</v>
      </c>
      <c r="B15" s="11" t="s">
        <v>52</v>
      </c>
      <c r="C15" s="11" t="s">
        <v>53</v>
      </c>
      <c r="D15" s="19">
        <v>220000.0</v>
      </c>
      <c r="E15" s="20" t="s">
        <v>29</v>
      </c>
      <c r="F15" s="14">
        <v>1000.0</v>
      </c>
      <c r="G15" s="13">
        <v>0.5</v>
      </c>
      <c r="H15" s="12">
        <f>F15/2</f>
        <v>500.0</v>
      </c>
      <c r="I15" s="14">
        <f>F15+H15</f>
        <v>1500.0</v>
      </c>
      <c r="J15" s="1"/>
      <c r="K15" s="49"/>
      <c r="L15" s="49"/>
      <c r="M15" s="12">
        <f>F15</f>
        <v>1000.0</v>
      </c>
      <c r="N15" s="12">
        <f t="shared" si="7" ref="N15:N16">H15</f>
        <v>500.0</v>
      </c>
      <c r="O15" s="1" t="s">
        <v>54</v>
      </c>
      <c r="P15" s="1"/>
      <c r="Q15" s="1"/>
      <c r="R15" s="1"/>
      <c r="S15" s="1"/>
      <c r="T15" s="1"/>
      <c r="U15" s="1"/>
      <c r="V15" s="1"/>
      <c r="W15" s="1"/>
      <c r="X15" s="1"/>
      <c r="Y15" s="1"/>
      <c r="Z15" s="1"/>
      <c r="AA15" s="1"/>
      <c r="AB15" s="1"/>
      <c r="AC15" s="1"/>
      <c r="AD15" s="1"/>
      <c r="AE15" s="1"/>
      <c r="AF15" s="1"/>
      <c r="AG15" s="1"/>
      <c r="AH15" s="1"/>
      <c r="AI15" s="1"/>
    </row>
    <row r="16" spans="1:35" ht="15">
      <c r="A16" s="10">
        <v>946506.0</v>
      </c>
      <c r="B16" s="11" t="s">
        <v>55</v>
      </c>
      <c r="C16" s="11" t="s">
        <v>56</v>
      </c>
      <c r="D16" s="19">
        <v>120000.0</v>
      </c>
      <c r="E16" s="20" t="s">
        <v>29</v>
      </c>
      <c r="F16" s="14">
        <v>733.0</v>
      </c>
      <c r="G16" s="13">
        <v>0.5</v>
      </c>
      <c r="H16" s="12">
        <f>F16/2</f>
        <v>366.5</v>
      </c>
      <c r="I16" s="14">
        <f>F16+H16</f>
        <v>1099.5</v>
      </c>
      <c r="J16" s="1"/>
      <c r="K16" s="49"/>
      <c r="L16" s="49"/>
      <c r="M16" s="12">
        <f>F16</f>
        <v>733.0</v>
      </c>
      <c r="N16" s="12">
        <f>H16</f>
        <v>366.5</v>
      </c>
      <c r="O16" s="1" t="s">
        <v>54</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50">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spans="1:35"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spans="1:1" ht="109.5" customHeight="1">
      <c r="A25" s="55" t="s">
        <v>59</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