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comments27.xml" ContentType="application/vnd.openxmlformats-officedocument.spreadsheetml.comments+xml"/>
  <Default Extension="vml" ContentType="application/vnd.openxmlformats-officedocument.vmlDrawing"/>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comments30.xml" ContentType="application/vnd.openxmlformats-officedocument.spreadsheetml.comments+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comments33.xml" ContentType="application/vnd.openxmlformats-officedocument.spreadsheetml.comments+xml"/>
  <Override PartName="/xl/worksheets/sheet33.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ommentsmeta2" ContentType="application/binary"/>
  <Override PartName="/xl/metadata" ContentType="application/binary"/>
  <Override PartName="/xl/commentsmeta0" ContentType="application/binary"/>
  <Override PartName="/xl/commentsmeta1" ContentType="application/binary"/>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m="http://schemas.microsoft.com/office/excel/2006/main" xmlns:x15="http://schemas.microsoft.com/office/spreadsheetml/2010/11/main" xmlns:mv="urn:schemas-microsoft-com:mac:vml" xmlns:mc="http://schemas.openxmlformats.org/markup-compatibility/2006" xmlns:x14="http://schemas.microsoft.com/office/spreadsheetml/2009/9/main" xmlns:mx="http://schemas.microsoft.com/office/mac/excel/2008/main" xmlns:x14ac="http://schemas.microsoft.com/office/spreadsheetml/2009/9/ac" mc:Ignorable="x15">
  <fileVersion appName="xl" lastEdited="4" lowestEdited="4" rupBuild="9302"/>
  <workbookPr/>
  <bookViews>
    <workbookView xWindow="240" yWindow="120" windowWidth="14940" windowHeight="9225" firstSheet="26" activeTab="31"/>
  </bookViews>
  <sheets>
    <sheet name="~January 2020" sheetId="1" r:id="rId2"/>
    <sheet name="January 2020" sheetId="13" r:id="rId3"/>
    <sheet name="$January 2020" sheetId="24" r:id="rId4"/>
    <sheet name="#January 2020" sheetId="14" r:id="rId5"/>
    <sheet name="~February 2020" sheetId="2" r:id="rId6"/>
    <sheet name="February 2020" sheetId="15" r:id="rId7"/>
    <sheet name="$February 2020" sheetId="25" r:id="rId8"/>
    <sheet name="March Arrears for 4 members" sheetId="3" state="hidden" r:id="rId9"/>
    <sheet name="~March 2020" sheetId="4" r:id="rId10"/>
    <sheet name="March 2020" sheetId="16" r:id="rId11"/>
    <sheet name="$March 2020" sheetId="26" r:id="rId12"/>
    <sheet name="~April 2020" sheetId="5" r:id="rId13"/>
    <sheet name="April 2020" sheetId="17" r:id="rId14"/>
    <sheet name="$April 2020" sheetId="27" r:id="rId15"/>
    <sheet name="~May 2020" sheetId="6" r:id="rId16"/>
    <sheet name="May 2020" sheetId="18" r:id="rId17"/>
    <sheet name="$May 2020" sheetId="28" r:id="rId18"/>
    <sheet name="~June 2020" sheetId="7" r:id="rId19"/>
    <sheet name="June 2020" sheetId="19" r:id="rId20"/>
    <sheet name="$June 2020" sheetId="29" r:id="rId21"/>
    <sheet name="~July 2020 " sheetId="8" r:id="rId22"/>
    <sheet name="July 2020 " sheetId="20" r:id="rId23"/>
    <sheet name="$July 2020 " sheetId="30" r:id="rId24"/>
    <sheet name="~August 2020" sheetId="9" r:id="rId25"/>
    <sheet name="August 2020" sheetId="21" r:id="rId26"/>
    <sheet name="$August 2020" sheetId="31" r:id="rId27"/>
    <sheet name="~September 2020" sheetId="10" r:id="rId28"/>
    <sheet name="September 2020" sheetId="22" r:id="rId29"/>
    <sheet name="$September 2020" sheetId="32" r:id="rId30"/>
    <sheet name="~October 2020" sheetId="11" r:id="rId31"/>
    <sheet name="October 2020" sheetId="23" r:id="rId32"/>
    <sheet name="$October 2020" sheetId="33" r:id="rId33"/>
    <sheet name="November 2020" sheetId="12" state="hidden" r:id="rId34"/>
  </sheets>
  <definedNames/>
  <calcPr calcId="162913"/>
  <extLst/>
</workbook>
</file>

<file path=xl/calcChain.xml><?xml version="1.0" encoding="utf-8"?>
<calcChain xmlns="http://schemas.openxmlformats.org/spreadsheetml/2006/main">
  <c r="L15" i="1" l="1"/>
</calcChain>
</file>

<file path=xl/comments27.xml><?xml version="1.0" encoding="utf-8"?>
<comments xmlns="http://schemas.openxmlformats.org/spreadsheetml/2006/main">
  <authors>
    <author/>
  </authors>
  <commentList>
    <comment ref="H14" authorId="0">
      <text>
        <r>
          <t>======
ID#AAAAK4rJaF8
Julie Anne O'Brien    (2020-12-05 14:16:01)
Square Audit advised 108.35 should be the Sept ER cont to bring up to max</t>
        </r>
      </text>
    </comment>
    <comment ref="N14" authorId="0">
      <text>
        <r>
          <t>======
ID#AAAAK4rJaF0
Julie Anne O'Brien    (2020-12-05 14:16:01)
Square Audit advised 108.35 should be the Sept ER cont to bring up to max</t>
        </r>
      </text>
    </comment>
  </commentList>
</comments>
</file>

<file path=xl/comments30.xml><?xml version="1.0" encoding="utf-8"?>
<comments xmlns="http://schemas.openxmlformats.org/spreadsheetml/2006/main">
  <authors>
    <author/>
  </authors>
  <commentList>
    <comment ref="N14" authorId="0">
      <text>
        <r>
          <t>======
ID#AAAAK4rJaFs
Julie Anne O'Brien    (2020-12-05 14:16:01)
Square Audit advised 108.35 should be the Sept ER cont to bring up to max</t>
        </r>
      </text>
    </comment>
  </commentList>
</comments>
</file>

<file path=xl/comments33.xml><?xml version="1.0" encoding="utf-8"?>
<comments xmlns="http://schemas.openxmlformats.org/spreadsheetml/2006/main">
  <authors>
    <author/>
  </authors>
  <commentList>
    <comment ref="N14" authorId="0">
      <text>
        <r>
          <t>======
ID#AAAAK4rJaFw
Julie Anne O'Brien    (2020-12-05 14:16:01)
Square Audit advised 108.35 should be the Sept ER cont to bring up to max</t>
        </r>
      </text>
    </comment>
    <comment ref="H15" authorId="0">
      <text>
        <r>
          <t>======
ID#AAAAK4rJaF4
Julie Anne O'Brien    (2020-12-05 14:16:01)
reduced to €400 to keep in line with max ER</t>
        </r>
      </text>
    </comment>
  </commentList>
</comments>
</file>

<file path=xl/sharedStrings.xml><?xml version="1.0" encoding="utf-8"?>
<sst xmlns="http://schemas.openxmlformats.org/spreadsheetml/2006/main" count="1144" uniqueCount="140">
  <si>
    <t>Square Inc PRSA - 604425</t>
  </si>
  <si>
    <t>Member Refno</t>
  </si>
  <si>
    <t>First Name</t>
  </si>
  <si>
    <t>Surname</t>
  </si>
  <si>
    <t>Base salary</t>
  </si>
  <si>
    <t xml:space="preserve">EE % of salary </t>
  </si>
  <si>
    <t>Employee Monthly Contribution</t>
  </si>
  <si>
    <t>ER % of EE cont</t>
  </si>
  <si>
    <t>Employer Monthly Contribution</t>
  </si>
  <si>
    <t>Total</t>
  </si>
  <si>
    <t xml:space="preserve">EE Paid YTD </t>
  </si>
  <si>
    <r>
      <t xml:space="preserve">ER Paid YTD </t>
    </r>
    <r>
      <rPr>
        <b/>
        <sz val="11"/>
        <color rgb="FFFF0000"/>
        <rFont val="Calibri"/>
        <family val="2"/>
      </rPr>
      <t>(€3,500 max)</t>
    </r>
  </si>
  <si>
    <t>Caherconlish</t>
  </si>
  <si>
    <t>Banteer Doneraile</t>
  </si>
  <si>
    <t>Killorglin</t>
  </si>
  <si>
    <t>Kildavin</t>
  </si>
  <si>
    <t>Goulane</t>
  </si>
  <si>
    <t>Tragumna</t>
  </si>
  <si>
    <t>Kilmeena</t>
  </si>
  <si>
    <t>Craughwell</t>
  </si>
  <si>
    <t>Mahon</t>
  </si>
  <si>
    <t>McBallybofey</t>
  </si>
  <si>
    <t>Ballylanders</t>
  </si>
  <si>
    <t>Montenotte</t>
  </si>
  <si>
    <t>Lackagh</t>
  </si>
  <si>
    <t>Ballyliffin</t>
  </si>
  <si>
    <t>0928091</t>
  </si>
  <si>
    <t>Fermoy</t>
  </si>
  <si>
    <t>North</t>
  </si>
  <si>
    <t>SET</t>
  </si>
  <si>
    <t>Tubber</t>
  </si>
  <si>
    <t>O'Jenkinstown</t>
  </si>
  <si>
    <t>Conditions:</t>
  </si>
  <si>
    <t>Employer contribution = 50% of Employee contribution to annual maximum of €4,400 from February 2020</t>
  </si>
  <si>
    <t>Notes</t>
  </si>
  <si>
    <t xml:space="preserve">Old Salaries from Jan </t>
  </si>
  <si>
    <t>New salaries</t>
  </si>
  <si>
    <t>ER Paid YTD (€4,400 max)</t>
  </si>
  <si>
    <r>
      <t xml:space="preserve">ER Paid YTD </t>
    </r>
    <r>
      <rPr>
        <b/>
        <sz val="11"/>
        <color rgb="FFFF0000"/>
        <rFont val="Calibri"/>
        <family val="2"/>
      </rPr>
      <t>(€4,400 max)</t>
    </r>
  </si>
  <si>
    <t>Employee Contributions</t>
  </si>
  <si>
    <t>Employer Contributions</t>
  </si>
  <si>
    <t>Jan</t>
  </si>
  <si>
    <t>Oct</t>
  </si>
  <si>
    <t>Nov</t>
  </si>
  <si>
    <t>Dec</t>
  </si>
  <si>
    <t>EE &amp; ER Combined Total</t>
  </si>
  <si>
    <r>
      <t xml:space="preserve">ER Paid YTD </t>
    </r>
    <r>
      <rPr>
        <b/>
        <sz val="11"/>
        <color rgb="FFFF0000"/>
        <rFont val="Calibri"/>
        <family val="2"/>
      </rPr>
      <t>(€4,400 max)</t>
    </r>
  </si>
  <si>
    <t>0935932</t>
  </si>
  <si>
    <t>Rosscarbery</t>
  </si>
  <si>
    <t>Tullahought</t>
  </si>
  <si>
    <t xml:space="preserve">new member wef 1st January 2020  </t>
  </si>
  <si>
    <t>Newcastle</t>
  </si>
  <si>
    <t>Oxmantown</t>
  </si>
  <si>
    <t>new member wef 1st March 2020</t>
  </si>
  <si>
    <t>Moyvoughly</t>
  </si>
  <si>
    <t>Bree</t>
  </si>
  <si>
    <t>Are there any changes to salaries for March 2020?</t>
  </si>
  <si>
    <t>See attached Arrears tab for those with salary increases from Oct 2019</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</si>
  <si>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</si>
  <si>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old salaries from March</t>
  </si>
  <si>
    <r>
      <t xml:space="preserve">ER Paid YTD </t>
    </r>
    <r>
      <rPr>
        <b/>
        <sz val="11"/>
        <color rgb="FFFF0000"/>
        <rFont val="Calibri"/>
        <family val="2"/>
      </rPr>
      <t>(€4,400 max)</t>
    </r>
  </si>
  <si>
    <t>Ceasing  Contribution wef May 2020</t>
  </si>
  <si>
    <t>Salary update  @ April 2020</t>
  </si>
  <si>
    <t>UPLOADED 15.04.2020</t>
  </si>
  <si>
    <t>Member</t>
  </si>
  <si>
    <t>Employee ID</t>
  </si>
  <si>
    <t>Annual Base Pay</t>
  </si>
  <si>
    <t>942078K @ 9.24</t>
  </si>
  <si>
    <t>PRSA</t>
  </si>
  <si>
    <t>001929</t>
  </si>
  <si>
    <t>010661</t>
  </si>
  <si>
    <t>005850</t>
  </si>
  <si>
    <t>010526</t>
  </si>
  <si>
    <t>Uástonetown</t>
  </si>
  <si>
    <t>010565</t>
  </si>
  <si>
    <t>010902</t>
  </si>
  <si>
    <t>008425</t>
  </si>
  <si>
    <t>005575</t>
  </si>
  <si>
    <t>010141</t>
  </si>
  <si>
    <t>Windy</t>
  </si>
  <si>
    <t>007968</t>
  </si>
  <si>
    <t>Wellingtonbridge</t>
  </si>
  <si>
    <t>006525</t>
  </si>
  <si>
    <t>003874</t>
  </si>
  <si>
    <r>
      <t xml:space="preserve">ER Paid YTD </t>
    </r>
    <r>
      <rPr>
        <b/>
        <sz val="11"/>
        <color rgb="FFFF0000"/>
        <rFont val="Calibri"/>
        <family val="2"/>
      </rPr>
      <t>(€4,400 max)</t>
    </r>
  </si>
  <si>
    <t xml:space="preserve">near max of €4,400 </t>
  </si>
  <si>
    <t>Premium Holiday from May 2020</t>
  </si>
  <si>
    <t>TBC</t>
  </si>
  <si>
    <t>Cobh</t>
  </si>
  <si>
    <t>Kilglass</t>
  </si>
  <si>
    <t>new entrant from May 2020</t>
  </si>
  <si>
    <t>I have reduced the EE percentage on Kilmeena contributions from 14.234% to 12.69% to take account of the recent increase to his salary and to ensure he stays within the Revenue Maximum limits</t>
  </si>
  <si>
    <r>
      <t xml:space="preserve">ER Paid YTD </t>
    </r>
    <r>
      <rPr>
        <b/>
        <sz val="11"/>
        <color rgb="FFFF0000"/>
        <rFont val="Calibri"/>
        <family val="2"/>
      </rPr>
      <t>(€4,400 max)</t>
    </r>
  </si>
  <si>
    <t>MAX REACHED</t>
  </si>
  <si>
    <t>Kilmeena has now reached his maximum ER contributions - no more ER contributions from July onwards</t>
  </si>
  <si>
    <r>
      <t xml:space="preserve">ER Paid YTD </t>
    </r>
    <r>
      <rPr>
        <b/>
        <sz val="11"/>
        <color rgb="FFFF0000"/>
        <rFont val="Calibri"/>
        <family val="2"/>
      </rPr>
      <t>(€4,400 max)</t>
    </r>
  </si>
  <si>
    <t>Ballylanders Montenotte remains on premium holiday</t>
  </si>
  <si>
    <r>
      <t xml:space="preserve">ER Paid YTD </t>
    </r>
    <r>
      <rPr>
        <b/>
        <sz val="11"/>
        <color rgb="FFFF0000"/>
        <rFont val="Calibri"/>
        <family val="2"/>
      </rPr>
      <t>(€4,400 max)</t>
    </r>
  </si>
  <si>
    <r>
      <t xml:space="preserve">ER Paid YTD </t>
    </r>
    <r>
      <rPr>
        <b/>
        <sz val="11"/>
        <color rgb="FFFF0000"/>
        <rFont val="Calibri"/>
        <family val="2"/>
      </rPr>
      <t>(€4,400 max)</t>
    </r>
  </si>
  <si>
    <t>On Unpaid Leave</t>
  </si>
  <si>
    <r>
      <t xml:space="preserve">ER Paid YTD </t>
    </r>
    <r>
      <rPr>
        <b/>
        <sz val="11"/>
        <color rgb="FFFF0000"/>
        <rFont val="Calibri"/>
        <family val="2"/>
      </rPr>
      <t>(€4,400 max)</t>
    </r>
  </si>
  <si>
    <t>near maximum</t>
  </si>
  <si>
    <t>Carran</t>
  </si>
  <si>
    <t>Drinagh</t>
  </si>
  <si>
    <t xml:space="preserve">new joiner for October </t>
  </si>
  <si>
    <t>Effin</t>
  </si>
  <si>
    <t>Kilmeedy</t>
  </si>
  <si>
    <t>Slane</t>
  </si>
  <si>
    <t>new joiner for October *</t>
  </si>
  <si>
    <t>*Moyvoughly Slane is maxing out the contributions he can make in the year, his monthly EE percentage for Nov &amp; Dec will reduce to 6.25%</t>
  </si>
  <si>
    <r>
      <t xml:space="preserve">ER Paid YTD </t>
    </r>
    <r>
      <rPr>
        <b/>
        <sz val="11"/>
        <color rgb="FFFF0000"/>
        <rFont val="Calibri"/>
        <family val="2"/>
      </rPr>
      <t>(€4,400 max)</t>
    </r>
  </si>
  <si>
    <t>0976269</t>
  </si>
  <si>
    <t>0976058</t>
  </si>
  <si>
    <t>0976880</t>
  </si>
  <si>
    <t>ISSUES FOUND</t>
  </si>
  <si>
    <t>REFNO</t>
  </si>
  <si>
    <t>FORENAME</t>
  </si>
  <si>
    <t>SURNAME</t>
  </si>
  <si>
    <t>EE</t>
  </si>
  <si>
    <t>ER</t>
  </si>
  <si>
    <t>839415</t>
  </si>
  <si>
    <t>862567</t>
  </si>
  <si>
    <t>881957</t>
  </si>
  <si>
    <t>886344</t>
  </si>
  <si>
    <t>896998</t>
  </si>
  <si>
    <t>896997</t>
  </si>
  <si>
    <t>900332</t>
  </si>
  <si>
    <t>931165</t>
  </si>
  <si>
    <t>NEG_ROWS</t>
  </si>
  <si>
    <t>False</t>
  </si>
  <si>
    <t>TOTAL</t>
  </si>
  <si>
    <t>7837</t>
  </si>
  <si>
    <t>943285</t>
  </si>
  <si>
    <t>946506</t>
  </si>
  <si>
    <t>962325</t>
  </si>
  <si>
    <t>1_Errors_found</t>
  </si>
  <si>
    <t>Error Type</t>
  </si>
  <si>
    <t>Error Description</t>
  </si>
  <si>
    <t>schemeNotNull</t>
  </si>
  <si>
    <t>The Scheme ID is missing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</si>
</sst>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2]\ * #,##0.00_-;\-[$€-2]\ * #,##0.00_-;_-[$€-2]\ * &quot;-&quot;??_-;_-@"/>
    <numFmt numFmtId="165" formatCode="0.000%"/>
    <numFmt numFmtId="166" formatCode="_-[$€-1809]* #,##0.00_-;\-[$€-1809]* #,##0.00_-;_-[$€-1809]* &quot;-&quot;??_-;_-@"/>
    <numFmt numFmtId="167" formatCode="0.00000%"/>
  </numFmts>
  <fonts count="21">
    <font>
      <sz val="11"/>
      <color theme="1"/>
      <name val="Arial"/>
      <family val="2"/>
    </font>
    <font>
      <sz val="10"/>
      <color theme="1"/>
      <name val="Arial"/>
      <family val="2"/>
    </font>
    <font>
      <sz val="11"/>
      <color rgb="FFFF0000"/>
      <name val="Calibri"/>
      <family val="2"/>
    </font>
    <font>
      <sz val="11"/>
      <color theme="1"/>
      <name val="Calibri"/>
      <family val="2"/>
    </font>
    <font>
      <b/>
      <sz val="11"/>
      <color theme="1"/>
      <name val="Calibri"/>
      <family val="2"/>
    </font>
    <font>
      <sz val="11"/>
      <color rgb="FF000000"/>
      <name val="Calibri"/>
      <family val="2"/>
    </font>
    <font>
      <b/>
      <sz val="11"/>
      <color rgb="FF000000"/>
      <name val="Calibri"/>
      <family val="2"/>
    </font>
    <font>
      <u val="single"/>
      <sz val="11"/>
      <color rgb="FF0000FF"/>
      <name val="Arial"/>
      <family val="2"/>
    </font>
    <font>
      <b/>
      <sz val="11"/>
      <color rgb="FFFF0000"/>
      <name val="Calibri"/>
      <family val="2"/>
    </font>
    <font>
      <b/>
      <u val="single"/>
      <sz val="12"/>
      <color theme="1"/>
      <name val="Calibri"/>
      <family val="2"/>
    </font>
    <font>
      <b/>
      <u val="single"/>
      <sz val="11"/>
      <color theme="1"/>
      <name val="Calibri"/>
      <family val="2"/>
    </font>
    <font>
      <u val="single"/>
      <sz val="11"/>
      <color theme="1"/>
      <name val="Arial"/>
      <family val="2"/>
    </font>
    <font>
      <b/>
      <sz val="22"/>
      <color rgb="FFFF0000"/>
      <name val="Calibri"/>
      <family val="2"/>
    </font>
    <font>
      <b/>
      <sz val="24"/>
      <color theme="1"/>
      <name val="Calibri"/>
      <family val="2"/>
    </font>
    <font>
      <b/>
      <sz val="14"/>
      <color rgb="FFFF0000"/>
      <name val="Calibri"/>
      <family val="2"/>
    </font>
    <font>
      <b/>
      <sz val="16"/>
      <color rgb="FFFF0000"/>
      <name val="Calibri"/>
      <family val="2"/>
    </font>
    <font>
      <sz val="16"/>
      <color rgb="FFFF0000"/>
      <name val="Calibri"/>
      <family val="2"/>
    </font>
    <font>
      <b/>
      <sz val="14"/>
      <color rgb="FF3A3838"/>
      <name val="Calibri"/>
      <family val="2"/>
    </font>
    <font>
      <sz val="11"/>
      <color rgb="FF000000"/>
      <name val="Calibri"/>
      <family val="2"/>
      <scheme val="minor"/>
    </font>
    <font>
      <b/>
      <sz val="11"/>
      <name val="Calibri"/>
      <family val="2"/>
    </font>
    <font>
      <b/>
      <sz val="11"/>
      <color rgb="FF000000"/>
      <name val="Calibri"/>
      <family val="2"/>
      <scheme val="minor"/>
    </font>
  </fonts>
  <fills count="8">
    <fill>
      <patternFill patternType="none"/>
    </fill>
    <fill>
      <patternFill patternType="gray125"/>
    </fill>
    <fill>
      <patternFill patternType="solid">
        <fgColor rgb="FFC5E0B3"/>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
      <patternFill patternType="solid">
        <fgColor rgb="FF00CC99"/>
        <bgColor indexed="64"/>
      </patternFill>
    </fill>
    <fill>
      <patternFill patternType="solid">
        <fgColor rgb="FF0000CC"/>
        <bgColor indexed="64"/>
      </patternFill>
    </fill>
  </fills>
  <borders count="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style="thin">
        <color auto="1"/>
      </left>
      <right style="thin">
        <color auto="1"/>
      </right>
      <top style="thin">
        <color auto="1"/>
      </top>
      <bottom style="thin">
        <color auto="1"/>
      </bottom>
    </border>
    <border>
      <left/>
      <right/>
      <top style="thin">
        <color auto="1"/>
      </top>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13">
    <xf numFmtId="0" fontId="0" fillId="0" borderId="0" xfId="0" applyFont="1" applyAlignment="1">
      <alignment/>
    </xf>
    <xf numFmtId="0" fontId="2" fillId="0" borderId="0" xfId="0" applyFont="1"/>
    <xf numFmtId="0" fontId="3" fillId="0" borderId="0" xfId="0" applyFont="1" applyAlignment="1">
      <alignment horizontal="center"/>
    </xf>
    <xf numFmtId="17" fontId="3" fillId="0" borderId="0" xfId="0" applyNumberFormat="1" applyFont="1"/>
    <xf numFmtId="0" fontId="2" fillId="0" borderId="0" xfId="0" applyFont="1" applyAlignment="1">
      <alignment horizontal="center" wrapText="1"/>
    </xf>
    <xf numFmtId="0" fontId="4" fillId="2" borderId="1" xfId="0" applyFont="1" applyFill="1" applyBorder="1" applyAlignment="1">
      <alignment vertical="center"/>
    </xf>
    <xf numFmtId="0" fontId="4" fillId="2" borderId="1" xfId="0" applyFont="1" applyBorder="1" applyAlignment="1">
      <alignment horizontal="center" vertical="center"/>
    </xf>
    <xf numFmtId="0" fontId="4" fillId="2" borderId="1" xfId="0" applyFont="1" applyBorder="1" applyAlignment="1">
      <alignment horizontal="center" vertical="center" wrapText="1"/>
    </xf>
    <xf numFmtId="0" fontId="4" fillId="2" borderId="2" xfId="0" applyFont="1" applyBorder="1" applyAlignment="1">
      <alignment horizontal="center" vertical="center" wrapText="1"/>
    </xf>
    <xf numFmtId="0" fontId="3" fillId="0" borderId="0" xfId="0" applyFont="1"/>
    <xf numFmtId="0" fontId="3" fillId="3" borderId="1" xfId="0" applyFont="1" applyFill="1" applyBorder="1" applyAlignment="1">
      <alignment horizontal="left"/>
    </xf>
    <xf numFmtId="0" fontId="3" fillId="3" borderId="1" xfId="0" applyFont="1" applyBorder="1"/>
    <xf numFmtId="164" fontId="5" fillId="3" borderId="1" xfId="0" applyNumberFormat="1" applyFont="1" applyBorder="1"/>
    <xf numFmtId="9" fontId="5" fillId="3" borderId="1" xfId="0" applyNumberFormat="1" applyFont="1" applyBorder="1" applyAlignment="1">
      <alignment horizontal="center"/>
    </xf>
    <xf numFmtId="164" fontId="3" fillId="3" borderId="1" xfId="0" applyNumberFormat="1" applyFont="1" applyBorder="1" applyAlignment="1">
      <alignment horizontal="center"/>
    </xf>
    <xf numFmtId="0" fontId="3" fillId="3" borderId="0" xfId="0" applyFont="1" applyBorder="1"/>
    <xf numFmtId="165" fontId="6" fillId="3" borderId="1" xfId="0" applyNumberFormat="1" applyFont="1" applyBorder="1" applyAlignment="1">
      <alignment horizontal="center"/>
    </xf>
    <xf numFmtId="164" fontId="2" fillId="3" borderId="1" xfId="0" applyNumberFormat="1" applyFont="1" applyBorder="1" applyAlignment="1">
      <alignment horizontal="center"/>
    </xf>
    <xf numFmtId="0" fontId="7" fillId="3" borderId="1" xfId="0" applyFont="1" applyBorder="1" applyAlignment="1">
      <alignment horizontal="left"/>
    </xf>
    <xf numFmtId="164" fontId="3" fillId="3" borderId="1" xfId="0" applyNumberFormat="1" applyFont="1" applyBorder="1"/>
    <xf numFmtId="9" fontId="3" fillId="3" borderId="1" xfId="0" applyNumberFormat="1" applyFont="1" applyBorder="1" applyAlignment="1">
      <alignment horizontal="center"/>
    </xf>
    <xf numFmtId="164" fontId="4" fillId="3" borderId="1" xfId="0" applyNumberFormat="1" applyFont="1" applyBorder="1" applyAlignment="1">
      <alignment horizontal="center"/>
    </xf>
    <xf numFmtId="0" fontId="8" fillId="3" borderId="0" xfId="0" applyFont="1" applyBorder="1"/>
    <xf numFmtId="0" fontId="8" fillId="3" borderId="0" xfId="0" applyFont="1" applyBorder="1" applyAlignment="1">
      <alignment horizontal="left"/>
    </xf>
    <xf numFmtId="164" fontId="8" fillId="3" borderId="0" xfId="0" applyNumberFormat="1" applyFont="1" applyBorder="1"/>
    <xf numFmtId="9" fontId="8" fillId="3" borderId="0" xfId="0" applyNumberFormat="1" applyFont="1" applyBorder="1" applyAlignment="1">
      <alignment horizontal="center"/>
    </xf>
    <xf numFmtId="164" fontId="8" fillId="3" borderId="0" xfId="0" applyNumberFormat="1" applyFont="1" applyBorder="1" applyAlignment="1">
      <alignment horizontal="center"/>
    </xf>
    <xf numFmtId="0" fontId="8" fillId="0" borderId="0" xfId="0" applyFont="1"/>
    <xf numFmtId="164" fontId="8" fillId="0" borderId="0" xfId="0" applyNumberFormat="1" applyFont="1"/>
    <xf numFmtId="0" fontId="9" fillId="0" borderId="0" xfId="0" applyFont="1"/>
    <xf numFmtId="0" fontId="8" fillId="0" borderId="0" xfId="0" applyFont="1" applyAlignment="1">
      <alignment horizontal="center"/>
    </xf>
    <xf numFmtId="0" fontId="3" fillId="4" borderId="0" xfId="0" applyFont="1" applyFill="1" applyBorder="1"/>
    <xf numFmtId="0" fontId="8" fillId="4" borderId="0" xfId="0" applyFont="1" applyBorder="1"/>
    <xf numFmtId="0" fontId="8" fillId="4" borderId="0" xfId="0" applyFont="1" applyBorder="1" applyAlignment="1">
      <alignment horizontal="center"/>
    </xf>
    <xf numFmtId="164" fontId="8" fillId="4" borderId="0" xfId="0" applyNumberFormat="1" applyFont="1" applyBorder="1"/>
    <xf numFmtId="0" fontId="10" fillId="0" borderId="0" xfId="0" applyFont="1"/>
    <xf numFmtId="0" fontId="2" fillId="0" borderId="3" xfId="0" applyFont="1" applyBorder="1" applyAlignment="1">
      <alignment horizontal="center"/>
    </xf>
    <xf numFmtId="0" fontId="0" fillId="0" borderId="3" xfId="0" applyFont="1" applyBorder="1"/>
    <xf numFmtId="164" fontId="5" fillId="4" borderId="1" xfId="0" applyNumberFormat="1" applyFont="1" applyBorder="1"/>
    <xf numFmtId="0" fontId="4" fillId="0" borderId="3" xfId="0" applyFont="1" applyBorder="1" applyAlignment="1">
      <alignment horizontal="center" wrapText="1"/>
    </xf>
    <xf numFmtId="0" fontId="4" fillId="0" borderId="3" xfId="0" applyFont="1" applyBorder="1" applyAlignment="1">
      <alignment horizontal="center"/>
    </xf>
    <xf numFmtId="0" fontId="4" fillId="2" borderId="1" xfId="0" applyFont="1" applyBorder="1" applyAlignment="1">
      <alignment vertical="center" wrapText="1"/>
    </xf>
    <xf numFmtId="0" fontId="3" fillId="0" borderId="0" xfId="0" applyFont="1" applyAlignment="1">
      <alignment wrapText="1"/>
    </xf>
    <xf numFmtId="164" fontId="4" fillId="3" borderId="1" xfId="0" applyNumberFormat="1" applyFont="1" applyBorder="1"/>
    <xf numFmtId="164" fontId="3" fillId="0" borderId="1" xfId="0" applyNumberFormat="1" applyFont="1" applyBorder="1"/>
    <xf numFmtId="0" fontId="2" fillId="0" borderId="0" xfId="0" applyFont="1" applyAlignment="1">
      <alignment horizontal="left" wrapText="1"/>
    </xf>
    <xf numFmtId="0" fontId="11" fillId="3" borderId="1" xfId="0" applyFont="1" applyBorder="1" applyAlignment="1">
      <alignment horizontal="left"/>
    </xf>
    <xf numFmtId="0" fontId="3" fillId="3" borderId="1" xfId="0" applyFont="1" applyBorder="1" applyAlignment="1" quotePrefix="1">
      <alignment horizontal="left"/>
    </xf>
    <xf numFmtId="164" fontId="5" fillId="3" borderId="0" xfId="0" applyNumberFormat="1" applyFont="1" applyBorder="1"/>
    <xf numFmtId="164" fontId="3" fillId="0" borderId="0" xfId="0" applyNumberFormat="1" applyFont="1"/>
    <xf numFmtId="0" fontId="12" fillId="0" borderId="0" xfId="0" applyFont="1"/>
    <xf numFmtId="0" fontId="12" fillId="0" borderId="0" xfId="0" applyFont="1" applyAlignment="1">
      <alignment horizontal="center"/>
    </xf>
    <xf numFmtId="0" fontId="13" fillId="0" borderId="0" xfId="0" applyFont="1"/>
    <xf numFmtId="0" fontId="13" fillId="0" borderId="0" xfId="0" applyFont="1" applyAlignment="1">
      <alignment horizontal="center"/>
    </xf>
    <xf numFmtId="0" fontId="14" fillId="0" borderId="0" xfId="0" applyFont="1" applyAlignment="1">
      <alignment horizontal="left" wrapText="1"/>
    </xf>
    <xf numFmtId="0" fontId="2" fillId="3" borderId="1" xfId="0" applyFont="1" applyBorder="1" applyAlignment="1">
      <alignment horizontal="left"/>
    </xf>
    <xf numFmtId="0" fontId="2" fillId="3" borderId="1" xfId="0" applyFont="1" applyBorder="1"/>
    <xf numFmtId="164" fontId="2" fillId="3" borderId="1" xfId="0" applyNumberFormat="1" applyFont="1" applyBorder="1"/>
    <xf numFmtId="9" fontId="2" fillId="3" borderId="1" xfId="0" applyNumberFormat="1" applyFont="1" applyBorder="1" applyAlignment="1">
      <alignment horizontal="center"/>
    </xf>
    <xf numFmtId="0" fontId="12" fillId="3" borderId="0" xfId="0" applyFont="1" applyBorder="1"/>
    <xf numFmtId="0" fontId="3" fillId="0" borderId="0" xfId="0" applyFont="1"/>
    <xf numFmtId="0" fontId="13" fillId="3" borderId="0" xfId="0" applyFont="1" applyBorder="1"/>
    <xf numFmtId="166" fontId="3" fillId="0" borderId="0" xfId="0" applyNumberFormat="1" applyFont="1"/>
    <xf numFmtId="166" fontId="4" fillId="0" borderId="0" xfId="0" applyNumberFormat="1" applyFont="1" applyAlignment="1">
      <alignment horizontal="center"/>
    </xf>
    <xf numFmtId="0" fontId="2" fillId="3" borderId="1" xfId="0" applyFont="1" applyBorder="1" applyAlignment="1" quotePrefix="1">
      <alignment horizontal="left"/>
    </xf>
    <xf numFmtId="0" fontId="15" fillId="0" borderId="0" xfId="0" applyFont="1"/>
    <xf numFmtId="0" fontId="16" fillId="0" borderId="0" xfId="0" applyFont="1"/>
    <xf numFmtId="0" fontId="16" fillId="0" borderId="0" xfId="0" applyFont="1" applyAlignment="1">
      <alignment horizontal="center"/>
    </xf>
    <xf numFmtId="0" fontId="16" fillId="3" borderId="0" xfId="0" applyFont="1" applyBorder="1"/>
    <xf numFmtId="0" fontId="3" fillId="4" borderId="1" xfId="0" applyFont="1" applyBorder="1" applyAlignment="1">
      <alignment horizontal="left"/>
    </xf>
    <xf numFmtId="0" fontId="3" fillId="4" borderId="1" xfId="0" applyFont="1" applyBorder="1"/>
    <xf numFmtId="165" fontId="6" fillId="4" borderId="1" xfId="0" applyNumberFormat="1" applyFont="1" applyBorder="1" applyAlignment="1">
      <alignment horizontal="center"/>
    </xf>
    <xf numFmtId="9" fontId="5" fillId="4" borderId="1" xfId="0" applyNumberFormat="1" applyFont="1" applyBorder="1" applyAlignment="1">
      <alignment horizontal="center"/>
    </xf>
    <xf numFmtId="164" fontId="3" fillId="4" borderId="1" xfId="0" applyNumberFormat="1" applyFont="1" applyBorder="1" applyAlignment="1">
      <alignment horizontal="center"/>
    </xf>
    <xf numFmtId="0" fontId="2" fillId="4" borderId="0" xfId="0" applyFont="1" applyBorder="1"/>
    <xf numFmtId="0" fontId="17" fillId="3" borderId="0" xfId="0" applyFont="1" applyBorder="1"/>
    <xf numFmtId="0" fontId="17" fillId="3" borderId="0" xfId="0" applyFont="1" applyBorder="1" applyAlignment="1">
      <alignment horizontal="center"/>
    </xf>
    <xf numFmtId="164" fontId="17" fillId="3" borderId="0" xfId="0" applyNumberFormat="1" applyFont="1" applyBorder="1"/>
    <xf numFmtId="0" fontId="8" fillId="3" borderId="1" xfId="0" applyFont="1" applyBorder="1" applyAlignment="1">
      <alignment horizontal="left"/>
    </xf>
    <xf numFmtId="0" fontId="8" fillId="3" borderId="1" xfId="0" applyFont="1" applyBorder="1"/>
    <xf numFmtId="164" fontId="8" fillId="3" borderId="1" xfId="0" applyNumberFormat="1" applyFont="1" applyBorder="1"/>
    <xf numFmtId="9" fontId="8" fillId="3" borderId="1" xfId="0" applyNumberFormat="1" applyFont="1" applyBorder="1" applyAlignment="1">
      <alignment horizontal="center"/>
    </xf>
    <xf numFmtId="164" fontId="8" fillId="3" borderId="1" xfId="0" applyNumberFormat="1" applyFont="1" applyBorder="1" applyAlignment="1">
      <alignment horizontal="center"/>
    </xf>
    <xf numFmtId="0" fontId="3" fillId="4" borderId="1" xfId="0" applyFont="1" applyBorder="1" applyAlignment="1" quotePrefix="1">
      <alignment horizontal="left"/>
    </xf>
    <xf numFmtId="164" fontId="3" fillId="4" borderId="1" xfId="0" applyNumberFormat="1" applyFont="1" applyBorder="1"/>
    <xf numFmtId="9" fontId="3" fillId="4" borderId="1" xfId="0" applyNumberFormat="1" applyFont="1" applyBorder="1" applyAlignment="1">
      <alignment horizontal="center"/>
    </xf>
    <xf numFmtId="164" fontId="6" fillId="3" borderId="1" xfId="0" applyNumberFormat="1" applyFont="1" applyBorder="1"/>
    <xf numFmtId="0" fontId="11" fillId="4" borderId="1" xfId="0" applyFont="1" applyBorder="1" applyAlignment="1">
      <alignment horizontal="left"/>
    </xf>
    <xf numFmtId="0" fontId="4" fillId="5" borderId="2" xfId="0" applyFont="1" applyFill="1" applyBorder="1" applyAlignment="1" quotePrefix="1">
      <alignment horizontal="left"/>
    </xf>
    <xf numFmtId="0" fontId="4" fillId="5" borderId="2" xfId="0" applyFont="1" applyBorder="1"/>
    <xf numFmtId="164" fontId="4" fillId="5" borderId="2" xfId="0" applyNumberFormat="1" applyFont="1" applyBorder="1"/>
    <xf numFmtId="9" fontId="4" fillId="5" borderId="2" xfId="0" applyNumberFormat="1" applyFont="1" applyBorder="1" applyAlignment="1">
      <alignment horizontal="center"/>
    </xf>
    <xf numFmtId="164" fontId="4" fillId="5" borderId="2" xfId="0" applyNumberFormat="1" applyFont="1" applyBorder="1" applyAlignment="1">
      <alignment horizontal="center"/>
    </xf>
    <xf numFmtId="0" fontId="4" fillId="5" borderId="0" xfId="0" applyFont="1" applyBorder="1"/>
    <xf numFmtId="0" fontId="4" fillId="5" borderId="1" xfId="0" applyFont="1" applyBorder="1" applyAlignment="1" quotePrefix="1">
      <alignment horizontal="left"/>
    </xf>
    <xf numFmtId="0" fontId="4" fillId="5" borderId="1" xfId="0" applyFont="1" applyBorder="1"/>
    <xf numFmtId="164" fontId="4" fillId="5" borderId="1" xfId="0" applyNumberFormat="1" applyFont="1" applyBorder="1"/>
    <xf numFmtId="9" fontId="4" fillId="5" borderId="1" xfId="0" applyNumberFormat="1" applyFont="1" applyBorder="1" applyAlignment="1">
      <alignment horizontal="center"/>
    </xf>
    <xf numFmtId="164" fontId="4" fillId="5" borderId="1" xfId="0" applyNumberFormat="1" applyFont="1" applyBorder="1" applyAlignment="1">
      <alignment horizontal="center"/>
    </xf>
    <xf numFmtId="167" fontId="4" fillId="5" borderId="1" xfId="0" applyNumberFormat="1" applyFont="1" applyBorder="1" applyAlignment="1">
      <alignment horizontal="center"/>
    </xf>
    <xf numFmtId="0" fontId="3" fillId="3" borderId="2" xfId="0" applyFont="1" applyBorder="1" applyAlignment="1" quotePrefix="1">
      <alignment horizontal="left"/>
    </xf>
    <xf numFmtId="0" fontId="3" fillId="3" borderId="2" xfId="0" applyFont="1" applyBorder="1"/>
    <xf numFmtId="164" fontId="3" fillId="3" borderId="2" xfId="0" applyNumberFormat="1" applyFont="1" applyBorder="1"/>
    <xf numFmtId="9" fontId="3" fillId="3" borderId="2" xfId="0" applyNumberFormat="1" applyFont="1" applyBorder="1" applyAlignment="1">
      <alignment horizontal="center"/>
    </xf>
    <xf numFmtId="164" fontId="3" fillId="3" borderId="2" xfId="0" applyNumberFormat="1" applyFont="1" applyBorder="1" applyAlignment="1">
      <alignment horizontal="center"/>
    </xf>
    <xf numFmtId="10" fontId="3" fillId="3" borderId="1" xfId="0" applyNumberFormat="1" applyFont="1" applyBorder="1" applyAlignment="1">
      <alignment horizontal="center"/>
    </xf>
    <xf numFmtId="0" fontId="18" fillId="0" borderId="0" xfId="0"/>
    <xf numFmtId="0" fontId="20" fillId="0" borderId="4" xfId="0" applyFont="1" applyBorder="1" applyAlignment="1">
      <alignment horizontal="center" vertical="top" wrapText="1"/>
    </xf>
    <xf numFmtId="0" fontId="19" fillId="0" borderId="4" xfId="0" applyAlignment="1">
      <alignment horizontal="center" vertical="top"/>
    </xf>
    <xf numFmtId="0" fontId="18" fillId="0" borderId="5" xfId="0" applyBorder="1" applyAlignment="1">
      <alignment wrapText="1"/>
    </xf>
    <xf numFmtId="0" fontId="18" fillId="0" borderId="0" xfId="0" applyAlignment="1">
      <alignment wrapText="1"/>
    </xf>
    <xf numFmtId="0" fontId="18" fillId="6" borderId="0" xfId="0" applyFill="1"/>
    <xf numFmtId="0" fontId="18" fillId="7" borderId="0" xfId="0" applyFill="1"/>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20" Type="http://schemas.openxmlformats.org/officeDocument/2006/relationships/worksheet" Target="worksheets/sheet19.xml" /><Relationship Id="rId22" Type="http://schemas.openxmlformats.org/officeDocument/2006/relationships/worksheet" Target="worksheets/sheet21.xml" /><Relationship Id="rId21" Type="http://schemas.openxmlformats.org/officeDocument/2006/relationships/worksheet" Target="worksheets/sheet20.xml" /><Relationship Id="rId24" Type="http://schemas.openxmlformats.org/officeDocument/2006/relationships/worksheet" Target="worksheets/sheet23.xml" /><Relationship Id="rId23" Type="http://schemas.openxmlformats.org/officeDocument/2006/relationships/worksheet" Target="worksheets/sheet22.xml" /><Relationship Id="rId1"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9" Type="http://schemas.openxmlformats.org/officeDocument/2006/relationships/worksheet" Target="worksheets/sheet8.xml" /><Relationship Id="rId26" Type="http://schemas.openxmlformats.org/officeDocument/2006/relationships/worksheet" Target="worksheets/sheet25.xml" /><Relationship Id="rId25" Type="http://schemas.openxmlformats.org/officeDocument/2006/relationships/worksheet" Target="worksheets/sheet24.xml" /><Relationship Id="rId28" Type="http://schemas.openxmlformats.org/officeDocument/2006/relationships/worksheet" Target="worksheets/sheet27.xml" /><Relationship Id="rId27" Type="http://schemas.openxmlformats.org/officeDocument/2006/relationships/worksheet" Target="worksheets/sheet26.xml" /><Relationship Id="rId5" Type="http://schemas.openxmlformats.org/officeDocument/2006/relationships/worksheet" Target="worksheets/sheet4.xml" /><Relationship Id="rId6" Type="http://schemas.openxmlformats.org/officeDocument/2006/relationships/worksheet" Target="worksheets/sheet5.xml" /><Relationship Id="rId29" Type="http://schemas.openxmlformats.org/officeDocument/2006/relationships/worksheet" Target="worksheets/sheet28.xml" /><Relationship Id="rId7" Type="http://schemas.openxmlformats.org/officeDocument/2006/relationships/worksheet" Target="worksheets/sheet6.xml" /><Relationship Id="rId8" Type="http://schemas.openxmlformats.org/officeDocument/2006/relationships/worksheet" Target="worksheets/sheet7.xml" /><Relationship Id="rId31" Type="http://schemas.openxmlformats.org/officeDocument/2006/relationships/worksheet" Target="worksheets/sheet30.xml" /><Relationship Id="rId30" Type="http://schemas.openxmlformats.org/officeDocument/2006/relationships/worksheet" Target="worksheets/sheet29.xml" /><Relationship Id="rId11" Type="http://schemas.openxmlformats.org/officeDocument/2006/relationships/worksheet" Target="worksheets/sheet10.xml" /><Relationship Id="rId33" Type="http://schemas.openxmlformats.org/officeDocument/2006/relationships/worksheet" Target="worksheets/sheet32.xml" /><Relationship Id="rId10" Type="http://schemas.openxmlformats.org/officeDocument/2006/relationships/worksheet" Target="worksheets/sheet9.xml" /><Relationship Id="rId32" Type="http://schemas.openxmlformats.org/officeDocument/2006/relationships/worksheet" Target="worksheets/sheet31.xml" /><Relationship Id="rId13" Type="http://schemas.openxmlformats.org/officeDocument/2006/relationships/worksheet" Target="worksheets/sheet12.xml" /><Relationship Id="rId35" Type="http://schemas.openxmlformats.org/officeDocument/2006/relationships/styles" Target="styles.xml" /><Relationship Id="rId12" Type="http://schemas.openxmlformats.org/officeDocument/2006/relationships/worksheet" Target="worksheets/sheet11.xml" /><Relationship Id="rId34" Type="http://schemas.openxmlformats.org/officeDocument/2006/relationships/worksheet" Target="worksheets/sheet33.xml" /><Relationship Id="rId15" Type="http://schemas.openxmlformats.org/officeDocument/2006/relationships/worksheet" Target="worksheets/sheet14.xml" /><Relationship Id="rId37" Type="http://schemas.openxmlformats.org/officeDocument/2006/relationships/calcChain" Target="calcChain.xml" /><Relationship Id="rId14" Type="http://schemas.openxmlformats.org/officeDocument/2006/relationships/worksheet" Target="worksheets/sheet13.xml" /><Relationship Id="rId36" Type="http://schemas.openxmlformats.org/officeDocument/2006/relationships/sharedStrings" Target="sharedStrings.xml" /><Relationship Id="rId17" Type="http://schemas.openxmlformats.org/officeDocument/2006/relationships/worksheet" Target="worksheets/sheet16.xml" /><Relationship Id="rId16" Type="http://schemas.openxmlformats.org/officeDocument/2006/relationships/worksheet" Target="worksheets/sheet15.xml" /><Relationship Id="rId19" Type="http://schemas.openxmlformats.org/officeDocument/2006/relationships/worksheet" Target="worksheets/sheet18.xml" /><Relationship Id="rId18" Type="http://schemas.openxmlformats.org/officeDocument/2006/relationships/worksheet" Target="worksheets/sheet17.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2.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8.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4.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7.xml" /><Relationship Id="rId4" Type="http://schemas.openxmlformats.org/officeDocument/2006/relationships/vmlDrawing" Target="../drawings/vmlDrawing1.vml" /></Relationships>
</file>

<file path=xl/worksheets/_rels/sheet30.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30.xml" /><Relationship Id="rId4" Type="http://schemas.openxmlformats.org/officeDocument/2006/relationships/vmlDrawing" Target="../drawings/vmlDrawing2.vml" /></Relationships>
</file>

<file path=xl/worksheets/_rels/sheet3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33.xml" /><Relationship Id="rId4" Type="http://schemas.openxmlformats.org/officeDocument/2006/relationships/vmlDrawing" Target="../drawings/vmlDrawing3.vml" /></Relationships>
</file>

<file path=xl/worksheets/_rels/sheet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9.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Z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3.75" customWidth="1"/>
    <col min="10" max="10" width="9.75" customWidth="1"/>
    <col min="11" max="12" width="10.625" customWidth="1"/>
    <col min="13" max="26" width="7.625" customWidth="1"/>
  </cols>
  <sheetData>
    <row r="1" spans="1:5" ht="15">
      <c r="A1" s="1" t="s">
        <v>0</v>
      </c>
      <c r="E1" s="2"/>
    </row>
    <row r="2" spans="1:11" ht="39" customHeight="1">
      <c r="A2" s="3">
        <v>43831.0</v>
      </c>
      <c r="E2" s="2"/>
      <c r="K2" s="4"/>
    </row>
    <row r="3" spans="5:5" ht="15">
      <c r="E3" s="2"/>
    </row>
    <row r="4" spans="1:12" ht="15">
      <c r="A4" s="5" t="s">
        <v>1</v>
      </c>
      <c r="B4" s="5" t="s">
        <v>2</v>
      </c>
      <c r="C4" s="5" t="s">
        <v>3</v>
      </c>
      <c r="D4" s="6" t="s">
        <v>4</v>
      </c>
      <c r="E4" s="7" t="s">
        <v>5</v>
      </c>
      <c r="F4" s="7" t="s">
        <v>6</v>
      </c>
      <c r="G4" s="7" t="s">
        <v>7</v>
      </c>
      <c r="H4" s="8" t="s">
        <v>8</v>
      </c>
      <c r="I4" s="8" t="s">
        <v>9</v>
      </c>
      <c r="J4" s="9"/>
      <c r="K4" s="7" t="s">
        <v>10</v>
      </c>
      <c r="L4" s="7" t="s">
        <v>11</v>
      </c>
    </row>
    <row r="5" spans="1:26" ht="15">
      <c r="A5" s="10">
        <v>839415.0</v>
      </c>
      <c r="B5" s="11" t="s">
        <v>12</v>
      </c>
      <c r="C5" s="11" t="s">
        <v>13</v>
      </c>
      <c r="D5" s="12">
        <v>48300.0</v>
      </c>
      <c r="E5" s="13">
        <v>0.07</v>
      </c>
      <c r="F5" s="14">
        <f>D5*7%/12</f>
        <v>281.75</v>
      </c>
      <c r="G5" s="13">
        <v>0.5</v>
      </c>
      <c r="H5" s="12">
        <f t="shared" si="0" ref="H5:H13">F5*50%</f>
        <v>140.875</v>
      </c>
      <c r="I5" s="14">
        <f t="shared" si="1" ref="I5:I13">F5+H5</f>
        <v>422.625</v>
      </c>
      <c r="J5" s="15"/>
      <c r="K5" s="12">
        <f t="shared" si="2" ref="K5:K13">F5</f>
        <v>281.75</v>
      </c>
      <c r="L5" s="12">
        <f t="shared" si="3" ref="L5:L13">H5</f>
        <v>140.875</v>
      </c>
      <c r="S5" s="15"/>
      <c r="T5" s="15"/>
      <c r="U5" s="15"/>
      <c r="V5" s="15"/>
      <c r="W5" s="15"/>
      <c r="X5" s="15"/>
      <c r="Y5" s="15"/>
      <c r="Z5" s="15"/>
    </row>
    <row r="6" spans="1:26" ht="15">
      <c r="A6" s="10">
        <v>862567.0</v>
      </c>
      <c r="B6" s="11" t="s">
        <v>14</v>
      </c>
      <c r="C6" s="11" t="s">
        <v>15</v>
      </c>
      <c r="D6" s="12">
        <v>160000.0</v>
      </c>
      <c r="E6" s="13">
        <v>0.05</v>
      </c>
      <c r="F6" s="14">
        <f t="shared" si="4" ref="F6:F7">D6*5%/12</f>
        <v>666.6666667</v>
      </c>
      <c r="G6" s="13">
        <v>0.5</v>
      </c>
      <c r="H6" s="12">
        <f>F6*50%</f>
        <v>333.3333333</v>
      </c>
      <c r="I6" s="14">
        <f>F6+H6</f>
        <v>1000.0</v>
      </c>
      <c r="J6" s="15"/>
      <c r="K6" s="12">
        <f>F6</f>
        <v>666.6666667</v>
      </c>
      <c r="L6" s="12">
        <f>H6</f>
        <v>333.3333333</v>
      </c>
      <c r="M6" s="1"/>
      <c r="N6" s="1"/>
      <c r="O6" s="1"/>
      <c r="P6" s="1"/>
      <c r="S6" s="15"/>
      <c r="T6" s="15"/>
      <c r="U6" s="15"/>
      <c r="V6" s="15"/>
      <c r="W6" s="15"/>
      <c r="X6" s="15"/>
      <c r="Y6" s="15"/>
      <c r="Z6" s="15"/>
    </row>
    <row r="7" spans="1:26" ht="15">
      <c r="A7" s="10">
        <v>881957.0</v>
      </c>
      <c r="B7" s="11" t="s">
        <v>16</v>
      </c>
      <c r="C7" s="11" t="s">
        <v>17</v>
      </c>
      <c r="D7" s="12">
        <v>42600.0</v>
      </c>
      <c r="E7" s="13">
        <v>0.05</v>
      </c>
      <c r="F7" s="14">
        <f>D7*5%/12</f>
        <v>177.5</v>
      </c>
      <c r="G7" s="13">
        <v>0.5</v>
      </c>
      <c r="H7" s="12">
        <f>F7*50%</f>
        <v>88.75</v>
      </c>
      <c r="I7" s="14">
        <f>F7+H7</f>
        <v>266.25</v>
      </c>
      <c r="J7" s="15"/>
      <c r="K7" s="12">
        <f>F7</f>
        <v>177.5</v>
      </c>
      <c r="L7" s="12">
        <f>H7</f>
        <v>88.75</v>
      </c>
      <c r="M7" s="1"/>
      <c r="N7" s="1"/>
      <c r="O7" s="1"/>
      <c r="P7" s="1"/>
      <c r="S7" s="15"/>
      <c r="T7" s="15"/>
      <c r="U7" s="15"/>
      <c r="V7" s="15"/>
      <c r="W7" s="15"/>
      <c r="X7" s="15"/>
      <c r="Y7" s="15"/>
      <c r="Z7" s="15"/>
    </row>
    <row r="8" spans="1:26" ht="15">
      <c r="A8" s="10">
        <v>886344.0</v>
      </c>
      <c r="B8" s="11" t="s">
        <v>18</v>
      </c>
      <c r="C8" s="11" t="s">
        <v>19</v>
      </c>
      <c r="D8" s="12">
        <v>137000.0</v>
      </c>
      <c r="E8" s="16">
        <v>0.142336</v>
      </c>
      <c r="F8" s="17">
        <f>D8*14.2336%/12</f>
        <v>1625.002667</v>
      </c>
      <c r="G8" s="13">
        <v>0.5</v>
      </c>
      <c r="H8" s="12">
        <f>F8*50%</f>
        <v>812.5013333</v>
      </c>
      <c r="I8" s="14">
        <f>F8+H8</f>
        <v>2437.504</v>
      </c>
      <c r="J8" s="15"/>
      <c r="K8" s="12">
        <f>F8</f>
        <v>1625.002667</v>
      </c>
      <c r="L8" s="12">
        <f>H8</f>
        <v>812.5013333</v>
      </c>
      <c r="M8" s="1"/>
      <c r="N8" s="1"/>
      <c r="O8" s="1"/>
      <c r="P8" s="1"/>
      <c r="S8" s="15"/>
      <c r="T8" s="15"/>
      <c r="U8" s="15"/>
      <c r="V8" s="15"/>
      <c r="W8" s="15"/>
      <c r="X8" s="15"/>
      <c r="Y8" s="15"/>
      <c r="Z8" s="15"/>
    </row>
    <row r="9" spans="1:26" ht="15">
      <c r="A9" s="10">
        <v>896998.0</v>
      </c>
      <c r="B9" s="11" t="s">
        <v>20</v>
      </c>
      <c r="C9" s="11" t="s">
        <v>21</v>
      </c>
      <c r="D9" s="12">
        <v>39200.0</v>
      </c>
      <c r="E9" s="13">
        <v>0.1</v>
      </c>
      <c r="F9" s="14">
        <f>D9*10%/12</f>
        <v>326.6666667</v>
      </c>
      <c r="G9" s="13">
        <v>0.5</v>
      </c>
      <c r="H9" s="12">
        <f>F9*50%</f>
        <v>163.3333333</v>
      </c>
      <c r="I9" s="14">
        <f>F9+H9</f>
        <v>490.0</v>
      </c>
      <c r="J9" s="15"/>
      <c r="K9" s="12">
        <f>F9</f>
        <v>326.6666667</v>
      </c>
      <c r="L9" s="12">
        <f>H9</f>
        <v>163.3333333</v>
      </c>
      <c r="M9" s="1"/>
      <c r="N9" s="1"/>
      <c r="O9" s="1"/>
      <c r="P9" s="1"/>
      <c r="S9" s="15"/>
      <c r="T9" s="15"/>
      <c r="U9" s="15"/>
      <c r="V9" s="15"/>
      <c r="W9" s="15"/>
      <c r="X9" s="15"/>
      <c r="Y9" s="15"/>
      <c r="Z9" s="15"/>
    </row>
    <row r="10" spans="1:26" ht="15">
      <c r="A10" s="10">
        <v>896997.0</v>
      </c>
      <c r="B10" s="11" t="s">
        <v>22</v>
      </c>
      <c r="C10" s="11" t="s">
        <v>23</v>
      </c>
      <c r="D10" s="12">
        <v>49300.0</v>
      </c>
      <c r="E10" s="13">
        <v>0.05</v>
      </c>
      <c r="F10" s="14">
        <f>D10*5%/12</f>
        <v>205.4166667</v>
      </c>
      <c r="G10" s="13">
        <v>0.5</v>
      </c>
      <c r="H10" s="12">
        <f>F10*50%</f>
        <v>102.7083333</v>
      </c>
      <c r="I10" s="14">
        <f>F10+H10</f>
        <v>308.125</v>
      </c>
      <c r="J10" s="15"/>
      <c r="K10" s="12">
        <f>F10</f>
        <v>205.4166667</v>
      </c>
      <c r="L10" s="12">
        <f>H10</f>
        <v>102.7083333</v>
      </c>
      <c r="M10" s="1"/>
      <c r="N10" s="1"/>
      <c r="O10" s="1"/>
      <c r="P10" s="1"/>
      <c r="S10" s="15"/>
      <c r="T10" s="15"/>
      <c r="U10" s="15"/>
      <c r="V10" s="15"/>
      <c r="W10" s="15"/>
      <c r="X10" s="15"/>
      <c r="Y10" s="15"/>
      <c r="Z10" s="15"/>
    </row>
    <row r="11" spans="1:26" ht="15">
      <c r="A11" s="10">
        <v>900332.0</v>
      </c>
      <c r="B11" s="11" t="s">
        <v>24</v>
      </c>
      <c r="C11" s="11" t="s">
        <v>25</v>
      </c>
      <c r="D11" s="12">
        <v>110500.0</v>
      </c>
      <c r="E11" s="13">
        <v>0.1</v>
      </c>
      <c r="F11" s="17">
        <f>D11*10%/12</f>
        <v>920.8333333</v>
      </c>
      <c r="G11" s="13">
        <v>0.5</v>
      </c>
      <c r="H11" s="12">
        <f>F11*50%</f>
        <v>460.4166667</v>
      </c>
      <c r="I11" s="14">
        <f>F11+H11</f>
        <v>1381.25</v>
      </c>
      <c r="J11" s="15"/>
      <c r="K11" s="12">
        <f>F11</f>
        <v>920.8333333</v>
      </c>
      <c r="L11" s="12">
        <f>H11</f>
        <v>460.4166667</v>
      </c>
      <c r="M11" s="1"/>
      <c r="N11" s="1"/>
      <c r="O11" s="1"/>
      <c r="P11" s="1"/>
      <c r="S11" s="15"/>
      <c r="T11" s="15"/>
      <c r="U11" s="15"/>
      <c r="V11" s="15"/>
      <c r="W11" s="15"/>
      <c r="X11" s="15"/>
      <c r="Y11" s="15"/>
      <c r="Z11" s="15"/>
    </row>
    <row r="12" spans="1:26" ht="15">
      <c r="A12" s="18" t="s">
        <v>26</v>
      </c>
      <c r="B12" s="11" t="s">
        <v>27</v>
      </c>
      <c r="C12" s="11" t="s">
        <v>28</v>
      </c>
      <c r="D12" s="19">
        <v>52000.0</v>
      </c>
      <c r="E12" s="20" t="s">
        <v>29</v>
      </c>
      <c r="F12" s="14">
        <v>100.0</v>
      </c>
      <c r="G12" s="13">
        <v>0.5</v>
      </c>
      <c r="H12" s="12">
        <f>F12*50%</f>
        <v>50.0</v>
      </c>
      <c r="I12" s="14">
        <f>F12+H12</f>
        <v>150.0</v>
      </c>
      <c r="J12" s="15"/>
      <c r="K12" s="12">
        <f>F12</f>
        <v>100.0</v>
      </c>
      <c r="L12" s="12">
        <f>H12</f>
        <v>50.0</v>
      </c>
      <c r="M12" s="9"/>
      <c r="N12" s="9"/>
      <c r="O12" s="9"/>
      <c r="P12" s="9"/>
      <c r="Q12" s="9"/>
      <c r="R12" s="9"/>
      <c r="S12" s="15"/>
      <c r="T12" s="15"/>
      <c r="U12" s="15"/>
      <c r="V12" s="15"/>
      <c r="W12" s="15"/>
      <c r="X12" s="15"/>
      <c r="Y12" s="15"/>
      <c r="Z12" s="15"/>
    </row>
    <row r="13" spans="1:26" ht="15">
      <c r="A13" s="18">
        <v>931165.0</v>
      </c>
      <c r="B13" s="11" t="s">
        <v>30</v>
      </c>
      <c r="C13" s="11" t="s">
        <v>31</v>
      </c>
      <c r="D13" s="19">
        <v>110000.0</v>
      </c>
      <c r="E13" s="20">
        <v>0.1</v>
      </c>
      <c r="F13" s="14">
        <f>D11*10%/12</f>
        <v>920.8333333</v>
      </c>
      <c r="G13" s="13">
        <v>0.5</v>
      </c>
      <c r="H13" s="12">
        <f>F13*50%</f>
        <v>460.4166667</v>
      </c>
      <c r="I13" s="21">
        <f>F13+H13</f>
        <v>1381.25</v>
      </c>
      <c r="J13" s="22"/>
      <c r="K13" s="12">
        <f>F13</f>
        <v>920.8333333</v>
      </c>
      <c r="L13" s="12">
        <f>H13</f>
        <v>460.4166667</v>
      </c>
      <c r="M13" s="1"/>
      <c r="N13" s="1"/>
      <c r="O13" s="1"/>
      <c r="P13" s="1"/>
      <c r="S13" s="22"/>
      <c r="T13" s="22"/>
      <c r="U13" s="22"/>
      <c r="V13" s="22"/>
      <c r="W13" s="22"/>
      <c r="X13" s="22"/>
      <c r="Y13" s="22"/>
      <c r="Z13" s="22"/>
    </row>
    <row r="14" spans="1:26" ht="15">
      <c r="A14" s="23"/>
      <c r="B14" s="22"/>
      <c r="C14" s="22"/>
      <c r="D14" s="24"/>
      <c r="E14" s="25"/>
      <c r="F14" s="26"/>
      <c r="G14" s="25"/>
      <c r="H14" s="24"/>
      <c r="I14" s="26"/>
      <c r="J14" s="22"/>
      <c r="K14" s="24"/>
      <c r="L14" s="24"/>
      <c r="M14" s="1"/>
      <c r="N14" s="1"/>
      <c r="O14" s="1"/>
      <c r="P14" s="1"/>
      <c r="S14" s="22"/>
      <c r="T14" s="22"/>
      <c r="U14" s="22"/>
      <c r="V14" s="22"/>
      <c r="W14" s="22"/>
      <c r="X14" s="22"/>
      <c r="Y14" s="22"/>
      <c r="Z14" s="22"/>
    </row>
    <row r="15" spans="1:12" ht="15">
      <c r="A15" s="27"/>
      <c r="E15" s="2"/>
      <c r="F15" s="28">
        <f>SUM(F5:F13)</f>
        <v>5224.669333</v>
      </c>
      <c r="H15" s="28">
        <f t="shared" si="5" ref="H15:I15">SUM(H5:H13)</f>
        <v>2612.334667</v>
      </c>
      <c r="I15" s="28">
        <f>SUM(I5:I13)</f>
        <v>7837.004</v>
      </c>
      <c r="J15" s="27"/>
      <c r="K15" s="28">
        <f t="shared" si="6" ref="K15:L15">SUM(K5:K13)</f>
        <v>5224.669333</v>
      </c>
      <c r="L15" s="28">
        <f>SUM(L5:L13)</f>
        <v>2612.334667</v>
      </c>
    </row>
    <row r="16" spans="1:10" ht="15">
      <c r="A16" s="29" t="s">
        <v>32</v>
      </c>
      <c r="B16" s="27"/>
      <c r="C16" s="27"/>
      <c r="D16" s="27"/>
      <c r="E16" s="30"/>
      <c r="F16" s="28"/>
      <c r="G16" s="30"/>
      <c r="H16" s="28"/>
      <c r="I16" s="28"/>
      <c r="J16" s="27"/>
    </row>
    <row r="17" spans="1:26" ht="15">
      <c r="A17" s="31" t="s">
        <v>33</v>
      </c>
      <c r="B17" s="32"/>
      <c r="C17" s="32"/>
      <c r="D17" s="32"/>
      <c r="E17" s="33"/>
      <c r="F17" s="34"/>
      <c r="G17" s="33"/>
      <c r="H17" s="34"/>
      <c r="I17" s="34"/>
      <c r="J17" s="32"/>
      <c r="K17" s="31"/>
      <c r="L17" s="31"/>
      <c r="M17" s="31"/>
      <c r="N17" s="31"/>
      <c r="O17" s="31"/>
      <c r="P17" s="31"/>
      <c r="Q17" s="31"/>
      <c r="R17" s="31"/>
      <c r="S17" s="31"/>
      <c r="T17" s="31"/>
      <c r="U17" s="31"/>
      <c r="V17" s="31"/>
      <c r="W17" s="31"/>
      <c r="X17" s="31"/>
      <c r="Y17" s="31"/>
      <c r="Z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1">
    <mergeCell ref="K2:L2"/>
  </mergeCells>
  <hyperlinks>
    <hyperlink ref="A12" r:id="rId1" display="0928091"/>
    <hyperlink ref="A13" r:id="rId2" display="https://www.pensionplanetinteractive.ie/ppi/content/loadSchemeMemberSearch.action#0928091"/>
  </hyperlinks>
  <pageMargins left="0.7" right="0.7" top="0.75" bottom="0.75" header="0" footer="0"/>
  <pageSetup orientation="landscape" paperSize="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3"/>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30">
      <c r="A1" s="107" t="s">
        <v>114</v>
      </c>
      <c r="B1" s="108" t="s">
        <v>115</v>
      </c>
      <c r="C1" s="108" t="s">
        <v>116</v>
      </c>
      <c r="D1" s="108" t="s">
        <v>117</v>
      </c>
      <c r="E1" s="108" t="s">
        <v>118</v>
      </c>
      <c r="F1" s="108" t="s">
        <v>119</v>
      </c>
    </row>
    <row r="2" spans="1:6" ht="14.25">
      <c r="A2" s="109"/>
      <c r="B2" s="106" t="s">
        <v>120</v>
      </c>
      <c r="C2" s="106" t="s">
        <v>12</v>
      </c>
      <c r="D2" s="106" t="s">
        <v>13</v>
      </c>
      <c r="E2" s="106">
        <v>310.92</v>
      </c>
      <c r="F2" s="106">
        <v>155.46</v>
      </c>
    </row>
    <row r="3" spans="1:6" ht="14.25">
      <c r="A3" s="110"/>
      <c r="B3" s="106" t="s">
        <v>121</v>
      </c>
      <c r="C3" s="106" t="s">
        <v>14</v>
      </c>
      <c r="D3" s="106" t="s">
        <v>15</v>
      </c>
      <c r="E3" s="106">
        <v>666.67</v>
      </c>
      <c r="F3" s="106">
        <v>333.33</v>
      </c>
    </row>
    <row r="4" spans="1:6" ht="14.25">
      <c r="A4" s="110"/>
      <c r="B4" s="106" t="s">
        <v>122</v>
      </c>
      <c r="C4" s="106" t="s">
        <v>16</v>
      </c>
      <c r="D4" s="106" t="s">
        <v>17</v>
      </c>
      <c r="E4" s="106">
        <v>177.5</v>
      </c>
      <c r="F4" s="106">
        <v>88.75</v>
      </c>
    </row>
    <row r="5" spans="1:6" ht="14.25">
      <c r="A5" s="110"/>
      <c r="B5" s="106" t="s">
        <v>123</v>
      </c>
      <c r="C5" s="106" t="s">
        <v>18</v>
      </c>
      <c r="D5" s="106" t="s">
        <v>19</v>
      </c>
      <c r="E5" s="106">
        <v>1625.0</v>
      </c>
      <c r="F5" s="106">
        <v>812.5</v>
      </c>
    </row>
    <row r="6" spans="1:6" ht="14.25">
      <c r="A6" s="110"/>
      <c r="B6" s="106" t="s">
        <v>124</v>
      </c>
      <c r="C6" s="106" t="s">
        <v>20</v>
      </c>
      <c r="D6" s="106" t="s">
        <v>21</v>
      </c>
      <c r="E6" s="106">
        <v>355.0</v>
      </c>
      <c r="F6" s="106">
        <v>177.5</v>
      </c>
    </row>
    <row r="7" spans="1:6" ht="14.25">
      <c r="A7" s="110"/>
      <c r="B7" s="106" t="s">
        <v>125</v>
      </c>
      <c r="C7" s="106" t="s">
        <v>22</v>
      </c>
      <c r="D7" s="106" t="s">
        <v>23</v>
      </c>
      <c r="E7" s="106">
        <v>214.58</v>
      </c>
      <c r="F7" s="106">
        <v>107.29</v>
      </c>
    </row>
    <row r="8" spans="1:6" ht="14.25">
      <c r="A8" s="110"/>
      <c r="B8" s="106" t="s">
        <v>126</v>
      </c>
      <c r="C8" s="106" t="s">
        <v>24</v>
      </c>
      <c r="D8" s="106" t="s">
        <v>25</v>
      </c>
      <c r="E8" s="106">
        <v>1010.83</v>
      </c>
      <c r="F8" s="106">
        <v>505.42</v>
      </c>
    </row>
    <row r="9" spans="1:6" ht="14.25">
      <c r="A9" s="110"/>
      <c r="B9" s="106" t="s">
        <v>26</v>
      </c>
      <c r="C9" s="106" t="s">
        <v>27</v>
      </c>
      <c r="D9" s="106" t="s">
        <v>28</v>
      </c>
      <c r="E9" s="106">
        <v>100.0</v>
      </c>
      <c r="F9" s="106">
        <v>50.0</v>
      </c>
    </row>
    <row r="10" spans="1:6" ht="14.25">
      <c r="A10" s="110"/>
      <c r="B10" s="106" t="s">
        <v>127</v>
      </c>
      <c r="C10" s="106" t="s">
        <v>30</v>
      </c>
      <c r="D10" s="106" t="s">
        <v>31</v>
      </c>
      <c r="E10" s="106">
        <v>916.67</v>
      </c>
      <c r="F10" s="106">
        <v>458.33</v>
      </c>
    </row>
    <row r="11" spans="1:6" ht="14.25">
      <c r="A11" s="110"/>
      <c r="B11" s="106" t="s">
        <v>47</v>
      </c>
      <c r="C11" s="106" t="s">
        <v>48</v>
      </c>
      <c r="D11" s="106" t="s">
        <v>49</v>
      </c>
      <c r="E11" s="106">
        <v>4250.0</v>
      </c>
      <c r="F11" s="106">
        <v>2125.0</v>
      </c>
    </row>
    <row r="12" spans="1:6" ht="14.25">
      <c r="A12" s="110"/>
      <c r="B12" s="106" t="s">
        <v>132</v>
      </c>
      <c r="C12" s="106" t="s">
        <v>51</v>
      </c>
      <c r="D12" s="106" t="s">
        <v>52</v>
      </c>
      <c r="E12" s="106">
        <v>1000.0</v>
      </c>
      <c r="F12" s="106">
        <v>500.0</v>
      </c>
    </row>
    <row r="13" spans="1:6" ht="14.25">
      <c r="A13" s="110"/>
      <c r="B13" s="106" t="s">
        <v>133</v>
      </c>
      <c r="C13" s="106" t="s">
        <v>54</v>
      </c>
      <c r="D13" s="106" t="s">
        <v>55</v>
      </c>
      <c r="E13" s="106">
        <v>733.0</v>
      </c>
      <c r="F13" s="106">
        <v>366.5</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1" t="s">
        <v>135</v>
      </c>
      <c r="B1" s="111"/>
    </row>
    <row r="2" spans="1:2" ht="12.75">
      <c r="A2" s="112" t="s">
        <v>136</v>
      </c>
      <c r="B2" s="112" t="s">
        <v>137</v>
      </c>
    </row>
    <row r="3" spans="1:2" ht="12.75">
      <c r="A3" s="106" t="s">
        <v>138</v>
      </c>
      <c r="B3" s="106" t="s">
        <v>139</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43922.0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60</v>
      </c>
    </row>
    <row r="5" spans="1:14" ht="15">
      <c r="A5" s="10">
        <v>839415.0</v>
      </c>
      <c r="B5" s="11" t="s">
        <v>12</v>
      </c>
      <c r="C5" s="11" t="s">
        <v>13</v>
      </c>
      <c r="D5" s="12">
        <v>59500.0</v>
      </c>
      <c r="E5" s="13">
        <v>0.07</v>
      </c>
      <c r="F5" s="12">
        <f>D5*7%/12</f>
        <v>347.0833333</v>
      </c>
      <c r="G5" s="13">
        <v>0.5</v>
      </c>
      <c r="H5" s="12">
        <f t="shared" si="0" ref="H5:H13">F5*50%</f>
        <v>173.5416667</v>
      </c>
      <c r="I5" s="14">
        <f t="shared" si="1" ref="I5:I16">F5+H5</f>
        <v>520.625</v>
      </c>
      <c r="K5" s="12">
        <v>903.5833333333335</v>
      </c>
      <c r="L5" s="12">
        <v>451.79166666666674</v>
      </c>
      <c r="M5" s="12">
        <f t="shared" si="2" ref="M5:M16">K5+(F5*1)</f>
        <v>1250.666667</v>
      </c>
      <c r="N5" s="12">
        <f t="shared" si="3" ref="N5:N16">L5+(H5*1)</f>
        <v>625.3333333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K6+(F6*1)</f>
        <v>2710.0</v>
      </c>
      <c r="N6" s="12">
        <f>L6+(H6*1)</f>
        <v>1355.0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K7+(F7*1)</f>
        <v>746.25</v>
      </c>
      <c r="N7" s="12">
        <f>L7+(H7*1)</f>
        <v>373.125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0.142336</v>
      </c>
      <c r="F8" s="12">
        <f>D8*14.2336%/12</f>
        <v>1791.061333</v>
      </c>
      <c r="G8" s="13">
        <v>0.5</v>
      </c>
      <c r="H8" s="12">
        <f>F8*50%</f>
        <v>895.5306667</v>
      </c>
      <c r="I8" s="14">
        <f>F8+H8</f>
        <v>2686.592</v>
      </c>
      <c r="J8" s="1"/>
      <c r="K8" s="12">
        <v>4875.008</v>
      </c>
      <c r="L8" s="12">
        <v>2437.504</v>
      </c>
      <c r="M8" s="12">
        <f>K8+(F8*1)</f>
        <v>6666.069333</v>
      </c>
      <c r="N8" s="12">
        <f>L8+(H8*1)</f>
        <v>3333.034667</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K9+(F9*1)</f>
        <v>1446.666667</v>
      </c>
      <c r="N9" s="12">
        <f>L9+(H9*1)</f>
        <v>723.3333333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61000.0</v>
      </c>
      <c r="E10" s="58">
        <v>0.05</v>
      </c>
      <c r="F10" s="57">
        <f>D10*5%/12</f>
        <v>254.1666667</v>
      </c>
      <c r="G10" s="58">
        <v>0.5</v>
      </c>
      <c r="H10" s="57">
        <f>F10*50%</f>
        <v>127.0833333</v>
      </c>
      <c r="I10" s="17">
        <f>F10+H10</f>
        <v>381.25</v>
      </c>
      <c r="J10" s="1"/>
      <c r="K10" s="57">
        <v>634.5833333333334</v>
      </c>
      <c r="L10" s="57">
        <v>317.2916666666667</v>
      </c>
      <c r="M10" s="12">
        <f>K10+(F10*1)</f>
        <v>888.75</v>
      </c>
      <c r="N10" s="12">
        <f>L10+(H10*1)</f>
        <v>444.375</v>
      </c>
      <c r="O10" s="1" t="s">
        <v>61</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K11+(F11*1)</f>
        <v>4113.333333</v>
      </c>
      <c r="N11" s="12">
        <f>L11+(H11*1)</f>
        <v>2056.666667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K12+(F12*1)</f>
        <v>400.0</v>
      </c>
      <c r="N12" s="12">
        <f>L12+(H12*1)</f>
        <v>200.0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K13+(F13*1)</f>
        <v>3798.333333</v>
      </c>
      <c r="N13" s="12">
        <f>L13+(H13*1)</f>
        <v>1899.166667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5" ref="H14:H16">F14/2</f>
        <v>433.3333333</v>
      </c>
      <c r="I14" s="14">
        <f>F14+H14</f>
        <v>1300.0</v>
      </c>
      <c r="J14" s="1"/>
      <c r="K14" s="12">
        <v>4250.0</v>
      </c>
      <c r="L14" s="12">
        <v>1275.0</v>
      </c>
      <c r="M14" s="12">
        <f>K14+(F14*1)</f>
        <v>5116.666667</v>
      </c>
      <c r="N14" s="12">
        <f>L14+(H14*1)</f>
        <v>1708.333333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K15+(F15*1)</f>
        <v>2000.0</v>
      </c>
      <c r="N15" s="12">
        <f>L15+(H15*1)</f>
        <v>1000.0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K16+(F16*1)</f>
        <v>1466.0</v>
      </c>
      <c r="N16" s="12">
        <f>L16+(H16*1)</f>
        <v>733.0</v>
      </c>
      <c r="O16" s="1"/>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4"/>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49">
        <f>SUM(D5:D17)</f>
        <v>1306200.0</v>
      </c>
      <c r="E18" s="2"/>
      <c r="F18" s="28">
        <f>SUM(F5:F16)</f>
        <v>8546.561333</v>
      </c>
      <c r="H18" s="28">
        <f t="shared" si="6" ref="H18:I18">SUM(H5:H16)</f>
        <v>4273.280667</v>
      </c>
      <c r="I18" s="28">
        <f>SUM(I5:I16)</f>
        <v>12819.842</v>
      </c>
      <c r="K18" s="24"/>
      <c r="L18" s="28"/>
      <c r="M18" s="28">
        <f t="shared" si="7" ref="M18:N18">SUM(M5:M16)</f>
        <v>30602.736</v>
      </c>
      <c r="N18" s="28">
        <f>SUM(N5:N16)</f>
        <v>14451.368</v>
      </c>
    </row>
    <row r="19" spans="1:11" ht="15">
      <c r="A19" s="29" t="s">
        <v>32</v>
      </c>
      <c r="B19" s="27"/>
      <c r="C19" s="27"/>
      <c r="D19" s="27"/>
      <c r="E19" s="30"/>
      <c r="F19" s="28"/>
      <c r="G19" s="30"/>
      <c r="H19" s="28"/>
      <c r="I19" s="28"/>
      <c r="K19" s="15"/>
    </row>
    <row r="20" spans="1:35" ht="15">
      <c r="A20" s="31" t="s">
        <v>33</v>
      </c>
      <c r="B20" s="32"/>
      <c r="C20" s="32"/>
      <c r="D20" s="32"/>
      <c r="E20" s="33"/>
      <c r="F20" s="34"/>
      <c r="G20" s="33"/>
      <c r="H20" s="34"/>
      <c r="I20" s="34"/>
      <c r="J20" s="31"/>
      <c r="K20" s="2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11" ht="15.75" customHeight="1">
      <c r="E21" s="2"/>
      <c r="K21" s="15"/>
    </row>
    <row r="22" spans="1:11" ht="15.75" customHeight="1">
      <c r="A22" s="35" t="s">
        <v>34</v>
      </c>
      <c r="E22" s="2"/>
      <c r="K22" s="15"/>
    </row>
    <row r="23" spans="1:35" ht="15.75" customHeight="1">
      <c r="A23" s="50" t="s">
        <v>62</v>
      </c>
      <c r="B23" s="50"/>
      <c r="C23" s="50"/>
      <c r="D23" s="50"/>
      <c r="E23" s="51"/>
      <c r="F23" s="50"/>
      <c r="G23" s="50"/>
      <c r="H23" s="50" t="s">
        <v>63</v>
      </c>
      <c r="I23" s="50"/>
      <c r="J23" s="50"/>
      <c r="K23" s="59"/>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spans="1:35" ht="15.75" customHeight="1">
      <c r="A24" s="60" t="s">
        <v>64</v>
      </c>
      <c r="B24" s="60" t="s">
        <v>2</v>
      </c>
      <c r="C24" s="60" t="s">
        <v>3</v>
      </c>
      <c r="D24" s="60" t="s">
        <v>65</v>
      </c>
      <c r="E24" s="60" t="s">
        <v>66</v>
      </c>
      <c r="F24" s="50"/>
      <c r="G24" s="52"/>
      <c r="H24" s="50" t="s">
        <v>67</v>
      </c>
      <c r="I24" s="52"/>
      <c r="J24" s="52"/>
      <c r="K24" s="61"/>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spans="1:11" ht="15.75" customHeight="1">
      <c r="A25" s="60" t="s">
        <v>68</v>
      </c>
      <c r="B25" s="60" t="s">
        <v>18</v>
      </c>
      <c r="C25" s="60" t="s">
        <v>19</v>
      </c>
      <c r="D25" s="60" t="s">
        <v>69</v>
      </c>
      <c r="E25" s="62">
        <v>151000.0</v>
      </c>
      <c r="K25" s="15"/>
    </row>
    <row r="26" spans="1:11" ht="15.75" customHeight="1">
      <c r="A26" s="60" t="s">
        <v>68</v>
      </c>
      <c r="B26" s="60" t="s">
        <v>54</v>
      </c>
      <c r="C26" s="60" t="s">
        <v>55</v>
      </c>
      <c r="D26" s="60" t="s">
        <v>70</v>
      </c>
      <c r="E26" s="62">
        <v>124000.0</v>
      </c>
      <c r="K26" s="15"/>
    </row>
    <row r="27" spans="1:11" ht="15.75" customHeight="1">
      <c r="A27" s="60" t="s">
        <v>68</v>
      </c>
      <c r="B27" s="60" t="s">
        <v>14</v>
      </c>
      <c r="C27" s="60" t="s">
        <v>15</v>
      </c>
      <c r="D27" s="60" t="s">
        <v>71</v>
      </c>
      <c r="E27" s="62">
        <v>170400.0</v>
      </c>
      <c r="K27" s="15"/>
    </row>
    <row r="28" spans="1:11" ht="15.75" customHeight="1">
      <c r="A28" s="60" t="s">
        <v>68</v>
      </c>
      <c r="B28" s="60" t="s">
        <v>27</v>
      </c>
      <c r="C28" s="60" t="s">
        <v>28</v>
      </c>
      <c r="D28" s="60" t="s">
        <v>72</v>
      </c>
      <c r="E28" s="62">
        <v>54000.0</v>
      </c>
      <c r="K28" s="15"/>
    </row>
    <row r="29" spans="1:11" ht="15.75" customHeight="1">
      <c r="A29" s="60" t="s">
        <v>68</v>
      </c>
      <c r="B29" s="60" t="s">
        <v>73</v>
      </c>
      <c r="C29" s="60" t="s">
        <v>49</v>
      </c>
      <c r="D29" s="60" t="s">
        <v>74</v>
      </c>
      <c r="E29" s="62">
        <v>104000.0</v>
      </c>
      <c r="K29" s="15"/>
    </row>
    <row r="30" spans="1:11" ht="15.75" customHeight="1">
      <c r="A30" s="60" t="s">
        <v>68</v>
      </c>
      <c r="B30" s="60" t="s">
        <v>51</v>
      </c>
      <c r="C30" s="60" t="s">
        <v>52</v>
      </c>
      <c r="D30" s="60" t="s">
        <v>75</v>
      </c>
      <c r="E30" s="62">
        <v>227300.0</v>
      </c>
      <c r="K30" s="15"/>
    </row>
    <row r="31" spans="1:11" ht="15.75" customHeight="1">
      <c r="A31" s="60" t="s">
        <v>68</v>
      </c>
      <c r="B31" s="60" t="s">
        <v>20</v>
      </c>
      <c r="C31" s="60" t="s">
        <v>21</v>
      </c>
      <c r="D31" s="60" t="s">
        <v>76</v>
      </c>
      <c r="E31" s="62">
        <v>49200.0</v>
      </c>
      <c r="K31" s="15"/>
    </row>
    <row r="32" spans="1:11" ht="15.75" customHeight="1">
      <c r="A32" s="60" t="s">
        <v>68</v>
      </c>
      <c r="B32" s="60" t="s">
        <v>24</v>
      </c>
      <c r="C32" s="60" t="s">
        <v>25</v>
      </c>
      <c r="D32" s="60" t="s">
        <v>77</v>
      </c>
      <c r="E32" s="62">
        <v>140500.0</v>
      </c>
      <c r="K32" s="15"/>
    </row>
    <row r="33" spans="1:11" ht="15.75" customHeight="1">
      <c r="A33" s="60" t="s">
        <v>68</v>
      </c>
      <c r="B33" s="60" t="s">
        <v>30</v>
      </c>
      <c r="C33" s="60" t="s">
        <v>31</v>
      </c>
      <c r="D33" s="60" t="s">
        <v>78</v>
      </c>
      <c r="E33" s="62">
        <v>114000.0</v>
      </c>
      <c r="K33" s="15"/>
    </row>
    <row r="34" spans="1:11" ht="15.75" customHeight="1">
      <c r="A34" s="60" t="s">
        <v>68</v>
      </c>
      <c r="B34" s="60" t="s">
        <v>79</v>
      </c>
      <c r="C34" s="60" t="s">
        <v>17</v>
      </c>
      <c r="D34" s="60" t="s">
        <v>80</v>
      </c>
      <c r="E34" s="62">
        <v>51300.0</v>
      </c>
      <c r="K34" s="15"/>
    </row>
    <row r="35" spans="1:11" ht="15.75" customHeight="1">
      <c r="A35" s="60" t="s">
        <v>68</v>
      </c>
      <c r="B35" s="60" t="s">
        <v>81</v>
      </c>
      <c r="C35" s="60" t="s">
        <v>23</v>
      </c>
      <c r="D35" s="60" t="s">
        <v>82</v>
      </c>
      <c r="E35" s="62">
        <v>61000.0</v>
      </c>
      <c r="K35" s="15"/>
    </row>
    <row r="36" spans="1:11" ht="15.75" customHeight="1">
      <c r="A36" s="60" t="s">
        <v>68</v>
      </c>
      <c r="B36" s="60" t="s">
        <v>12</v>
      </c>
      <c r="C36" s="60" t="s">
        <v>13</v>
      </c>
      <c r="D36" s="60" t="s">
        <v>83</v>
      </c>
      <c r="E36" s="62">
        <v>59500.0</v>
      </c>
      <c r="K36" s="15"/>
    </row>
    <row r="37" spans="5:11" ht="15.75" customHeight="1">
      <c r="E37" s="63">
        <f>SUM(E25:E36)</f>
        <v>1306200.0</v>
      </c>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3"/>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30">
      <c r="A1" s="107" t="s">
        <v>114</v>
      </c>
      <c r="B1" s="108" t="s">
        <v>115</v>
      </c>
      <c r="C1" s="108" t="s">
        <v>116</v>
      </c>
      <c r="D1" s="108" t="s">
        <v>117</v>
      </c>
      <c r="E1" s="108" t="s">
        <v>118</v>
      </c>
      <c r="F1" s="108" t="s">
        <v>119</v>
      </c>
    </row>
    <row r="2" spans="1:6" ht="14.25">
      <c r="A2" s="109"/>
      <c r="B2" s="106" t="s">
        <v>120</v>
      </c>
      <c r="C2" s="106" t="s">
        <v>12</v>
      </c>
      <c r="D2" s="106" t="s">
        <v>13</v>
      </c>
      <c r="E2" s="106">
        <v>347.08</v>
      </c>
      <c r="F2" s="106">
        <v>173.54</v>
      </c>
    </row>
    <row r="3" spans="1:6" ht="14.25">
      <c r="A3" s="110"/>
      <c r="B3" s="106" t="s">
        <v>121</v>
      </c>
      <c r="C3" s="106" t="s">
        <v>14</v>
      </c>
      <c r="D3" s="106" t="s">
        <v>15</v>
      </c>
      <c r="E3" s="106">
        <v>710.0</v>
      </c>
      <c r="F3" s="106">
        <v>355.0</v>
      </c>
    </row>
    <row r="4" spans="1:6" ht="14.25">
      <c r="A4" s="110"/>
      <c r="B4" s="106" t="s">
        <v>122</v>
      </c>
      <c r="C4" s="106" t="s">
        <v>16</v>
      </c>
      <c r="D4" s="106" t="s">
        <v>17</v>
      </c>
      <c r="E4" s="106">
        <v>213.75</v>
      </c>
      <c r="F4" s="106">
        <v>106.88</v>
      </c>
    </row>
    <row r="5" spans="1:6" ht="14.25">
      <c r="A5" s="110"/>
      <c r="B5" s="106" t="s">
        <v>123</v>
      </c>
      <c r="C5" s="106" t="s">
        <v>18</v>
      </c>
      <c r="D5" s="106" t="s">
        <v>19</v>
      </c>
      <c r="E5" s="106">
        <v>1791.06</v>
      </c>
      <c r="F5" s="106">
        <v>895.53</v>
      </c>
    </row>
    <row r="6" spans="1:6" ht="14.25">
      <c r="A6" s="110"/>
      <c r="B6" s="106" t="s">
        <v>124</v>
      </c>
      <c r="C6" s="106" t="s">
        <v>20</v>
      </c>
      <c r="D6" s="106" t="s">
        <v>21</v>
      </c>
      <c r="E6" s="106">
        <v>410.0</v>
      </c>
      <c r="F6" s="106">
        <v>205.0</v>
      </c>
    </row>
    <row r="7" spans="1:6" ht="14.25">
      <c r="A7" s="110"/>
      <c r="B7" s="106" t="s">
        <v>125</v>
      </c>
      <c r="C7" s="106" t="s">
        <v>22</v>
      </c>
      <c r="D7" s="106" t="s">
        <v>23</v>
      </c>
      <c r="E7" s="106">
        <v>254.17</v>
      </c>
      <c r="F7" s="106">
        <v>127.08</v>
      </c>
    </row>
    <row r="8" spans="1:6" ht="14.25">
      <c r="A8" s="110"/>
      <c r="B8" s="106" t="s">
        <v>126</v>
      </c>
      <c r="C8" s="106" t="s">
        <v>24</v>
      </c>
      <c r="D8" s="106" t="s">
        <v>25</v>
      </c>
      <c r="E8" s="106">
        <v>1170.83</v>
      </c>
      <c r="F8" s="106">
        <v>585.42</v>
      </c>
    </row>
    <row r="9" spans="1:6" ht="14.25">
      <c r="A9" s="110"/>
      <c r="B9" s="106" t="s">
        <v>26</v>
      </c>
      <c r="C9" s="106" t="s">
        <v>27</v>
      </c>
      <c r="D9" s="106" t="s">
        <v>28</v>
      </c>
      <c r="E9" s="106">
        <v>100.0</v>
      </c>
      <c r="F9" s="106">
        <v>50.0</v>
      </c>
    </row>
    <row r="10" spans="1:6" ht="14.25">
      <c r="A10" s="110"/>
      <c r="B10" s="106" t="s">
        <v>127</v>
      </c>
      <c r="C10" s="106" t="s">
        <v>30</v>
      </c>
      <c r="D10" s="106" t="s">
        <v>31</v>
      </c>
      <c r="E10" s="106">
        <v>950.0</v>
      </c>
      <c r="F10" s="106">
        <v>475.0</v>
      </c>
    </row>
    <row r="11" spans="1:6" ht="14.25">
      <c r="A11" s="110"/>
      <c r="B11" s="106" t="s">
        <v>47</v>
      </c>
      <c r="C11" s="106" t="s">
        <v>48</v>
      </c>
      <c r="D11" s="106" t="s">
        <v>49</v>
      </c>
      <c r="E11" s="106">
        <v>866.67</v>
      </c>
      <c r="F11" s="106">
        <v>433.33</v>
      </c>
    </row>
    <row r="12" spans="1:6" ht="14.25">
      <c r="A12" s="110"/>
      <c r="B12" s="106" t="s">
        <v>132</v>
      </c>
      <c r="C12" s="106" t="s">
        <v>51</v>
      </c>
      <c r="D12" s="106" t="s">
        <v>52</v>
      </c>
      <c r="E12" s="106">
        <v>1000.0</v>
      </c>
      <c r="F12" s="106">
        <v>500.0</v>
      </c>
    </row>
    <row r="13" spans="1:6" ht="14.25">
      <c r="A13" s="110"/>
      <c r="B13" s="106" t="s">
        <v>133</v>
      </c>
      <c r="C13" s="106" t="s">
        <v>54</v>
      </c>
      <c r="D13" s="106" t="s">
        <v>55</v>
      </c>
      <c r="E13" s="106">
        <v>733.0</v>
      </c>
      <c r="F13" s="106">
        <v>366.5</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1" t="s">
        <v>135</v>
      </c>
      <c r="B1" s="111"/>
    </row>
    <row r="2" spans="1:2" ht="12.75">
      <c r="A2" s="112" t="s">
        <v>136</v>
      </c>
      <c r="B2" s="112" t="s">
        <v>137</v>
      </c>
    </row>
    <row r="3" spans="1:2" ht="12.75">
      <c r="A3" s="106" t="s">
        <v>138</v>
      </c>
      <c r="B3" s="106" t="s">
        <v>139</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43952.0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84</v>
      </c>
    </row>
    <row r="5" spans="1:14" ht="15">
      <c r="A5" s="10">
        <v>839415.0</v>
      </c>
      <c r="B5" s="11" t="s">
        <v>12</v>
      </c>
      <c r="C5" s="11" t="s">
        <v>13</v>
      </c>
      <c r="D5" s="12">
        <v>59500.0</v>
      </c>
      <c r="E5" s="13">
        <v>0.07</v>
      </c>
      <c r="F5" s="12">
        <f>D5*7%/12</f>
        <v>347.0833333</v>
      </c>
      <c r="G5" s="13">
        <v>0.5</v>
      </c>
      <c r="H5" s="12">
        <f t="shared" si="0" ref="H5:H13">F5*50%</f>
        <v>173.5416667</v>
      </c>
      <c r="I5" s="14">
        <f t="shared" si="1" ref="I5:I17">F5+H5</f>
        <v>520.625</v>
      </c>
      <c r="K5" s="12">
        <v>903.5833333333335</v>
      </c>
      <c r="L5" s="12">
        <v>451.79166666666674</v>
      </c>
      <c r="M5" s="12">
        <f t="shared" si="2" ref="M5:M7">K5+(F5*2)</f>
        <v>1597.75</v>
      </c>
      <c r="N5" s="12">
        <f t="shared" si="3" ref="N5:N7">L5+(H5*2)</f>
        <v>798.875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K6+(F6*2)</f>
        <v>3420.0</v>
      </c>
      <c r="N6" s="12">
        <f>L6+(H6*2)</f>
        <v>1710.0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K7+(F7*2)</f>
        <v>960.0</v>
      </c>
      <c r="N7" s="12">
        <f>L7+(H7*2)</f>
        <v>480.0</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0.1269</v>
      </c>
      <c r="F8" s="12">
        <f>D8*12.69%/12</f>
        <v>1596.825</v>
      </c>
      <c r="G8" s="13">
        <v>0.5</v>
      </c>
      <c r="H8" s="12">
        <f>F8*50%</f>
        <v>798.4125</v>
      </c>
      <c r="I8" s="14">
        <f>F8+H8</f>
        <v>2395.2375</v>
      </c>
      <c r="J8" s="1"/>
      <c r="K8" s="12">
        <v>4875.008</v>
      </c>
      <c r="L8" s="12">
        <v>2437.504</v>
      </c>
      <c r="M8" s="12">
        <f>6666.07+(F8*1)</f>
        <v>8262.895</v>
      </c>
      <c r="N8" s="38">
        <f>3333.03+(H8*1)</f>
        <v>4131.4425</v>
      </c>
      <c r="O8" s="1" t="s">
        <v>85</v>
      </c>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K9+(F9*2)</f>
        <v>1856.666667</v>
      </c>
      <c r="N9" s="12">
        <f>L9+(H9*2)</f>
        <v>928.3333333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5" ref="M11:M16">K11+(F11*2)</f>
        <v>5284.166667</v>
      </c>
      <c r="N11" s="12">
        <f t="shared" si="6" ref="N11:N16">L11+(H11*2)</f>
        <v>2642.083333</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K12+(F12*2)</f>
        <v>500.0</v>
      </c>
      <c r="N12" s="12">
        <f>L12+(H12*2)</f>
        <v>250.0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K13+(F13*2)</f>
        <v>4748.333333</v>
      </c>
      <c r="N13" s="12">
        <f>L13+(H13*2)</f>
        <v>2374.166667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7" ref="H14:H17">F14/2</f>
        <v>433.3333333</v>
      </c>
      <c r="I14" s="14">
        <f>F14+H14</f>
        <v>1300.0</v>
      </c>
      <c r="J14" s="1"/>
      <c r="K14" s="12">
        <v>4250.0</v>
      </c>
      <c r="L14" s="12">
        <v>1275.0</v>
      </c>
      <c r="M14" s="12">
        <f>K14+(F14*2)</f>
        <v>5983.333333</v>
      </c>
      <c r="N14" s="12">
        <f>L14+(H14*2)</f>
        <v>2141.666667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K15+(F15*2)</f>
        <v>3000.0</v>
      </c>
      <c r="N15" s="12">
        <f>L15+(H15*2)</f>
        <v>1500.0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K16+(F16*2)</f>
        <v>2199.0</v>
      </c>
      <c r="N16" s="12">
        <f>L16+(H16*2)</f>
        <v>1099.5</v>
      </c>
      <c r="O16" s="1"/>
      <c r="P16" s="1"/>
      <c r="Q16" s="1"/>
      <c r="R16" s="1"/>
      <c r="S16" s="1"/>
      <c r="T16" s="1"/>
      <c r="U16" s="1"/>
      <c r="V16" s="1"/>
      <c r="W16" s="1"/>
      <c r="X16" s="1"/>
      <c r="Y16" s="1"/>
      <c r="Z16" s="1"/>
      <c r="AA16" s="1"/>
      <c r="AB16" s="1"/>
      <c r="AC16" s="1"/>
      <c r="AD16" s="1"/>
      <c r="AE16" s="1"/>
      <c r="AF16" s="1"/>
      <c r="AG16" s="1"/>
      <c r="AH16" s="1"/>
      <c r="AI16" s="1"/>
    </row>
    <row r="17" spans="1:35" ht="15">
      <c r="A17" s="64" t="s">
        <v>87</v>
      </c>
      <c r="B17" s="56" t="s">
        <v>88</v>
      </c>
      <c r="C17" s="56" t="s">
        <v>89</v>
      </c>
      <c r="D17" s="57">
        <v>60000.0</v>
      </c>
      <c r="E17" s="58">
        <v>0.03</v>
      </c>
      <c r="F17" s="57">
        <f>D17*E17/12</f>
        <v>150.0</v>
      </c>
      <c r="G17" s="58">
        <v>0.5</v>
      </c>
      <c r="H17" s="57">
        <f>F17/2</f>
        <v>75.0</v>
      </c>
      <c r="I17" s="17">
        <f>F17+H17</f>
        <v>225.0</v>
      </c>
      <c r="J17" s="1"/>
      <c r="K17" s="57">
        <v>733.0</v>
      </c>
      <c r="L17" s="57">
        <v>366.5</v>
      </c>
      <c r="M17" s="57">
        <f>F17</f>
        <v>150.0</v>
      </c>
      <c r="N17" s="57">
        <f>H17</f>
        <v>75.0</v>
      </c>
      <c r="O17" s="1" t="s">
        <v>90</v>
      </c>
      <c r="P17" s="1"/>
      <c r="Q17" s="1"/>
      <c r="R17" s="1"/>
      <c r="S17" s="1"/>
      <c r="T17" s="1"/>
      <c r="U17" s="1"/>
      <c r="V17" s="1"/>
      <c r="W17" s="1"/>
      <c r="X17" s="1"/>
      <c r="Y17" s="1"/>
      <c r="Z17" s="1"/>
      <c r="AA17" s="1"/>
      <c r="AB17" s="1"/>
      <c r="AC17" s="1"/>
      <c r="AD17" s="1"/>
      <c r="AE17" s="1"/>
      <c r="AF17" s="1"/>
      <c r="AG17" s="1"/>
      <c r="AH17" s="1"/>
      <c r="AI17" s="1"/>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8" ref="H19:I19">SUM(H5:H17)</f>
        <v>4124.079167</v>
      </c>
      <c r="I19" s="28">
        <f>SUM(I5:I17)</f>
        <v>12372.2375</v>
      </c>
      <c r="K19" s="24"/>
      <c r="L19" s="28"/>
      <c r="M19" s="28">
        <f t="shared" si="9" ref="M19:N19">SUM(M5:M17)</f>
        <v>38596.72833</v>
      </c>
      <c r="N19" s="28">
        <f>SUM(N5:N17)</f>
        <v>18448.35917</v>
      </c>
    </row>
    <row r="20" spans="1:11" ht="15">
      <c r="A20" s="29" t="s">
        <v>32</v>
      </c>
      <c r="B20" s="27"/>
      <c r="C20" s="27"/>
      <c r="D20" s="27"/>
      <c r="E20" s="30"/>
      <c r="F20" s="28"/>
      <c r="G20" s="30"/>
      <c r="H20" s="28"/>
      <c r="I20" s="28"/>
      <c r="K20" s="15"/>
    </row>
    <row r="21" spans="1:35" ht="15.75" customHeight="1">
      <c r="A21" s="31" t="s">
        <v>33</v>
      </c>
      <c r="B21" s="32"/>
      <c r="C21" s="32"/>
      <c r="D21" s="32"/>
      <c r="E21" s="33"/>
      <c r="F21" s="34"/>
      <c r="G21" s="33"/>
      <c r="H21" s="34"/>
      <c r="I21" s="34"/>
      <c r="J21" s="31"/>
      <c r="K21" s="22"/>
      <c r="L21" s="32"/>
      <c r="M21" s="31"/>
      <c r="N21" s="31"/>
      <c r="O21" s="31"/>
      <c r="P21" s="31"/>
      <c r="Q21" s="31"/>
      <c r="R21" s="31"/>
      <c r="S21" s="31"/>
      <c r="T21" s="31"/>
      <c r="U21" s="31"/>
      <c r="V21" s="31"/>
      <c r="W21" s="31"/>
      <c r="X21" s="31"/>
      <c r="Y21" s="31"/>
      <c r="Z21" s="31"/>
      <c r="AA21" s="31"/>
      <c r="AB21" s="31"/>
      <c r="AC21" s="31"/>
      <c r="AD21" s="31"/>
      <c r="AE21" s="31"/>
      <c r="AF21" s="31"/>
      <c r="AG21" s="31"/>
      <c r="AH21" s="31"/>
      <c r="AI21" s="31"/>
    </row>
    <row r="22" spans="5:11" ht="15.75" customHeight="1">
      <c r="E22" s="2"/>
      <c r="K22" s="15"/>
    </row>
    <row r="23" spans="1:11" ht="15.75" customHeight="1">
      <c r="A23" s="35" t="s">
        <v>34</v>
      </c>
      <c r="E23" s="2"/>
      <c r="K23" s="15"/>
    </row>
    <row r="24" spans="1:35" ht="15.75" customHeight="1">
      <c r="A24" s="65" t="s">
        <v>91</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5:11" ht="15.75" customHeight="1">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30">
      <c r="A1" s="107" t="s">
        <v>114</v>
      </c>
      <c r="B1" s="108" t="s">
        <v>115</v>
      </c>
      <c r="C1" s="108" t="s">
        <v>116</v>
      </c>
      <c r="D1" s="108" t="s">
        <v>117</v>
      </c>
      <c r="E1" s="108" t="s">
        <v>118</v>
      </c>
      <c r="F1" s="108" t="s">
        <v>119</v>
      </c>
    </row>
    <row r="2" spans="1:6" ht="14.25">
      <c r="A2" s="109"/>
      <c r="B2" s="106" t="s">
        <v>120</v>
      </c>
      <c r="C2" s="106" t="s">
        <v>12</v>
      </c>
      <c r="D2" s="106" t="s">
        <v>13</v>
      </c>
      <c r="E2" s="106">
        <v>347.08</v>
      </c>
      <c r="F2" s="106">
        <v>173.54</v>
      </c>
    </row>
    <row r="3" spans="1:6" ht="14.25">
      <c r="A3" s="110"/>
      <c r="B3" s="106" t="s">
        <v>121</v>
      </c>
      <c r="C3" s="106" t="s">
        <v>14</v>
      </c>
      <c r="D3" s="106" t="s">
        <v>15</v>
      </c>
      <c r="E3" s="106">
        <v>710.0</v>
      </c>
      <c r="F3" s="106">
        <v>355.0</v>
      </c>
    </row>
    <row r="4" spans="1:6" ht="14.25">
      <c r="A4" s="110"/>
      <c r="B4" s="106" t="s">
        <v>122</v>
      </c>
      <c r="C4" s="106" t="s">
        <v>16</v>
      </c>
      <c r="D4" s="106" t="s">
        <v>17</v>
      </c>
      <c r="E4" s="106">
        <v>213.75</v>
      </c>
      <c r="F4" s="106">
        <v>106.88</v>
      </c>
    </row>
    <row r="5" spans="1:6" ht="14.25">
      <c r="A5" s="110"/>
      <c r="B5" s="106" t="s">
        <v>123</v>
      </c>
      <c r="C5" s="106" t="s">
        <v>18</v>
      </c>
      <c r="D5" s="106" t="s">
        <v>19</v>
      </c>
      <c r="E5" s="106">
        <v>1596.82</v>
      </c>
      <c r="F5" s="106">
        <v>798.41</v>
      </c>
    </row>
    <row r="6" spans="1:6" ht="14.25">
      <c r="A6" s="110"/>
      <c r="B6" s="106" t="s">
        <v>124</v>
      </c>
      <c r="C6" s="106" t="s">
        <v>20</v>
      </c>
      <c r="D6" s="106" t="s">
        <v>21</v>
      </c>
      <c r="E6" s="106">
        <v>410.0</v>
      </c>
      <c r="F6" s="106">
        <v>205.0</v>
      </c>
    </row>
    <row r="7" spans="1:6" ht="14.25">
      <c r="A7" s="110"/>
      <c r="B7" s="106" t="s">
        <v>125</v>
      </c>
      <c r="C7" s="106" t="s">
        <v>22</v>
      </c>
      <c r="D7" s="106" t="s">
        <v>23</v>
      </c>
      <c r="E7" s="106">
        <v>0.0</v>
      </c>
      <c r="F7" s="106">
        <v>0.0</v>
      </c>
    </row>
    <row r="8" spans="1:6" ht="14.25">
      <c r="A8" s="110"/>
      <c r="B8" s="106" t="s">
        <v>126</v>
      </c>
      <c r="C8" s="106" t="s">
        <v>24</v>
      </c>
      <c r="D8" s="106" t="s">
        <v>25</v>
      </c>
      <c r="E8" s="106">
        <v>1170.83</v>
      </c>
      <c r="F8" s="106">
        <v>585.42</v>
      </c>
    </row>
    <row r="9" spans="1:6" ht="14.25">
      <c r="A9" s="110"/>
      <c r="B9" s="106" t="s">
        <v>26</v>
      </c>
      <c r="C9" s="106" t="s">
        <v>27</v>
      </c>
      <c r="D9" s="106" t="s">
        <v>28</v>
      </c>
      <c r="E9" s="106">
        <v>100.0</v>
      </c>
      <c r="F9" s="106">
        <v>50.0</v>
      </c>
    </row>
    <row r="10" spans="1:6" ht="14.25">
      <c r="A10" s="110"/>
      <c r="B10" s="106" t="s">
        <v>127</v>
      </c>
      <c r="C10" s="106" t="s">
        <v>30</v>
      </c>
      <c r="D10" s="106" t="s">
        <v>31</v>
      </c>
      <c r="E10" s="106">
        <v>950.0</v>
      </c>
      <c r="F10" s="106">
        <v>475.0</v>
      </c>
    </row>
    <row r="11" spans="1:6" ht="14.25">
      <c r="A11" s="110"/>
      <c r="B11" s="106" t="s">
        <v>47</v>
      </c>
      <c r="C11" s="106" t="s">
        <v>48</v>
      </c>
      <c r="D11" s="106" t="s">
        <v>49</v>
      </c>
      <c r="E11" s="106">
        <v>866.67</v>
      </c>
      <c r="F11" s="106">
        <v>433.33</v>
      </c>
    </row>
    <row r="12" spans="1:6" ht="14.25">
      <c r="A12" s="110"/>
      <c r="B12" s="106" t="s">
        <v>132</v>
      </c>
      <c r="C12" s="106" t="s">
        <v>51</v>
      </c>
      <c r="D12" s="106" t="s">
        <v>52</v>
      </c>
      <c r="E12" s="106">
        <v>1000.0</v>
      </c>
      <c r="F12" s="106">
        <v>500.0</v>
      </c>
    </row>
    <row r="13" spans="1:6" ht="14.25">
      <c r="A13" s="110"/>
      <c r="B13" s="106" t="s">
        <v>133</v>
      </c>
      <c r="C13" s="106" t="s">
        <v>54</v>
      </c>
      <c r="D13" s="106" t="s">
        <v>55</v>
      </c>
      <c r="E13" s="106">
        <v>733.0</v>
      </c>
      <c r="F13" s="106">
        <v>366.5</v>
      </c>
    </row>
    <row r="14" spans="1:6" ht="14.25">
      <c r="A14" s="110"/>
      <c r="B14" s="106" t="s">
        <v>87</v>
      </c>
      <c r="C14" s="106" t="s">
        <v>88</v>
      </c>
      <c r="D14" s="106" t="s">
        <v>89</v>
      </c>
      <c r="E14" s="106">
        <v>150.0</v>
      </c>
      <c r="F14" s="106">
        <v>75.0</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1" t="s">
        <v>135</v>
      </c>
      <c r="B1" s="111"/>
    </row>
    <row r="2" spans="1:2" ht="12.75">
      <c r="A2" s="112" t="s">
        <v>136</v>
      </c>
      <c r="B2" s="112" t="s">
        <v>137</v>
      </c>
    </row>
    <row r="3" spans="1:2" ht="12.75">
      <c r="A3" s="106" t="s">
        <v>138</v>
      </c>
      <c r="B3" s="106" t="s">
        <v>139</v>
      </c>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43983.0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92</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K5+(F5*3)</f>
        <v>1944.833333</v>
      </c>
      <c r="N5" s="12">
        <f t="shared" si="3" ref="N5:N7">L5+(H5*3)</f>
        <v>972.4166667</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K6+(F6*3)</f>
        <v>4130.0</v>
      </c>
      <c r="N6" s="12">
        <f>L6+(H6*3)</f>
        <v>2065.0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K7+(F7*3)</f>
        <v>1173.75</v>
      </c>
      <c r="N7" s="12">
        <f>L7+(H7*3)</f>
        <v>586.875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268.56</v>
      </c>
      <c r="I8" s="73">
        <f>F8+H8</f>
        <v>1865.385</v>
      </c>
      <c r="J8" s="74"/>
      <c r="K8" s="38">
        <v>4875.008</v>
      </c>
      <c r="L8" s="38">
        <v>2437.504</v>
      </c>
      <c r="M8" s="38">
        <f>6666.07+(F8*2)</f>
        <v>9859.72</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K9+(F9*3)</f>
        <v>2266.666667</v>
      </c>
      <c r="N9" s="12">
        <f>L9+(H9*3)</f>
        <v>1133.333333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K11+(F11*3)</f>
        <v>6455.0</v>
      </c>
      <c r="N11" s="12">
        <f t="shared" si="7" ref="N11:N16">L11+(H11*3)</f>
        <v>3227.5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K12+(F12*3)</f>
        <v>600.0</v>
      </c>
      <c r="N12" s="12">
        <f>L12+(H12*3)</f>
        <v>300.0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K13+(F13*3)</f>
        <v>5698.333333</v>
      </c>
      <c r="N13" s="12">
        <f>L13+(H13*3)</f>
        <v>2849.166667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K14+(F14*3)</f>
        <v>6850.0</v>
      </c>
      <c r="N14" s="12">
        <f>L14+(H14*3)</f>
        <v>2575.0</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K15+(F15*3)</f>
        <v>4000.0</v>
      </c>
      <c r="N15" s="12">
        <f>L15+(H15*3)</f>
        <v>2000.0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K16+(F16*3)</f>
        <v>2932.0</v>
      </c>
      <c r="N16" s="12">
        <f>L16+(H16*3)</f>
        <v>1466.0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F17*2</f>
        <v>300.0</v>
      </c>
      <c r="N17" s="19">
        <f>H17*2</f>
        <v>150.0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9" ref="H19:I19">SUM(H5:H17)</f>
        <v>3594.226667</v>
      </c>
      <c r="I19" s="28">
        <f>SUM(I5:I17)</f>
        <v>11842.385</v>
      </c>
      <c r="K19" s="24"/>
      <c r="L19" s="28"/>
      <c r="M19" s="28">
        <f t="shared" si="10" ref="M19:N19">SUM(M5:M17)</f>
        <v>46844.88667</v>
      </c>
      <c r="N19" s="28">
        <f>SUM(N5:N17)</f>
        <v>22042.58333</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91</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t="s">
        <v>94</v>
      </c>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30">
      <c r="A1" s="107" t="s">
        <v>114</v>
      </c>
      <c r="B1" s="108" t="s">
        <v>115</v>
      </c>
      <c r="C1" s="108" t="s">
        <v>116</v>
      </c>
      <c r="D1" s="108" t="s">
        <v>117</v>
      </c>
      <c r="E1" s="108" t="s">
        <v>118</v>
      </c>
      <c r="F1" s="108" t="s">
        <v>119</v>
      </c>
    </row>
    <row r="2" spans="1:6" ht="14.25">
      <c r="A2" s="109"/>
      <c r="B2" s="106" t="s">
        <v>120</v>
      </c>
      <c r="C2" s="106" t="s">
        <v>12</v>
      </c>
      <c r="D2" s="106" t="s">
        <v>13</v>
      </c>
      <c r="E2" s="106">
        <v>347.08</v>
      </c>
      <c r="F2" s="106">
        <v>173.54</v>
      </c>
    </row>
    <row r="3" spans="1:6" ht="14.25">
      <c r="A3" s="110"/>
      <c r="B3" s="106" t="s">
        <v>121</v>
      </c>
      <c r="C3" s="106" t="s">
        <v>14</v>
      </c>
      <c r="D3" s="106" t="s">
        <v>15</v>
      </c>
      <c r="E3" s="106">
        <v>710.0</v>
      </c>
      <c r="F3" s="106">
        <v>355.0</v>
      </c>
    </row>
    <row r="4" spans="1:6" ht="14.25">
      <c r="A4" s="110"/>
      <c r="B4" s="106" t="s">
        <v>122</v>
      </c>
      <c r="C4" s="106" t="s">
        <v>16</v>
      </c>
      <c r="D4" s="106" t="s">
        <v>17</v>
      </c>
      <c r="E4" s="106">
        <v>213.75</v>
      </c>
      <c r="F4" s="106">
        <v>106.88</v>
      </c>
    </row>
    <row r="5" spans="1:6" ht="14.25">
      <c r="A5" s="110"/>
      <c r="B5" s="106" t="s">
        <v>123</v>
      </c>
      <c r="C5" s="106" t="s">
        <v>18</v>
      </c>
      <c r="D5" s="106" t="s">
        <v>19</v>
      </c>
      <c r="E5" s="106">
        <v>1596.82</v>
      </c>
      <c r="F5" s="106">
        <v>268.56</v>
      </c>
    </row>
    <row r="6" spans="1:6" ht="14.25">
      <c r="A6" s="110"/>
      <c r="B6" s="106" t="s">
        <v>124</v>
      </c>
      <c r="C6" s="106" t="s">
        <v>20</v>
      </c>
      <c r="D6" s="106" t="s">
        <v>21</v>
      </c>
      <c r="E6" s="106">
        <v>410.0</v>
      </c>
      <c r="F6" s="106">
        <v>205.0</v>
      </c>
    </row>
    <row r="7" spans="1:6" ht="14.25">
      <c r="A7" s="110"/>
      <c r="B7" s="106" t="s">
        <v>125</v>
      </c>
      <c r="C7" s="106" t="s">
        <v>22</v>
      </c>
      <c r="D7" s="106" t="s">
        <v>23</v>
      </c>
      <c r="E7" s="106">
        <v>0.0</v>
      </c>
      <c r="F7" s="106">
        <v>0.0</v>
      </c>
    </row>
    <row r="8" spans="1:6" ht="14.25">
      <c r="A8" s="110"/>
      <c r="B8" s="106" t="s">
        <v>126</v>
      </c>
      <c r="C8" s="106" t="s">
        <v>24</v>
      </c>
      <c r="D8" s="106" t="s">
        <v>25</v>
      </c>
      <c r="E8" s="106">
        <v>1170.83</v>
      </c>
      <c r="F8" s="106">
        <v>585.42</v>
      </c>
    </row>
    <row r="9" spans="1:6" ht="14.25">
      <c r="A9" s="110"/>
      <c r="B9" s="106" t="s">
        <v>26</v>
      </c>
      <c r="C9" s="106" t="s">
        <v>27</v>
      </c>
      <c r="D9" s="106" t="s">
        <v>28</v>
      </c>
      <c r="E9" s="106">
        <v>100.0</v>
      </c>
      <c r="F9" s="106">
        <v>50.0</v>
      </c>
    </row>
    <row r="10" spans="1:6" ht="14.25">
      <c r="A10" s="110"/>
      <c r="B10" s="106" t="s">
        <v>127</v>
      </c>
      <c r="C10" s="106" t="s">
        <v>30</v>
      </c>
      <c r="D10" s="106" t="s">
        <v>31</v>
      </c>
      <c r="E10" s="106">
        <v>950.0</v>
      </c>
      <c r="F10" s="106">
        <v>475.0</v>
      </c>
    </row>
    <row r="11" spans="1:6" ht="14.25">
      <c r="A11" s="110"/>
      <c r="B11" s="106" t="s">
        <v>47</v>
      </c>
      <c r="C11" s="106" t="s">
        <v>48</v>
      </c>
      <c r="D11" s="106" t="s">
        <v>49</v>
      </c>
      <c r="E11" s="106">
        <v>866.67</v>
      </c>
      <c r="F11" s="106">
        <v>433.33</v>
      </c>
    </row>
    <row r="12" spans="1:6" ht="14.25">
      <c r="A12" s="110"/>
      <c r="B12" s="106" t="s">
        <v>132</v>
      </c>
      <c r="C12" s="106" t="s">
        <v>51</v>
      </c>
      <c r="D12" s="106" t="s">
        <v>52</v>
      </c>
      <c r="E12" s="106">
        <v>1000.0</v>
      </c>
      <c r="F12" s="106">
        <v>500.0</v>
      </c>
    </row>
    <row r="13" spans="1:6" ht="14.25">
      <c r="A13" s="110"/>
      <c r="B13" s="106" t="s">
        <v>133</v>
      </c>
      <c r="C13" s="106" t="s">
        <v>54</v>
      </c>
      <c r="D13" s="106" t="s">
        <v>55</v>
      </c>
      <c r="E13" s="106">
        <v>733.0</v>
      </c>
      <c r="F13" s="106">
        <v>366.5</v>
      </c>
    </row>
    <row r="14" spans="1:6" ht="14.25">
      <c r="A14" s="110"/>
      <c r="B14" s="106" t="s">
        <v>134</v>
      </c>
      <c r="C14" s="106" t="s">
        <v>88</v>
      </c>
      <c r="D14" s="106" t="s">
        <v>89</v>
      </c>
      <c r="E14" s="106">
        <v>150.0</v>
      </c>
      <c r="F14" s="106">
        <v>75.0</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0"/>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30">
      <c r="A1" s="107" t="s">
        <v>114</v>
      </c>
      <c r="B1" s="108" t="s">
        <v>115</v>
      </c>
      <c r="C1" s="108" t="s">
        <v>116</v>
      </c>
      <c r="D1" s="108" t="s">
        <v>117</v>
      </c>
      <c r="E1" s="108" t="s">
        <v>118</v>
      </c>
      <c r="F1" s="108" t="s">
        <v>119</v>
      </c>
    </row>
    <row r="2" spans="1:6" ht="14.25">
      <c r="A2" s="109"/>
      <c r="B2" s="106" t="s">
        <v>120</v>
      </c>
      <c r="C2" s="106" t="s">
        <v>12</v>
      </c>
      <c r="D2" s="106" t="s">
        <v>13</v>
      </c>
      <c r="E2" s="106">
        <v>281.75</v>
      </c>
      <c r="F2" s="106">
        <v>140.88</v>
      </c>
    </row>
    <row r="3" spans="1:6" ht="14.25">
      <c r="A3" s="110"/>
      <c r="B3" s="106" t="s">
        <v>121</v>
      </c>
      <c r="C3" s="106" t="s">
        <v>14</v>
      </c>
      <c r="D3" s="106" t="s">
        <v>15</v>
      </c>
      <c r="E3" s="106">
        <v>666.67</v>
      </c>
      <c r="F3" s="106">
        <v>333.33</v>
      </c>
    </row>
    <row r="4" spans="1:6" ht="14.25">
      <c r="A4" s="110"/>
      <c r="B4" s="106" t="s">
        <v>122</v>
      </c>
      <c r="C4" s="106" t="s">
        <v>16</v>
      </c>
      <c r="D4" s="106" t="s">
        <v>17</v>
      </c>
      <c r="E4" s="106">
        <v>177.5</v>
      </c>
      <c r="F4" s="106">
        <v>88.75</v>
      </c>
    </row>
    <row r="5" spans="1:6" ht="14.25">
      <c r="A5" s="110"/>
      <c r="B5" s="106" t="s">
        <v>123</v>
      </c>
      <c r="C5" s="106" t="s">
        <v>18</v>
      </c>
      <c r="D5" s="106" t="s">
        <v>19</v>
      </c>
      <c r="E5" s="106">
        <v>1625.0</v>
      </c>
      <c r="F5" s="106">
        <v>812.5</v>
      </c>
    </row>
    <row r="6" spans="1:6" ht="14.25">
      <c r="A6" s="110"/>
      <c r="B6" s="106" t="s">
        <v>124</v>
      </c>
      <c r="C6" s="106" t="s">
        <v>20</v>
      </c>
      <c r="D6" s="106" t="s">
        <v>21</v>
      </c>
      <c r="E6" s="106">
        <v>326.67</v>
      </c>
      <c r="F6" s="106">
        <v>163.33</v>
      </c>
    </row>
    <row r="7" spans="1:6" ht="14.25">
      <c r="A7" s="110"/>
      <c r="B7" s="106" t="s">
        <v>125</v>
      </c>
      <c r="C7" s="106" t="s">
        <v>22</v>
      </c>
      <c r="D7" s="106" t="s">
        <v>23</v>
      </c>
      <c r="E7" s="106">
        <v>205.42</v>
      </c>
      <c r="F7" s="106">
        <v>102.71</v>
      </c>
    </row>
    <row r="8" spans="1:6" ht="14.25">
      <c r="A8" s="110"/>
      <c r="B8" s="106" t="s">
        <v>126</v>
      </c>
      <c r="C8" s="106" t="s">
        <v>24</v>
      </c>
      <c r="D8" s="106" t="s">
        <v>25</v>
      </c>
      <c r="E8" s="106">
        <v>920.83</v>
      </c>
      <c r="F8" s="106">
        <v>460.42</v>
      </c>
    </row>
    <row r="9" spans="1:6" ht="14.25">
      <c r="A9" s="110"/>
      <c r="B9" s="106" t="s">
        <v>26</v>
      </c>
      <c r="C9" s="106" t="s">
        <v>27</v>
      </c>
      <c r="D9" s="106" t="s">
        <v>28</v>
      </c>
      <c r="E9" s="106">
        <v>100.0</v>
      </c>
      <c r="F9" s="106">
        <v>50.0</v>
      </c>
    </row>
    <row r="10" spans="1:6" ht="14.25">
      <c r="A10" s="110"/>
      <c r="B10" s="106" t="s">
        <v>127</v>
      </c>
      <c r="C10" s="106" t="s">
        <v>30</v>
      </c>
      <c r="D10" s="106" t="s">
        <v>31</v>
      </c>
      <c r="E10" s="106">
        <v>920.83</v>
      </c>
      <c r="F10" s="106">
        <v>460.42</v>
      </c>
    </row>
  </sheetData>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1" t="s">
        <v>135</v>
      </c>
      <c r="B1" s="111"/>
    </row>
    <row r="2" spans="1:2" ht="12.75">
      <c r="A2" s="112" t="s">
        <v>136</v>
      </c>
      <c r="B2" s="112" t="s">
        <v>137</v>
      </c>
    </row>
    <row r="3" spans="1:2" ht="12.75">
      <c r="A3" s="106" t="s">
        <v>138</v>
      </c>
      <c r="B3" s="106" t="s">
        <v>139</v>
      </c>
    </row>
  </sheetData>
  <pageMargins left="0.75" right="0.75" top="1" bottom="1" header="0.5" footer="0.5"/>
  <pageSetup orientation="portrai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44013.0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95</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K5+(F5*4)</f>
        <v>2291.916667</v>
      </c>
      <c r="N5" s="12">
        <f t="shared" si="3" ref="N5:N7">L5+(H5*4)</f>
        <v>1145.958333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K6+(F6*4)</f>
        <v>4840.0</v>
      </c>
      <c r="N6" s="12">
        <f>L6+(H6*4)</f>
        <v>2420.0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K7+(F7*4)</f>
        <v>1387.5</v>
      </c>
      <c r="N7" s="12">
        <f>L7+(H7*4)</f>
        <v>693.75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6666.07+(F8*4)</f>
        <v>13053.37</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K9+(F9*4)</f>
        <v>2676.666667</v>
      </c>
      <c r="N9" s="12">
        <f>L9+(H9*4)</f>
        <v>1338.333333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K11+(F11*4)</f>
        <v>7625.833333</v>
      </c>
      <c r="N11" s="12">
        <f t="shared" si="7" ref="N11:N16">L11+(H11*4)</f>
        <v>3812.916667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K12+(F12*4)</f>
        <v>700.0</v>
      </c>
      <c r="N12" s="12">
        <f>L12+(H12*4)</f>
        <v>350.0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K13+(F13*4)</f>
        <v>6648.333333</v>
      </c>
      <c r="N13" s="12">
        <f>L13+(H13*4)</f>
        <v>3324.166667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K14+(F14*4)</f>
        <v>7716.666667</v>
      </c>
      <c r="N14" s="12">
        <f>L14+(H14*4)</f>
        <v>3008.333333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K15+(F15*4)</f>
        <v>5000.0</v>
      </c>
      <c r="N15" s="12">
        <f>L15+(H15*4)</f>
        <v>2500.0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K16+(F16*4)</f>
        <v>3665.0</v>
      </c>
      <c r="N16" s="12">
        <f>L16+(H16*4)</f>
        <v>1832.5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F17*3</f>
        <v>450.0</v>
      </c>
      <c r="N17" s="19">
        <f>H17*3</f>
        <v>225.0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9" ref="H19:I19">SUM(H5:H17)</f>
        <v>3325.666667</v>
      </c>
      <c r="I19" s="28">
        <f>SUM(I5:I17)</f>
        <v>11573.825</v>
      </c>
      <c r="K19" s="24"/>
      <c r="L19" s="28"/>
      <c r="M19" s="28">
        <f t="shared" si="10" ref="M19:N19">SUM(M5:M17)</f>
        <v>56689.87</v>
      </c>
      <c r="N19" s="28">
        <f>SUM(N5:N17)</f>
        <v>25368.25</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30">
      <c r="A1" s="107" t="s">
        <v>114</v>
      </c>
      <c r="B1" s="108" t="s">
        <v>115</v>
      </c>
      <c r="C1" s="108" t="s">
        <v>116</v>
      </c>
      <c r="D1" s="108" t="s">
        <v>117</v>
      </c>
      <c r="E1" s="108" t="s">
        <v>118</v>
      </c>
      <c r="F1" s="108" t="s">
        <v>119</v>
      </c>
    </row>
    <row r="2" spans="1:6" ht="14.25">
      <c r="A2" s="109"/>
      <c r="B2" s="106" t="s">
        <v>120</v>
      </c>
      <c r="C2" s="106" t="s">
        <v>12</v>
      </c>
      <c r="D2" s="106" t="s">
        <v>13</v>
      </c>
      <c r="E2" s="106">
        <v>347.08</v>
      </c>
      <c r="F2" s="106">
        <v>173.54</v>
      </c>
    </row>
    <row r="3" spans="1:6" ht="14.25">
      <c r="A3" s="110"/>
      <c r="B3" s="106" t="s">
        <v>121</v>
      </c>
      <c r="C3" s="106" t="s">
        <v>14</v>
      </c>
      <c r="D3" s="106" t="s">
        <v>15</v>
      </c>
      <c r="E3" s="106">
        <v>710.0</v>
      </c>
      <c r="F3" s="106">
        <v>355.0</v>
      </c>
    </row>
    <row r="4" spans="1:6" ht="14.25">
      <c r="A4" s="110"/>
      <c r="B4" s="106" t="s">
        <v>122</v>
      </c>
      <c r="C4" s="106" t="s">
        <v>16</v>
      </c>
      <c r="D4" s="106" t="s">
        <v>17</v>
      </c>
      <c r="E4" s="106">
        <v>213.75</v>
      </c>
      <c r="F4" s="106">
        <v>106.88</v>
      </c>
    </row>
    <row r="5" spans="1:6" ht="14.25">
      <c r="A5" s="110"/>
      <c r="B5" s="106" t="s">
        <v>123</v>
      </c>
      <c r="C5" s="106" t="s">
        <v>18</v>
      </c>
      <c r="D5" s="106" t="s">
        <v>19</v>
      </c>
      <c r="E5" s="106">
        <v>1596.82</v>
      </c>
      <c r="F5" s="106">
        <v>0.0</v>
      </c>
    </row>
    <row r="6" spans="1:6" ht="14.25">
      <c r="A6" s="110"/>
      <c r="B6" s="106" t="s">
        <v>124</v>
      </c>
      <c r="C6" s="106" t="s">
        <v>20</v>
      </c>
      <c r="D6" s="106" t="s">
        <v>21</v>
      </c>
      <c r="E6" s="106">
        <v>410.0</v>
      </c>
      <c r="F6" s="106">
        <v>205.0</v>
      </c>
    </row>
    <row r="7" spans="1:6" ht="14.25">
      <c r="A7" s="110"/>
      <c r="B7" s="106" t="s">
        <v>125</v>
      </c>
      <c r="C7" s="106" t="s">
        <v>22</v>
      </c>
      <c r="D7" s="106" t="s">
        <v>23</v>
      </c>
      <c r="E7" s="106">
        <v>0.0</v>
      </c>
      <c r="F7" s="106">
        <v>0.0</v>
      </c>
    </row>
    <row r="8" spans="1:6" ht="14.25">
      <c r="A8" s="110"/>
      <c r="B8" s="106" t="s">
        <v>126</v>
      </c>
      <c r="C8" s="106" t="s">
        <v>24</v>
      </c>
      <c r="D8" s="106" t="s">
        <v>25</v>
      </c>
      <c r="E8" s="106">
        <v>1170.83</v>
      </c>
      <c r="F8" s="106">
        <v>585.42</v>
      </c>
    </row>
    <row r="9" spans="1:6" ht="14.25">
      <c r="A9" s="110"/>
      <c r="B9" s="106" t="s">
        <v>26</v>
      </c>
      <c r="C9" s="106" t="s">
        <v>27</v>
      </c>
      <c r="D9" s="106" t="s">
        <v>28</v>
      </c>
      <c r="E9" s="106">
        <v>100.0</v>
      </c>
      <c r="F9" s="106">
        <v>50.0</v>
      </c>
    </row>
    <row r="10" spans="1:6" ht="14.25">
      <c r="A10" s="110"/>
      <c r="B10" s="106" t="s">
        <v>127</v>
      </c>
      <c r="C10" s="106" t="s">
        <v>30</v>
      </c>
      <c r="D10" s="106" t="s">
        <v>31</v>
      </c>
      <c r="E10" s="106">
        <v>950.0</v>
      </c>
      <c r="F10" s="106">
        <v>475.0</v>
      </c>
    </row>
    <row r="11" spans="1:6" ht="14.25">
      <c r="A11" s="110"/>
      <c r="B11" s="106" t="s">
        <v>47</v>
      </c>
      <c r="C11" s="106" t="s">
        <v>48</v>
      </c>
      <c r="D11" s="106" t="s">
        <v>49</v>
      </c>
      <c r="E11" s="106">
        <v>866.67</v>
      </c>
      <c r="F11" s="106">
        <v>433.33</v>
      </c>
    </row>
    <row r="12" spans="1:6" ht="14.25">
      <c r="A12" s="110"/>
      <c r="B12" s="106" t="s">
        <v>132</v>
      </c>
      <c r="C12" s="106" t="s">
        <v>51</v>
      </c>
      <c r="D12" s="106" t="s">
        <v>52</v>
      </c>
      <c r="E12" s="106">
        <v>1000.0</v>
      </c>
      <c r="F12" s="106">
        <v>500.0</v>
      </c>
    </row>
    <row r="13" spans="1:6" ht="14.25">
      <c r="A13" s="110"/>
      <c r="B13" s="106" t="s">
        <v>133</v>
      </c>
      <c r="C13" s="106" t="s">
        <v>54</v>
      </c>
      <c r="D13" s="106" t="s">
        <v>55</v>
      </c>
      <c r="E13" s="106">
        <v>733.0</v>
      </c>
      <c r="F13" s="106">
        <v>366.5</v>
      </c>
    </row>
    <row r="14" spans="1:6" ht="14.25">
      <c r="A14" s="110"/>
      <c r="B14" s="106" t="s">
        <v>134</v>
      </c>
      <c r="C14" s="106" t="s">
        <v>88</v>
      </c>
      <c r="D14" s="106" t="s">
        <v>89</v>
      </c>
      <c r="E14" s="106">
        <v>150.0</v>
      </c>
      <c r="F14" s="106">
        <v>75.0</v>
      </c>
    </row>
  </sheetData>
  <pageMargins left="0.75" right="0.75" top="1" bottom="1" header="0.5" footer="0.5"/>
  <pageSetup orientation="portrai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1" t="s">
        <v>135</v>
      </c>
      <c r="B1" s="111"/>
    </row>
    <row r="2" spans="1:2" ht="12.75">
      <c r="A2" s="112" t="s">
        <v>136</v>
      </c>
      <c r="B2" s="112" t="s">
        <v>137</v>
      </c>
    </row>
    <row r="3" spans="1:2" ht="12.75">
      <c r="A3" s="106" t="s">
        <v>138</v>
      </c>
      <c r="B3" s="106" t="s">
        <v>139</v>
      </c>
    </row>
  </sheetData>
  <pageMargins left="0.75" right="0.75" top="1" bottom="1" header="0.5" footer="0.5"/>
  <pageSetup orientation="portrai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44044.0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97</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K5+(F5*5)</f>
        <v>2639.0</v>
      </c>
      <c r="N5" s="12">
        <f t="shared" si="3" ref="N5:N7">L5+(H5*5)</f>
        <v>1319.5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K6+(F6*5)</f>
        <v>5550.0</v>
      </c>
      <c r="N6" s="12">
        <f>L6+(H6*5)</f>
        <v>2775.0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K7+(F7*5)</f>
        <v>1601.25</v>
      </c>
      <c r="N7" s="12">
        <f>L7+(H7*5)</f>
        <v>800.625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6666.07+(F8*5)</f>
        <v>14650.195</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K9+(F9*5)</f>
        <v>3086.666667</v>
      </c>
      <c r="N9" s="12">
        <f>L9+(H9*5)</f>
        <v>1543.333333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K11+(F11*5)</f>
        <v>8796.666667</v>
      </c>
      <c r="N11" s="38">
        <f t="shared" si="7" ref="N11:N16">L11+(H11*5)</f>
        <v>4398.333333</v>
      </c>
      <c r="O11" s="1" t="s">
        <v>85</v>
      </c>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K12+(F12*5)</f>
        <v>800.0</v>
      </c>
      <c r="N12" s="12">
        <f>L12+(H12*5)</f>
        <v>400.0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K13+(F13*5)</f>
        <v>7598.333333</v>
      </c>
      <c r="N13" s="38">
        <f>L13+(H13*5)</f>
        <v>3799.166667</v>
      </c>
      <c r="O13" s="1" t="s">
        <v>85</v>
      </c>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K14+(F14*5)</f>
        <v>8583.333333</v>
      </c>
      <c r="N14" s="12">
        <f>L14+(H14*5)</f>
        <v>3441.666667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K15+(F15*5)</f>
        <v>6000.0</v>
      </c>
      <c r="N15" s="12">
        <f>L15+(H15*5)</f>
        <v>3000.0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K16+(F16*5)</f>
        <v>4398.0</v>
      </c>
      <c r="N16" s="12">
        <f>L16+(H16*5)</f>
        <v>2199.0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F17*4</f>
        <v>600.0</v>
      </c>
      <c r="N17" s="19">
        <f>H17*4</f>
        <v>300.0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c r="E19" s="2"/>
      <c r="F19" s="28">
        <f>SUM(F5:F17)</f>
        <v>8248.158333</v>
      </c>
      <c r="H19" s="28">
        <f t="shared" si="9" ref="H19:I19">SUM(H5:H17)</f>
        <v>3325.666667</v>
      </c>
      <c r="I19" s="28">
        <f>SUM(I5:I17)</f>
        <v>11573.825</v>
      </c>
      <c r="K19" s="24"/>
      <c r="L19" s="28"/>
      <c r="M19" s="28">
        <f t="shared" si="10" ref="M19:N19">SUM(M5:M17)</f>
        <v>64938.02833</v>
      </c>
      <c r="N19" s="28">
        <f>SUM(N5:N17)</f>
        <v>28693.91667</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30">
      <c r="A1" s="107" t="s">
        <v>114</v>
      </c>
      <c r="B1" s="108" t="s">
        <v>115</v>
      </c>
      <c r="C1" s="108" t="s">
        <v>116</v>
      </c>
      <c r="D1" s="108" t="s">
        <v>117</v>
      </c>
      <c r="E1" s="108" t="s">
        <v>118</v>
      </c>
      <c r="F1" s="108" t="s">
        <v>119</v>
      </c>
    </row>
    <row r="2" spans="1:6" ht="14.25">
      <c r="A2" s="109"/>
      <c r="B2" s="106" t="s">
        <v>120</v>
      </c>
      <c r="C2" s="106" t="s">
        <v>12</v>
      </c>
      <c r="D2" s="106" t="s">
        <v>13</v>
      </c>
      <c r="E2" s="106">
        <v>347.08</v>
      </c>
      <c r="F2" s="106">
        <v>173.54</v>
      </c>
    </row>
    <row r="3" spans="1:6" ht="14.25">
      <c r="A3" s="110"/>
      <c r="B3" s="106" t="s">
        <v>121</v>
      </c>
      <c r="C3" s="106" t="s">
        <v>14</v>
      </c>
      <c r="D3" s="106" t="s">
        <v>15</v>
      </c>
      <c r="E3" s="106">
        <v>710.0</v>
      </c>
      <c r="F3" s="106">
        <v>355.0</v>
      </c>
    </row>
    <row r="4" spans="1:6" ht="14.25">
      <c r="A4" s="110"/>
      <c r="B4" s="106" t="s">
        <v>122</v>
      </c>
      <c r="C4" s="106" t="s">
        <v>16</v>
      </c>
      <c r="D4" s="106" t="s">
        <v>17</v>
      </c>
      <c r="E4" s="106">
        <v>213.75</v>
      </c>
      <c r="F4" s="106">
        <v>106.88</v>
      </c>
    </row>
    <row r="5" spans="1:6" ht="14.25">
      <c r="A5" s="110"/>
      <c r="B5" s="106" t="s">
        <v>123</v>
      </c>
      <c r="C5" s="106" t="s">
        <v>18</v>
      </c>
      <c r="D5" s="106" t="s">
        <v>19</v>
      </c>
      <c r="E5" s="106">
        <v>1596.82</v>
      </c>
      <c r="F5" s="106">
        <v>0.0</v>
      </c>
    </row>
    <row r="6" spans="1:6" ht="14.25">
      <c r="A6" s="110"/>
      <c r="B6" s="106" t="s">
        <v>124</v>
      </c>
      <c r="C6" s="106" t="s">
        <v>20</v>
      </c>
      <c r="D6" s="106" t="s">
        <v>21</v>
      </c>
      <c r="E6" s="106">
        <v>410.0</v>
      </c>
      <c r="F6" s="106">
        <v>205.0</v>
      </c>
    </row>
    <row r="7" spans="1:6" ht="14.25">
      <c r="A7" s="110"/>
      <c r="B7" s="106" t="s">
        <v>125</v>
      </c>
      <c r="C7" s="106" t="s">
        <v>22</v>
      </c>
      <c r="D7" s="106" t="s">
        <v>23</v>
      </c>
      <c r="E7" s="106">
        <v>0.0</v>
      </c>
      <c r="F7" s="106">
        <v>0.0</v>
      </c>
    </row>
    <row r="8" spans="1:6" ht="14.25">
      <c r="A8" s="110"/>
      <c r="B8" s="106" t="s">
        <v>126</v>
      </c>
      <c r="C8" s="106" t="s">
        <v>24</v>
      </c>
      <c r="D8" s="106" t="s">
        <v>25</v>
      </c>
      <c r="E8" s="106">
        <v>1170.83</v>
      </c>
      <c r="F8" s="106">
        <v>585.42</v>
      </c>
    </row>
    <row r="9" spans="1:6" ht="14.25">
      <c r="A9" s="110"/>
      <c r="B9" s="106" t="s">
        <v>26</v>
      </c>
      <c r="C9" s="106" t="s">
        <v>27</v>
      </c>
      <c r="D9" s="106" t="s">
        <v>28</v>
      </c>
      <c r="E9" s="106">
        <v>100.0</v>
      </c>
      <c r="F9" s="106">
        <v>50.0</v>
      </c>
    </row>
    <row r="10" spans="1:6" ht="14.25">
      <c r="A10" s="110"/>
      <c r="B10" s="106" t="s">
        <v>127</v>
      </c>
      <c r="C10" s="106" t="s">
        <v>30</v>
      </c>
      <c r="D10" s="106" t="s">
        <v>31</v>
      </c>
      <c r="E10" s="106">
        <v>950.0</v>
      </c>
      <c r="F10" s="106">
        <v>475.0</v>
      </c>
    </row>
    <row r="11" spans="1:6" ht="14.25">
      <c r="A11" s="110"/>
      <c r="B11" s="106" t="s">
        <v>47</v>
      </c>
      <c r="C11" s="106" t="s">
        <v>48</v>
      </c>
      <c r="D11" s="106" t="s">
        <v>49</v>
      </c>
      <c r="E11" s="106">
        <v>866.67</v>
      </c>
      <c r="F11" s="106">
        <v>433.33</v>
      </c>
    </row>
    <row r="12" spans="1:6" ht="14.25">
      <c r="A12" s="110"/>
      <c r="B12" s="106" t="s">
        <v>132</v>
      </c>
      <c r="C12" s="106" t="s">
        <v>51</v>
      </c>
      <c r="D12" s="106" t="s">
        <v>52</v>
      </c>
      <c r="E12" s="106">
        <v>1000.0</v>
      </c>
      <c r="F12" s="106">
        <v>500.0</v>
      </c>
    </row>
    <row r="13" spans="1:6" ht="14.25">
      <c r="A13" s="110"/>
      <c r="B13" s="106" t="s">
        <v>133</v>
      </c>
      <c r="C13" s="106" t="s">
        <v>54</v>
      </c>
      <c r="D13" s="106" t="s">
        <v>55</v>
      </c>
      <c r="E13" s="106">
        <v>733.0</v>
      </c>
      <c r="F13" s="106">
        <v>366.5</v>
      </c>
    </row>
    <row r="14" spans="1:6" ht="14.25">
      <c r="A14" s="110"/>
      <c r="B14" s="106" t="s">
        <v>134</v>
      </c>
      <c r="C14" s="106" t="s">
        <v>88</v>
      </c>
      <c r="D14" s="106" t="s">
        <v>89</v>
      </c>
      <c r="E14" s="106">
        <v>150.0</v>
      </c>
      <c r="F14" s="106">
        <v>75.0</v>
      </c>
    </row>
  </sheetData>
  <pageMargins left="0.75" right="0.75" top="1" bottom="1" header="0.5" footer="0.5"/>
  <pageSetup orientation="portrai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1" t="s">
        <v>135</v>
      </c>
      <c r="B1" s="111"/>
    </row>
    <row r="2" spans="1:2" ht="12.75">
      <c r="A2" s="112" t="s">
        <v>136</v>
      </c>
      <c r="B2" s="112" t="s">
        <v>137</v>
      </c>
    </row>
    <row r="3" spans="1:2" ht="12.75">
      <c r="A3" s="106" t="s">
        <v>138</v>
      </c>
      <c r="B3" s="106" t="s">
        <v>139</v>
      </c>
    </row>
  </sheetData>
  <pageMargins left="0.75" right="0.75" top="1" bottom="1" header="0.5" footer="0.5"/>
  <pageSetup orientation="portrai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44075.0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98</v>
      </c>
    </row>
    <row r="5" spans="1:35" ht="15">
      <c r="A5" s="78">
        <v>839415.0</v>
      </c>
      <c r="B5" s="79" t="s">
        <v>12</v>
      </c>
      <c r="C5" s="79" t="s">
        <v>13</v>
      </c>
      <c r="D5" s="80">
        <v>0.0</v>
      </c>
      <c r="E5" s="81">
        <v>0.07</v>
      </c>
      <c r="F5" s="80">
        <f>D5*7%/12</f>
        <v>0.0</v>
      </c>
      <c r="G5" s="81">
        <v>0.5</v>
      </c>
      <c r="H5" s="80">
        <f t="shared" si="0" ref="H5:H7">F5*50%</f>
        <v>0.0</v>
      </c>
      <c r="I5" s="82">
        <f t="shared" si="1" ref="I5:I17">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K6+(F6*6)</f>
        <v>6260.0</v>
      </c>
      <c r="N6" s="12">
        <f t="shared" si="4" ref="N6:N7">L6+(H6*6)</f>
        <v>3130.0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K7+(F7*6)</f>
        <v>1815.0</v>
      </c>
      <c r="N7" s="12">
        <f>L7+(H7*6)</f>
        <v>907.5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6666.07+(F8*6)</f>
        <v>16247.02</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K9+(F9*6)</f>
        <v>3496.666667</v>
      </c>
      <c r="N9" s="12">
        <f>L9+(H9*6)</f>
        <v>1748.333333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K11+(F11*6)</f>
        <v>9967.5</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 t="shared" si="7" ref="H12:H13">F12*50%</f>
        <v>50.0</v>
      </c>
      <c r="I12" s="14">
        <f>F12+H12</f>
        <v>150.0</v>
      </c>
      <c r="J12" s="9"/>
      <c r="K12" s="12">
        <v>300.0</v>
      </c>
      <c r="L12" s="12">
        <v>150.0</v>
      </c>
      <c r="M12" s="12">
        <f>K12+(F12*6)</f>
        <v>900.0</v>
      </c>
      <c r="N12" s="12">
        <f t="shared" si="8" ref="N12:N13">L12+(H12*6)</f>
        <v>450.0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K13+(F13*6)</f>
        <v>8548.333333</v>
      </c>
      <c r="N13" s="38">
        <f>L13+(H13*6)</f>
        <v>4274.166667</v>
      </c>
      <c r="O13" s="1" t="s">
        <v>85</v>
      </c>
      <c r="P13" s="1"/>
      <c r="Q13" s="1"/>
      <c r="R13" s="1"/>
      <c r="S13" s="1"/>
      <c r="T13" s="1"/>
      <c r="U13" s="1"/>
      <c r="V13" s="1"/>
      <c r="W13" s="1"/>
      <c r="X13" s="1"/>
      <c r="Y13" s="1"/>
      <c r="Z13" s="1"/>
      <c r="AA13" s="1"/>
      <c r="AB13" s="1"/>
      <c r="AC13" s="1"/>
      <c r="AD13" s="1"/>
      <c r="AE13" s="1"/>
      <c r="AF13" s="1"/>
      <c r="AG13" s="1"/>
      <c r="AH13" s="1"/>
      <c r="AI13" s="1"/>
    </row>
    <row r="14" spans="1:35" ht="15">
      <c r="A14" s="83" t="s">
        <v>47</v>
      </c>
      <c r="B14" s="70" t="s">
        <v>48</v>
      </c>
      <c r="C14" s="70" t="s">
        <v>49</v>
      </c>
      <c r="D14" s="84">
        <v>104000.0</v>
      </c>
      <c r="E14" s="85">
        <v>0.1</v>
      </c>
      <c r="F14" s="38">
        <f>D14*E14/12</f>
        <v>866.6666667</v>
      </c>
      <c r="G14" s="72">
        <v>0.5</v>
      </c>
      <c r="H14" s="38">
        <v>108.35</v>
      </c>
      <c r="I14" s="73">
        <f>F14+H14</f>
        <v>975.0166667</v>
      </c>
      <c r="J14" s="74"/>
      <c r="K14" s="38">
        <v>4250.0</v>
      </c>
      <c r="L14" s="38">
        <v>1275.0</v>
      </c>
      <c r="M14" s="38">
        <f>K14+(F14*6)</f>
        <v>9450.0</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10">
        <v>943285.0</v>
      </c>
      <c r="B15" s="11" t="s">
        <v>51</v>
      </c>
      <c r="C15" s="11" t="s">
        <v>52</v>
      </c>
      <c r="D15" s="19">
        <v>227300.0</v>
      </c>
      <c r="E15" s="20" t="s">
        <v>29</v>
      </c>
      <c r="F15" s="12">
        <v>1000.0</v>
      </c>
      <c r="G15" s="13">
        <v>0.5</v>
      </c>
      <c r="H15" s="12">
        <f t="shared" si="9" ref="H15:H17">F15/2</f>
        <v>500.0</v>
      </c>
      <c r="I15" s="14">
        <f>F15+H15</f>
        <v>1500.0</v>
      </c>
      <c r="J15" s="1"/>
      <c r="K15" s="12">
        <v>1000.0</v>
      </c>
      <c r="L15" s="12">
        <v>500.0</v>
      </c>
      <c r="M15" s="12">
        <f>K15+(F15*6)</f>
        <v>7000.0</v>
      </c>
      <c r="N15" s="12">
        <f t="shared" si="10" ref="N15:N16">L15+(H15*6)</f>
        <v>3500.0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K16+(F16*6)</f>
        <v>5131.0</v>
      </c>
      <c r="N16" s="12">
        <f>L16+(H16*6)</f>
        <v>2565.5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F17*5</f>
        <v>750.0</v>
      </c>
      <c r="N17" s="19">
        <f>H17*5</f>
        <v>375.0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c r="E19" s="2"/>
      <c r="F19" s="28">
        <f>SUM(F5:F17)</f>
        <v>7901.075</v>
      </c>
      <c r="H19" s="28">
        <f t="shared" si="11" ref="H19:I19">SUM(H5:H17)</f>
        <v>2241.725</v>
      </c>
      <c r="I19" s="28">
        <f>SUM(I5:I17)</f>
        <v>10142.8</v>
      </c>
      <c r="K19" s="24"/>
      <c r="L19" s="28"/>
      <c r="M19" s="28">
        <f t="shared" si="12" ref="M19:N19">SUM(M5:M17)</f>
        <v>72839.10333</v>
      </c>
      <c r="N19" s="28">
        <f>SUM(N5:N17)</f>
        <v>31787.29167</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30">
      <c r="A1" s="107" t="s">
        <v>114</v>
      </c>
      <c r="B1" s="108" t="s">
        <v>115</v>
      </c>
      <c r="C1" s="108" t="s">
        <v>116</v>
      </c>
      <c r="D1" s="108" t="s">
        <v>117</v>
      </c>
      <c r="E1" s="108" t="s">
        <v>118</v>
      </c>
      <c r="F1" s="108" t="s">
        <v>119</v>
      </c>
    </row>
    <row r="2" spans="1:6" ht="14.25">
      <c r="A2" s="109"/>
      <c r="B2" s="106" t="s">
        <v>120</v>
      </c>
      <c r="C2" s="106" t="s">
        <v>12</v>
      </c>
      <c r="D2" s="106" t="s">
        <v>13</v>
      </c>
      <c r="E2" s="106">
        <v>0.0</v>
      </c>
      <c r="F2" s="106">
        <v>0.0</v>
      </c>
    </row>
    <row r="3" spans="1:6" ht="14.25">
      <c r="A3" s="110"/>
      <c r="B3" s="106" t="s">
        <v>121</v>
      </c>
      <c r="C3" s="106" t="s">
        <v>14</v>
      </c>
      <c r="D3" s="106" t="s">
        <v>15</v>
      </c>
      <c r="E3" s="106">
        <v>710.0</v>
      </c>
      <c r="F3" s="106">
        <v>355.0</v>
      </c>
    </row>
    <row r="4" spans="1:6" ht="14.25">
      <c r="A4" s="110"/>
      <c r="B4" s="106" t="s">
        <v>122</v>
      </c>
      <c r="C4" s="106" t="s">
        <v>16</v>
      </c>
      <c r="D4" s="106" t="s">
        <v>17</v>
      </c>
      <c r="E4" s="106">
        <v>213.75</v>
      </c>
      <c r="F4" s="106">
        <v>106.88</v>
      </c>
    </row>
    <row r="5" spans="1:6" ht="14.25">
      <c r="A5" s="110"/>
      <c r="B5" s="106" t="s">
        <v>123</v>
      </c>
      <c r="C5" s="106" t="s">
        <v>18</v>
      </c>
      <c r="D5" s="106" t="s">
        <v>19</v>
      </c>
      <c r="E5" s="106">
        <v>1596.82</v>
      </c>
      <c r="F5" s="106">
        <v>0.0</v>
      </c>
    </row>
    <row r="6" spans="1:6" ht="14.25">
      <c r="A6" s="110"/>
      <c r="B6" s="106" t="s">
        <v>124</v>
      </c>
      <c r="C6" s="106" t="s">
        <v>20</v>
      </c>
      <c r="D6" s="106" t="s">
        <v>21</v>
      </c>
      <c r="E6" s="106">
        <v>410.0</v>
      </c>
      <c r="F6" s="106">
        <v>205.0</v>
      </c>
    </row>
    <row r="7" spans="1:6" ht="14.25">
      <c r="A7" s="110"/>
      <c r="B7" s="106" t="s">
        <v>125</v>
      </c>
      <c r="C7" s="106" t="s">
        <v>22</v>
      </c>
      <c r="D7" s="106" t="s">
        <v>23</v>
      </c>
      <c r="E7" s="106">
        <v>0.0</v>
      </c>
      <c r="F7" s="106">
        <v>0.0</v>
      </c>
    </row>
    <row r="8" spans="1:6" ht="14.25">
      <c r="A8" s="110"/>
      <c r="B8" s="106" t="s">
        <v>126</v>
      </c>
      <c r="C8" s="106" t="s">
        <v>24</v>
      </c>
      <c r="D8" s="106" t="s">
        <v>25</v>
      </c>
      <c r="E8" s="106">
        <v>1170.83</v>
      </c>
      <c r="F8" s="106">
        <v>0.0</v>
      </c>
    </row>
    <row r="9" spans="1:6" ht="14.25">
      <c r="A9" s="110"/>
      <c r="B9" s="106" t="s">
        <v>26</v>
      </c>
      <c r="C9" s="106" t="s">
        <v>27</v>
      </c>
      <c r="D9" s="106" t="s">
        <v>28</v>
      </c>
      <c r="E9" s="106">
        <v>100.0</v>
      </c>
      <c r="F9" s="106">
        <v>50.0</v>
      </c>
    </row>
    <row r="10" spans="1:6" ht="14.25">
      <c r="A10" s="110"/>
      <c r="B10" s="106" t="s">
        <v>127</v>
      </c>
      <c r="C10" s="106" t="s">
        <v>30</v>
      </c>
      <c r="D10" s="106" t="s">
        <v>31</v>
      </c>
      <c r="E10" s="106">
        <v>950.0</v>
      </c>
      <c r="F10" s="106">
        <v>475.0</v>
      </c>
    </row>
    <row r="11" spans="1:6" ht="14.25">
      <c r="A11" s="110"/>
      <c r="B11" s="106" t="s">
        <v>47</v>
      </c>
      <c r="C11" s="106" t="s">
        <v>48</v>
      </c>
      <c r="D11" s="106" t="s">
        <v>49</v>
      </c>
      <c r="E11" s="106">
        <v>866.67</v>
      </c>
      <c r="F11" s="106">
        <v>108.35</v>
      </c>
    </row>
    <row r="12" spans="1:6" ht="14.25">
      <c r="A12" s="110"/>
      <c r="B12" s="106" t="s">
        <v>132</v>
      </c>
      <c r="C12" s="106" t="s">
        <v>51</v>
      </c>
      <c r="D12" s="106" t="s">
        <v>52</v>
      </c>
      <c r="E12" s="106">
        <v>1000.0</v>
      </c>
      <c r="F12" s="106">
        <v>500.0</v>
      </c>
    </row>
    <row r="13" spans="1:6" ht="14.25">
      <c r="A13" s="110"/>
      <c r="B13" s="106" t="s">
        <v>133</v>
      </c>
      <c r="C13" s="106" t="s">
        <v>54</v>
      </c>
      <c r="D13" s="106" t="s">
        <v>55</v>
      </c>
      <c r="E13" s="106">
        <v>733.0</v>
      </c>
      <c r="F13" s="106">
        <v>366.5</v>
      </c>
    </row>
    <row r="14" spans="1:6" ht="14.25">
      <c r="A14" s="110"/>
      <c r="B14" s="106" t="s">
        <v>134</v>
      </c>
      <c r="C14" s="106" t="s">
        <v>88</v>
      </c>
      <c r="D14" s="106" t="s">
        <v>89</v>
      </c>
      <c r="E14" s="106">
        <v>150.0</v>
      </c>
      <c r="F14" s="106">
        <v>75.0</v>
      </c>
    </row>
  </sheetData>
  <pageMargins left="0.75" right="0.75" top="1" bottom="1" header="0.5" footer="0.5"/>
  <pageSetup orientation="portrai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1" t="s">
        <v>135</v>
      </c>
      <c r="B1" s="111"/>
    </row>
    <row r="2" spans="1:2" ht="12.75">
      <c r="A2" s="112" t="s">
        <v>136</v>
      </c>
      <c r="B2" s="112" t="s">
        <v>137</v>
      </c>
    </row>
    <row r="3" spans="1:2" ht="12.75">
      <c r="A3" s="106" t="s">
        <v>138</v>
      </c>
      <c r="B3" s="106" t="s">
        <v>139</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1" t="s">
        <v>135</v>
      </c>
      <c r="B1" s="111"/>
    </row>
    <row r="2" spans="1:2" ht="12.75">
      <c r="A2" s="112" t="s">
        <v>136</v>
      </c>
      <c r="B2" s="112" t="s">
        <v>137</v>
      </c>
    </row>
    <row r="3" spans="1:2" ht="12.75">
      <c r="A3" s="106" t="s">
        <v>138</v>
      </c>
      <c r="B3" s="106" t="s">
        <v>139</v>
      </c>
    </row>
  </sheetData>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0.25" customWidth="1"/>
    <col min="10" max="10" width="7.125" hidden="1" customWidth="1"/>
    <col min="11" max="11" width="4" hidden="1" customWidth="1"/>
    <col min="12" max="12" width="1.125" customWidth="1"/>
    <col min="13" max="14" width="10.625" customWidth="1"/>
    <col min="15" max="15" width="8.875" customWidth="1"/>
    <col min="16" max="35" width="4.875" customWidth="1"/>
  </cols>
  <sheetData>
    <row r="1" spans="1:11" ht="15">
      <c r="A1" s="1" t="s">
        <v>0</v>
      </c>
      <c r="E1" s="2"/>
      <c r="K1" s="15"/>
    </row>
    <row r="2" spans="1:13" ht="39" customHeight="1">
      <c r="A2" s="3">
        <v>44105.0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100</v>
      </c>
    </row>
    <row r="5" spans="1:35" ht="15">
      <c r="A5" s="78">
        <v>839415.0</v>
      </c>
      <c r="B5" s="79" t="s">
        <v>12</v>
      </c>
      <c r="C5" s="79" t="s">
        <v>13</v>
      </c>
      <c r="D5" s="80">
        <v>0.0</v>
      </c>
      <c r="E5" s="81">
        <v>0.07</v>
      </c>
      <c r="F5" s="80">
        <f>D5*7%/12</f>
        <v>0.0</v>
      </c>
      <c r="G5" s="81">
        <v>0.5</v>
      </c>
      <c r="H5" s="80">
        <f t="shared" si="0" ref="H5:H7">F5*50%</f>
        <v>0.0</v>
      </c>
      <c r="I5" s="82">
        <f t="shared" si="1" ref="I5:I20">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K6+(F6*7)</f>
        <v>6970.0</v>
      </c>
      <c r="N6" s="12">
        <f t="shared" si="4" ref="N6:N7">L6+(H6*7)</f>
        <v>3485.0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K7+(F7*7)</f>
        <v>2028.75</v>
      </c>
      <c r="N7" s="12">
        <f>L7+(H7*7)</f>
        <v>1014.375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6666.07+(F8*7)</f>
        <v>17843.845</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K9+(F9*7)</f>
        <v>3906.666667</v>
      </c>
      <c r="N9" s="12">
        <f>L9+(H9*7)</f>
        <v>1953.333333</v>
      </c>
      <c r="O9" s="1"/>
      <c r="P9" s="1"/>
      <c r="Q9" s="1"/>
      <c r="R9" s="1"/>
      <c r="S9" s="1"/>
      <c r="T9" s="1"/>
      <c r="U9" s="1"/>
      <c r="V9" s="1"/>
      <c r="W9" s="1"/>
      <c r="X9" s="1"/>
      <c r="Y9" s="1"/>
      <c r="Z9" s="1"/>
      <c r="AA9" s="1"/>
      <c r="AB9" s="1"/>
      <c r="AC9" s="1"/>
      <c r="AD9" s="1"/>
      <c r="AE9" s="1"/>
      <c r="AF9" s="1"/>
      <c r="AG9" s="1"/>
      <c r="AH9" s="1"/>
      <c r="AI9" s="1"/>
    </row>
    <row r="10" spans="1:35" ht="15">
      <c r="A10" s="78">
        <v>896997.0</v>
      </c>
      <c r="B10" s="79" t="s">
        <v>22</v>
      </c>
      <c r="C10" s="79" t="s">
        <v>23</v>
      </c>
      <c r="D10" s="80">
        <v>0.0</v>
      </c>
      <c r="E10" s="81">
        <v>0.05</v>
      </c>
      <c r="F10" s="80">
        <f>D10*5%/12</f>
        <v>0.0</v>
      </c>
      <c r="G10" s="81">
        <v>0.5</v>
      </c>
      <c r="H10" s="80">
        <f>F10*50%</f>
        <v>0.0</v>
      </c>
      <c r="I10" s="82">
        <f>F10+H10</f>
        <v>0.0</v>
      </c>
      <c r="J10" s="27"/>
      <c r="K10" s="80">
        <v>634.5833333333334</v>
      </c>
      <c r="L10" s="80">
        <v>317.2916666666667</v>
      </c>
      <c r="M10" s="86">
        <f>K10+(F10*1)</f>
        <v>634.5833333</v>
      </c>
      <c r="N10" s="86">
        <f>L10+(H10*1)</f>
        <v>317.2916667</v>
      </c>
      <c r="O10" s="27" t="s">
        <v>86</v>
      </c>
      <c r="P10" s="27"/>
      <c r="Q10" s="27"/>
      <c r="R10" s="27"/>
      <c r="S10" s="27"/>
      <c r="T10" s="27"/>
      <c r="U10" s="27"/>
      <c r="V10" s="27"/>
      <c r="W10" s="27"/>
      <c r="X10" s="27"/>
      <c r="Y10" s="27"/>
      <c r="Z10" s="27"/>
      <c r="AA10" s="27"/>
      <c r="AB10" s="27"/>
      <c r="AC10" s="27"/>
      <c r="AD10" s="27"/>
      <c r="AE10" s="27"/>
      <c r="AF10" s="27"/>
      <c r="AG10" s="27"/>
      <c r="AH10" s="27"/>
      <c r="AI10" s="27"/>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K11+(F11*7)</f>
        <v>11138.33333</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K12+(F12*7)</f>
        <v>1000.0</v>
      </c>
      <c r="N12" s="12">
        <f>L12+(H12*7)</f>
        <v>500.0</v>
      </c>
      <c r="O12" s="9"/>
      <c r="P12" s="9"/>
      <c r="Q12" s="9"/>
      <c r="R12" s="9"/>
      <c r="S12" s="9"/>
      <c r="T12" s="9"/>
      <c r="U12" s="9"/>
      <c r="V12" s="9"/>
      <c r="W12" s="9"/>
      <c r="X12" s="9"/>
      <c r="Y12" s="9"/>
      <c r="Z12" s="9"/>
      <c r="AA12" s="9"/>
      <c r="AB12" s="9"/>
      <c r="AC12" s="9"/>
      <c r="AD12" s="9"/>
      <c r="AE12" s="9"/>
      <c r="AF12" s="9"/>
      <c r="AG12" s="9"/>
      <c r="AH12" s="9"/>
      <c r="AI12" s="9"/>
    </row>
    <row r="13" spans="1:35" ht="15">
      <c r="A13" s="87">
        <v>931165.0</v>
      </c>
      <c r="B13" s="70" t="s">
        <v>30</v>
      </c>
      <c r="C13" s="70" t="s">
        <v>31</v>
      </c>
      <c r="D13" s="84">
        <v>114000.0</v>
      </c>
      <c r="E13" s="85">
        <v>0.1</v>
      </c>
      <c r="F13" s="38">
        <f>SUM(D13*E13)/12</f>
        <v>950.0</v>
      </c>
      <c r="G13" s="72">
        <v>0.5</v>
      </c>
      <c r="H13" s="38">
        <v>125.83</v>
      </c>
      <c r="I13" s="73">
        <f>F13+H13</f>
        <v>1075.83</v>
      </c>
      <c r="J13" s="74"/>
      <c r="K13" s="38">
        <v>2848.3333333333335</v>
      </c>
      <c r="L13" s="38">
        <v>1424.1666666666667</v>
      </c>
      <c r="M13" s="38">
        <f>K13+(F13*7)</f>
        <v>9498.333333</v>
      </c>
      <c r="N13" s="38">
        <f>4274.17+H13</f>
        <v>4400.0</v>
      </c>
      <c r="O13" s="74" t="s">
        <v>93</v>
      </c>
      <c r="P13" s="74"/>
      <c r="Q13" s="74"/>
      <c r="R13" s="74"/>
      <c r="S13" s="74"/>
      <c r="T13" s="74"/>
      <c r="U13" s="74"/>
      <c r="V13" s="74"/>
      <c r="W13" s="74"/>
      <c r="X13" s="74"/>
      <c r="Y13" s="74"/>
      <c r="Z13" s="74"/>
      <c r="AA13" s="74"/>
      <c r="AB13" s="74"/>
      <c r="AC13" s="74"/>
      <c r="AD13" s="74"/>
      <c r="AE13" s="74"/>
      <c r="AF13" s="74"/>
      <c r="AG13" s="74"/>
      <c r="AH13" s="74"/>
      <c r="AI13" s="74"/>
    </row>
    <row r="14" spans="1:35" ht="15">
      <c r="A14" s="83" t="s">
        <v>47</v>
      </c>
      <c r="B14" s="70" t="s">
        <v>48</v>
      </c>
      <c r="C14" s="70" t="s">
        <v>49</v>
      </c>
      <c r="D14" s="84">
        <v>104000.0</v>
      </c>
      <c r="E14" s="85">
        <v>0.1</v>
      </c>
      <c r="F14" s="38">
        <f>D14*E14/12</f>
        <v>866.6666667</v>
      </c>
      <c r="G14" s="72">
        <v>0.5</v>
      </c>
      <c r="H14" s="38">
        <v>0.0</v>
      </c>
      <c r="I14" s="73">
        <f>F14+H14</f>
        <v>866.6666667</v>
      </c>
      <c r="J14" s="74"/>
      <c r="K14" s="38">
        <v>4250.0</v>
      </c>
      <c r="L14" s="38">
        <v>1275.0</v>
      </c>
      <c r="M14" s="38">
        <f>K14+(F14*7)</f>
        <v>10316.66667</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10">
        <v>943285.0</v>
      </c>
      <c r="B15" s="11" t="s">
        <v>51</v>
      </c>
      <c r="C15" s="11" t="s">
        <v>52</v>
      </c>
      <c r="D15" s="19">
        <v>227300.0</v>
      </c>
      <c r="E15" s="20" t="s">
        <v>29</v>
      </c>
      <c r="F15" s="12">
        <v>1000.0</v>
      </c>
      <c r="G15" s="13">
        <v>0.5</v>
      </c>
      <c r="H15" s="12">
        <f t="shared" si="7" ref="H15:H20">F15/2</f>
        <v>500.0</v>
      </c>
      <c r="I15" s="14">
        <f>F15+H15</f>
        <v>1500.0</v>
      </c>
      <c r="J15" s="1"/>
      <c r="K15" s="12">
        <v>1000.0</v>
      </c>
      <c r="L15" s="12">
        <v>500.0</v>
      </c>
      <c r="M15" s="12">
        <f>K15+(F15*7)</f>
        <v>8000.0</v>
      </c>
      <c r="N15" s="12">
        <f t="shared" si="8" ref="N15:N16">L15+(H15*7)</f>
        <v>4000.0</v>
      </c>
      <c r="O15" s="1" t="s">
        <v>101</v>
      </c>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K16+(F16*7)</f>
        <v>5864.0</v>
      </c>
      <c r="N16" s="12">
        <f>L16+(H16*7)</f>
        <v>2932.0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 t="shared" si="9" ref="F17:F20">D17*E17/12</f>
        <v>150.0</v>
      </c>
      <c r="G17" s="20">
        <v>0.5</v>
      </c>
      <c r="H17" s="19">
        <f>F17/2</f>
        <v>75.0</v>
      </c>
      <c r="I17" s="14">
        <f>F17+H17</f>
        <v>225.0</v>
      </c>
      <c r="J17" s="9"/>
      <c r="K17" s="19">
        <v>733.0</v>
      </c>
      <c r="L17" s="19">
        <v>366.5</v>
      </c>
      <c r="M17" s="19">
        <f>F17*6</f>
        <v>900.0</v>
      </c>
      <c r="N17" s="19">
        <f>H17*6</f>
        <v>450.0</v>
      </c>
      <c r="O17" s="9"/>
      <c r="P17" s="9"/>
      <c r="Q17" s="9"/>
      <c r="R17" s="9"/>
      <c r="S17" s="9"/>
      <c r="T17" s="9"/>
      <c r="U17" s="9"/>
      <c r="V17" s="9"/>
      <c r="W17" s="9"/>
      <c r="X17" s="9"/>
      <c r="Y17" s="9"/>
      <c r="Z17" s="9"/>
      <c r="AA17" s="9"/>
      <c r="AB17" s="9"/>
      <c r="AC17" s="9"/>
      <c r="AD17" s="9"/>
      <c r="AE17" s="9"/>
      <c r="AF17" s="9"/>
      <c r="AG17" s="9"/>
      <c r="AH17" s="9"/>
      <c r="AI17" s="9"/>
    </row>
    <row r="18" spans="1:35" ht="15">
      <c r="A18" s="88" t="s">
        <v>87</v>
      </c>
      <c r="B18" s="89" t="s">
        <v>102</v>
      </c>
      <c r="C18" s="89" t="s">
        <v>103</v>
      </c>
      <c r="D18" s="90">
        <v>39000.0</v>
      </c>
      <c r="E18" s="91">
        <v>0.1</v>
      </c>
      <c r="F18" s="90">
        <f>D18*E18/12</f>
        <v>325.0</v>
      </c>
      <c r="G18" s="91">
        <v>0.5</v>
      </c>
      <c r="H18" s="90">
        <f>F18/2</f>
        <v>162.5</v>
      </c>
      <c r="I18" s="92">
        <f>F18+H18</f>
        <v>487.5</v>
      </c>
      <c r="J18" s="93"/>
      <c r="K18" s="90"/>
      <c r="L18" s="90"/>
      <c r="M18" s="90">
        <f t="shared" si="10" ref="M18:M20">F18*1</f>
        <v>325.0</v>
      </c>
      <c r="N18" s="90">
        <f t="shared" si="11" ref="N18:N20">H18*1</f>
        <v>162.5</v>
      </c>
      <c r="O18" s="93" t="s">
        <v>104</v>
      </c>
      <c r="P18" s="93"/>
      <c r="Q18" s="93"/>
      <c r="R18" s="93"/>
      <c r="S18" s="93"/>
      <c r="T18" s="93"/>
      <c r="U18" s="93"/>
      <c r="V18" s="93"/>
      <c r="W18" s="93"/>
      <c r="X18" s="93"/>
      <c r="Y18" s="93"/>
      <c r="Z18" s="93"/>
      <c r="AA18" s="93"/>
      <c r="AB18" s="93"/>
      <c r="AC18" s="93"/>
      <c r="AD18" s="93"/>
      <c r="AE18" s="93"/>
      <c r="AF18" s="93"/>
      <c r="AG18" s="93"/>
      <c r="AH18" s="93"/>
      <c r="AI18" s="93"/>
    </row>
    <row r="19" spans="1:35" ht="15">
      <c r="A19" s="94" t="s">
        <v>87</v>
      </c>
      <c r="B19" s="95" t="s">
        <v>105</v>
      </c>
      <c r="C19" s="95" t="s">
        <v>106</v>
      </c>
      <c r="D19" s="96">
        <v>39000.0</v>
      </c>
      <c r="E19" s="97">
        <v>0.03</v>
      </c>
      <c r="F19" s="96">
        <f>D19*E19/12</f>
        <v>97.5</v>
      </c>
      <c r="G19" s="97">
        <v>0.5</v>
      </c>
      <c r="H19" s="96">
        <f>F19/2</f>
        <v>48.75</v>
      </c>
      <c r="I19" s="98">
        <f>F19+H19</f>
        <v>146.25</v>
      </c>
      <c r="J19" s="95"/>
      <c r="K19" s="96"/>
      <c r="L19" s="96"/>
      <c r="M19" s="96">
        <f>F19*1</f>
        <v>97.5</v>
      </c>
      <c r="N19" s="96">
        <f>H19*1</f>
        <v>48.75</v>
      </c>
      <c r="O19" s="93" t="s">
        <v>104</v>
      </c>
      <c r="P19" s="93"/>
      <c r="Q19" s="93"/>
      <c r="R19" s="93"/>
      <c r="S19" s="93"/>
      <c r="T19" s="93"/>
      <c r="U19" s="93"/>
      <c r="V19" s="93"/>
      <c r="W19" s="93"/>
      <c r="X19" s="93"/>
      <c r="Y19" s="93"/>
      <c r="Z19" s="93"/>
      <c r="AA19" s="93"/>
      <c r="AB19" s="93"/>
      <c r="AC19" s="93"/>
      <c r="AD19" s="93"/>
      <c r="AE19" s="93"/>
      <c r="AF19" s="93"/>
      <c r="AG19" s="93"/>
      <c r="AH19" s="93"/>
      <c r="AI19" s="93"/>
    </row>
    <row r="20" spans="1:35" ht="15">
      <c r="A20" s="94" t="s">
        <v>87</v>
      </c>
      <c r="B20" s="95" t="s">
        <v>54</v>
      </c>
      <c r="C20" s="95" t="s">
        <v>107</v>
      </c>
      <c r="D20" s="96">
        <v>141000.0</v>
      </c>
      <c r="E20" s="99">
        <v>0.6239371</v>
      </c>
      <c r="F20" s="96">
        <f>D20*E20/12</f>
        <v>7331.260925</v>
      </c>
      <c r="G20" s="97">
        <v>0.5</v>
      </c>
      <c r="H20" s="96">
        <f>F20/2</f>
        <v>3665.630463</v>
      </c>
      <c r="I20" s="98">
        <f>F20+H20</f>
        <v>10996.89139</v>
      </c>
      <c r="J20" s="95"/>
      <c r="K20" s="96"/>
      <c r="L20" s="96"/>
      <c r="M20" s="96">
        <f>F20*1</f>
        <v>7331.260925</v>
      </c>
      <c r="N20" s="96">
        <f>H20*1</f>
        <v>3665.630463</v>
      </c>
      <c r="O20" s="93" t="s">
        <v>108</v>
      </c>
      <c r="P20" s="93"/>
      <c r="Q20" s="93"/>
      <c r="R20" s="93"/>
      <c r="S20" s="93"/>
      <c r="T20" s="93"/>
      <c r="U20" s="93"/>
      <c r="V20" s="93"/>
      <c r="W20" s="93"/>
      <c r="X20" s="93"/>
      <c r="Y20" s="93"/>
      <c r="Z20" s="93"/>
      <c r="AA20" s="93"/>
      <c r="AB20" s="93"/>
      <c r="AC20" s="93"/>
      <c r="AD20" s="93"/>
      <c r="AE20" s="93"/>
      <c r="AF20" s="93"/>
      <c r="AG20" s="93"/>
      <c r="AH20" s="93"/>
      <c r="AI20" s="93"/>
    </row>
    <row r="21" spans="1:35" ht="15.75" customHeight="1">
      <c r="A21" s="23"/>
      <c r="B21" s="22"/>
      <c r="C21" s="22"/>
      <c r="D21" s="24"/>
      <c r="E21" s="25"/>
      <c r="F21" s="24"/>
      <c r="G21" s="25"/>
      <c r="H21" s="24"/>
      <c r="I21" s="26"/>
      <c r="J21" s="1"/>
      <c r="K21" s="24"/>
      <c r="L21" s="24"/>
      <c r="M21" s="24"/>
      <c r="N21" s="24"/>
      <c r="O21" s="1"/>
      <c r="P21" s="1"/>
      <c r="Q21" s="1"/>
      <c r="R21" s="1"/>
      <c r="S21" s="1"/>
      <c r="T21" s="1"/>
      <c r="U21" s="1"/>
      <c r="V21" s="1"/>
      <c r="W21" s="1"/>
      <c r="X21" s="1"/>
      <c r="Y21" s="1"/>
      <c r="Z21" s="1"/>
      <c r="AA21" s="1"/>
      <c r="AB21" s="1"/>
      <c r="AC21" s="1"/>
      <c r="AD21" s="1"/>
      <c r="AE21" s="1"/>
      <c r="AF21" s="1"/>
      <c r="AG21" s="1"/>
      <c r="AH21" s="1"/>
      <c r="AI21" s="1"/>
    </row>
    <row r="22" spans="1:14" ht="15.75" customHeight="1">
      <c r="A22" s="27"/>
      <c r="D22" s="49"/>
      <c r="E22" s="2"/>
      <c r="F22" s="28">
        <f>SUM(F5:F20)</f>
        <v>15654.83593</v>
      </c>
      <c r="H22" s="28">
        <f t="shared" si="12" ref="H22:I22">SUM(H5:H20)</f>
        <v>5661.085463</v>
      </c>
      <c r="I22" s="28">
        <f>SUM(I5:I20)</f>
        <v>21315.92139</v>
      </c>
      <c r="K22" s="24"/>
      <c r="L22" s="28"/>
      <c r="M22" s="28">
        <f t="shared" si="13" ref="M22:N22">SUM(M5:M20)</f>
        <v>88493.93926</v>
      </c>
      <c r="N22" s="28">
        <f>SUM(N5:N20)</f>
        <v>37448.38046</v>
      </c>
    </row>
    <row r="23" spans="1:11" ht="15.75" customHeight="1">
      <c r="A23" s="29" t="s">
        <v>32</v>
      </c>
      <c r="B23" s="27"/>
      <c r="C23" s="27"/>
      <c r="D23" s="27"/>
      <c r="E23" s="30"/>
      <c r="F23" s="28"/>
      <c r="G23" s="30"/>
      <c r="H23" s="28"/>
      <c r="I23" s="28"/>
      <c r="K23" s="15"/>
    </row>
    <row r="24" spans="1:35" ht="15.75" customHeight="1">
      <c r="A24" s="75" t="s">
        <v>33</v>
      </c>
      <c r="B24" s="75"/>
      <c r="C24" s="75"/>
      <c r="D24" s="75"/>
      <c r="E24" s="76"/>
      <c r="F24" s="77"/>
      <c r="G24" s="76"/>
      <c r="H24" s="77"/>
      <c r="I24" s="77"/>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row>
    <row r="25" spans="5:11" ht="15.75" customHeight="1">
      <c r="E25" s="2"/>
      <c r="K25" s="15"/>
    </row>
    <row r="26" spans="1:11" ht="15.75" customHeight="1">
      <c r="A26" s="35" t="s">
        <v>34</v>
      </c>
      <c r="E26" s="2"/>
      <c r="K26" s="15"/>
    </row>
    <row r="27" spans="1:35" ht="15.75" customHeight="1">
      <c r="A27" s="65" t="s">
        <v>96</v>
      </c>
      <c r="B27" s="66"/>
      <c r="C27" s="66"/>
      <c r="D27" s="66"/>
      <c r="E27" s="67"/>
      <c r="F27" s="66"/>
      <c r="G27" s="66"/>
      <c r="H27" s="66"/>
      <c r="I27" s="66"/>
      <c r="J27" s="66"/>
      <c r="K27" s="68"/>
      <c r="L27" s="66"/>
      <c r="M27" s="66"/>
      <c r="N27" s="66"/>
      <c r="O27" s="66"/>
      <c r="P27" s="66"/>
      <c r="Q27" s="66"/>
      <c r="R27" s="66"/>
      <c r="S27" s="66"/>
      <c r="T27" s="66"/>
      <c r="U27" s="66"/>
      <c r="V27" s="66"/>
      <c r="W27" s="66"/>
      <c r="X27" s="66"/>
      <c r="Y27" s="66"/>
      <c r="Z27" s="66"/>
      <c r="AA27" s="66"/>
      <c r="AB27" s="66"/>
      <c r="AC27" s="66"/>
      <c r="AD27" s="66"/>
      <c r="AE27" s="66"/>
      <c r="AF27" s="66"/>
      <c r="AG27" s="66"/>
      <c r="AH27" s="66"/>
      <c r="AI27" s="66"/>
    </row>
    <row r="28" spans="1:11" ht="15.75" customHeight="1">
      <c r="A28" s="65" t="s">
        <v>109</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7"/>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30">
      <c r="A1" s="107" t="s">
        <v>114</v>
      </c>
      <c r="B1" s="108" t="s">
        <v>115</v>
      </c>
      <c r="C1" s="108" t="s">
        <v>116</v>
      </c>
      <c r="D1" s="108" t="s">
        <v>117</v>
      </c>
      <c r="E1" s="108" t="s">
        <v>118</v>
      </c>
      <c r="F1" s="108" t="s">
        <v>119</v>
      </c>
    </row>
    <row r="2" spans="1:6" ht="14.25">
      <c r="A2" s="109"/>
      <c r="B2" s="106" t="s">
        <v>120</v>
      </c>
      <c r="C2" s="106" t="s">
        <v>12</v>
      </c>
      <c r="D2" s="106" t="s">
        <v>13</v>
      </c>
      <c r="E2" s="106">
        <v>0.0</v>
      </c>
      <c r="F2" s="106">
        <v>0.0</v>
      </c>
    </row>
    <row r="3" spans="1:6" ht="14.25">
      <c r="A3" s="110"/>
      <c r="B3" s="106" t="s">
        <v>121</v>
      </c>
      <c r="C3" s="106" t="s">
        <v>14</v>
      </c>
      <c r="D3" s="106" t="s">
        <v>15</v>
      </c>
      <c r="E3" s="106">
        <v>710.0</v>
      </c>
      <c r="F3" s="106">
        <v>355.0</v>
      </c>
    </row>
    <row r="4" spans="1:6" ht="14.25">
      <c r="A4" s="110"/>
      <c r="B4" s="106" t="s">
        <v>122</v>
      </c>
      <c r="C4" s="106" t="s">
        <v>16</v>
      </c>
      <c r="D4" s="106" t="s">
        <v>17</v>
      </c>
      <c r="E4" s="106">
        <v>213.75</v>
      </c>
      <c r="F4" s="106">
        <v>106.88</v>
      </c>
    </row>
    <row r="5" spans="1:6" ht="14.25">
      <c r="A5" s="110"/>
      <c r="B5" s="106" t="s">
        <v>123</v>
      </c>
      <c r="C5" s="106" t="s">
        <v>18</v>
      </c>
      <c r="D5" s="106" t="s">
        <v>19</v>
      </c>
      <c r="E5" s="106">
        <v>1596.82</v>
      </c>
      <c r="F5" s="106">
        <v>0.0</v>
      </c>
    </row>
    <row r="6" spans="1:6" ht="14.25">
      <c r="A6" s="110"/>
      <c r="B6" s="106" t="s">
        <v>124</v>
      </c>
      <c r="C6" s="106" t="s">
        <v>20</v>
      </c>
      <c r="D6" s="106" t="s">
        <v>21</v>
      </c>
      <c r="E6" s="106">
        <v>410.0</v>
      </c>
      <c r="F6" s="106">
        <v>205.0</v>
      </c>
    </row>
    <row r="7" spans="1:6" ht="14.25">
      <c r="A7" s="110"/>
      <c r="B7" s="106" t="s">
        <v>125</v>
      </c>
      <c r="C7" s="106" t="s">
        <v>22</v>
      </c>
      <c r="D7" s="106" t="s">
        <v>23</v>
      </c>
      <c r="E7" s="106">
        <v>0.0</v>
      </c>
      <c r="F7" s="106">
        <v>0.0</v>
      </c>
    </row>
    <row r="8" spans="1:6" ht="14.25">
      <c r="A8" s="110"/>
      <c r="B8" s="106" t="s">
        <v>126</v>
      </c>
      <c r="C8" s="106" t="s">
        <v>24</v>
      </c>
      <c r="D8" s="106" t="s">
        <v>25</v>
      </c>
      <c r="E8" s="106">
        <v>1170.83</v>
      </c>
      <c r="F8" s="106">
        <v>0.0</v>
      </c>
    </row>
    <row r="9" spans="1:6" ht="14.25">
      <c r="A9" s="110"/>
      <c r="B9" s="106" t="s">
        <v>26</v>
      </c>
      <c r="C9" s="106" t="s">
        <v>27</v>
      </c>
      <c r="D9" s="106" t="s">
        <v>28</v>
      </c>
      <c r="E9" s="106">
        <v>100.0</v>
      </c>
      <c r="F9" s="106">
        <v>50.0</v>
      </c>
    </row>
    <row r="10" spans="1:6" ht="14.25">
      <c r="A10" s="110"/>
      <c r="B10" s="106" t="s">
        <v>127</v>
      </c>
      <c r="C10" s="106" t="s">
        <v>30</v>
      </c>
      <c r="D10" s="106" t="s">
        <v>31</v>
      </c>
      <c r="E10" s="106">
        <v>950.0</v>
      </c>
      <c r="F10" s="106">
        <v>125.83</v>
      </c>
    </row>
    <row r="11" spans="1:6" ht="14.25">
      <c r="A11" s="110"/>
      <c r="B11" s="106" t="s">
        <v>47</v>
      </c>
      <c r="C11" s="106" t="s">
        <v>48</v>
      </c>
      <c r="D11" s="106" t="s">
        <v>49</v>
      </c>
      <c r="E11" s="106">
        <v>866.67</v>
      </c>
      <c r="F11" s="106">
        <v>0.0</v>
      </c>
    </row>
    <row r="12" spans="1:6" ht="14.25">
      <c r="A12" s="110"/>
      <c r="B12" s="106" t="s">
        <v>132</v>
      </c>
      <c r="C12" s="106" t="s">
        <v>51</v>
      </c>
      <c r="D12" s="106" t="s">
        <v>52</v>
      </c>
      <c r="E12" s="106">
        <v>1000.0</v>
      </c>
      <c r="F12" s="106">
        <v>500.0</v>
      </c>
    </row>
    <row r="13" spans="1:6" ht="14.25">
      <c r="A13" s="110"/>
      <c r="B13" s="106" t="s">
        <v>133</v>
      </c>
      <c r="C13" s="106" t="s">
        <v>54</v>
      </c>
      <c r="D13" s="106" t="s">
        <v>55</v>
      </c>
      <c r="E13" s="106">
        <v>733.0</v>
      </c>
      <c r="F13" s="106">
        <v>366.5</v>
      </c>
    </row>
    <row r="14" spans="1:6" ht="14.25">
      <c r="A14" s="110"/>
      <c r="B14" s="106" t="s">
        <v>134</v>
      </c>
      <c r="C14" s="106" t="s">
        <v>88</v>
      </c>
      <c r="D14" s="106" t="s">
        <v>89</v>
      </c>
      <c r="E14" s="106">
        <v>150.0</v>
      </c>
      <c r="F14" s="106">
        <v>75.0</v>
      </c>
    </row>
    <row r="15" spans="1:6" ht="14.25">
      <c r="A15" s="110"/>
      <c r="B15" s="106" t="s">
        <v>87</v>
      </c>
      <c r="C15" s="106" t="s">
        <v>102</v>
      </c>
      <c r="D15" s="106" t="s">
        <v>103</v>
      </c>
      <c r="E15" s="106">
        <v>325.0</v>
      </c>
      <c r="F15" s="106">
        <v>162.5</v>
      </c>
    </row>
    <row r="16" spans="1:6" ht="14.25">
      <c r="A16" s="110"/>
      <c r="B16" s="106" t="s">
        <v>87</v>
      </c>
      <c r="C16" s="106" t="s">
        <v>105</v>
      </c>
      <c r="D16" s="106" t="s">
        <v>106</v>
      </c>
      <c r="E16" s="106">
        <v>97.5</v>
      </c>
      <c r="F16" s="106">
        <v>48.75</v>
      </c>
    </row>
    <row r="17" spans="1:6" ht="14.25">
      <c r="A17" s="110"/>
      <c r="B17" s="106" t="s">
        <v>87</v>
      </c>
      <c r="C17" s="106" t="s">
        <v>54</v>
      </c>
      <c r="D17" s="106" t="s">
        <v>107</v>
      </c>
      <c r="E17" s="106">
        <v>7331.26</v>
      </c>
      <c r="F17" s="106">
        <v>3665.63</v>
      </c>
    </row>
  </sheetData>
  <pageMargins left="0.75" right="0.75" top="1" bottom="1" header="0.5" footer="0.5"/>
  <pageSetup orientation="portrai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1" t="s">
        <v>135</v>
      </c>
      <c r="B1" s="111"/>
    </row>
    <row r="2" spans="1:2" ht="12.75">
      <c r="A2" s="112" t="s">
        <v>136</v>
      </c>
      <c r="B2" s="112" t="s">
        <v>137</v>
      </c>
    </row>
    <row r="3" spans="1:2" ht="12.75">
      <c r="A3" s="106" t="s">
        <v>138</v>
      </c>
      <c r="B3" s="106" t="s">
        <v>139</v>
      </c>
    </row>
  </sheetData>
  <pageMargins left="0.75" right="0.75" top="1" bottom="1" header="0.5" footer="0.5"/>
  <pageSetup orientation="portrai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44136.0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110</v>
      </c>
    </row>
    <row r="5" spans="1:35" ht="15">
      <c r="A5" s="78">
        <v>839415.0</v>
      </c>
      <c r="B5" s="79" t="s">
        <v>12</v>
      </c>
      <c r="C5" s="79" t="s">
        <v>13</v>
      </c>
      <c r="D5" s="80">
        <v>0.0</v>
      </c>
      <c r="E5" s="81">
        <v>0.07</v>
      </c>
      <c r="F5" s="80">
        <f>D5*7%/12</f>
        <v>0.0</v>
      </c>
      <c r="G5" s="81">
        <v>0.5</v>
      </c>
      <c r="H5" s="80">
        <f t="shared" si="0" ref="H5:H7">F5*50%</f>
        <v>0.0</v>
      </c>
      <c r="I5" s="82">
        <f t="shared" si="1" ref="I5:I20">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K6+(F6*8)</f>
        <v>7680.0</v>
      </c>
      <c r="N6" s="12">
        <f t="shared" si="4" ref="N6:N7">L6+(H6*8)</f>
        <v>3840.0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K7+(F7*8)</f>
        <v>2242.5</v>
      </c>
      <c r="N7" s="12">
        <f>L7+(H7*8)</f>
        <v>1121.25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6666.07+(F8*8)</f>
        <v>19440.67</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K9+(F9*8)</f>
        <v>4316.666667</v>
      </c>
      <c r="N9" s="12">
        <f>L9+(H9*8)</f>
        <v>2158.333333</v>
      </c>
      <c r="O9" s="1"/>
      <c r="P9" s="1"/>
      <c r="Q9" s="1"/>
      <c r="R9" s="1"/>
      <c r="S9" s="1"/>
      <c r="T9" s="1"/>
      <c r="U9" s="1"/>
      <c r="V9" s="1"/>
      <c r="W9" s="1"/>
      <c r="X9" s="1"/>
      <c r="Y9" s="1"/>
      <c r="Z9" s="1"/>
      <c r="AA9" s="1"/>
      <c r="AB9" s="1"/>
      <c r="AC9" s="1"/>
      <c r="AD9" s="1"/>
      <c r="AE9" s="1"/>
      <c r="AF9" s="1"/>
      <c r="AG9" s="1"/>
      <c r="AH9" s="1"/>
      <c r="AI9" s="1"/>
    </row>
    <row r="10" spans="1:35" ht="15">
      <c r="A10" s="78">
        <v>896997.0</v>
      </c>
      <c r="B10" s="79" t="s">
        <v>22</v>
      </c>
      <c r="C10" s="79" t="s">
        <v>23</v>
      </c>
      <c r="D10" s="80">
        <v>0.0</v>
      </c>
      <c r="E10" s="81">
        <v>0.05</v>
      </c>
      <c r="F10" s="80">
        <f>D10*5%/12</f>
        <v>0.0</v>
      </c>
      <c r="G10" s="81">
        <v>0.5</v>
      </c>
      <c r="H10" s="80">
        <f>F10*50%</f>
        <v>0.0</v>
      </c>
      <c r="I10" s="82">
        <f>F10+H10</f>
        <v>0.0</v>
      </c>
      <c r="J10" s="27"/>
      <c r="K10" s="80">
        <v>634.5833333333334</v>
      </c>
      <c r="L10" s="80">
        <v>317.2916666666667</v>
      </c>
      <c r="M10" s="86">
        <f>K10+(F10*1)</f>
        <v>634.5833333</v>
      </c>
      <c r="N10" s="86">
        <f>L10+(H10*1)</f>
        <v>317.2916667</v>
      </c>
      <c r="O10" s="27" t="s">
        <v>86</v>
      </c>
      <c r="P10" s="27"/>
      <c r="Q10" s="27"/>
      <c r="R10" s="27"/>
      <c r="S10" s="27"/>
      <c r="T10" s="27"/>
      <c r="U10" s="27"/>
      <c r="V10" s="27"/>
      <c r="W10" s="27"/>
      <c r="X10" s="27"/>
      <c r="Y10" s="27"/>
      <c r="Z10" s="27"/>
      <c r="AA10" s="27"/>
      <c r="AB10" s="27"/>
      <c r="AC10" s="27"/>
      <c r="AD10" s="27"/>
      <c r="AE10" s="27"/>
      <c r="AF10" s="27"/>
      <c r="AG10" s="27"/>
      <c r="AH10" s="27"/>
      <c r="AI10" s="27"/>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K11+(F11*8)</f>
        <v>12309.16667</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K12+(F12*8)</f>
        <v>1100.0</v>
      </c>
      <c r="N12" s="12">
        <f>L12+(H12*8)</f>
        <v>550.0</v>
      </c>
      <c r="O12" s="9"/>
      <c r="P12" s="9"/>
      <c r="Q12" s="9"/>
      <c r="R12" s="9"/>
      <c r="S12" s="9"/>
      <c r="T12" s="9"/>
      <c r="U12" s="9"/>
      <c r="V12" s="9"/>
      <c r="W12" s="9"/>
      <c r="X12" s="9"/>
      <c r="Y12" s="9"/>
      <c r="Z12" s="9"/>
      <c r="AA12" s="9"/>
      <c r="AB12" s="9"/>
      <c r="AC12" s="9"/>
      <c r="AD12" s="9"/>
      <c r="AE12" s="9"/>
      <c r="AF12" s="9"/>
      <c r="AG12" s="9"/>
      <c r="AH12" s="9"/>
      <c r="AI12" s="9"/>
    </row>
    <row r="13" spans="1:35" ht="15">
      <c r="A13" s="87">
        <v>931165.0</v>
      </c>
      <c r="B13" s="70" t="s">
        <v>30</v>
      </c>
      <c r="C13" s="70" t="s">
        <v>31</v>
      </c>
      <c r="D13" s="84">
        <v>114000.0</v>
      </c>
      <c r="E13" s="85">
        <v>0.1</v>
      </c>
      <c r="F13" s="38">
        <f>SUM(D13*E13)/12</f>
        <v>950.0</v>
      </c>
      <c r="G13" s="72">
        <v>0.5</v>
      </c>
      <c r="H13" s="38">
        <v>0.0</v>
      </c>
      <c r="I13" s="73">
        <f>F13+H13</f>
        <v>950.0</v>
      </c>
      <c r="J13" s="74"/>
      <c r="K13" s="38">
        <v>2848.3333333333335</v>
      </c>
      <c r="L13" s="38">
        <v>1424.1666666666667</v>
      </c>
      <c r="M13" s="38">
        <f>K13+(F13*8)</f>
        <v>10448.33333</v>
      </c>
      <c r="N13" s="38">
        <v>4400.0</v>
      </c>
      <c r="O13" s="74" t="s">
        <v>93</v>
      </c>
      <c r="P13" s="74"/>
      <c r="Q13" s="74"/>
      <c r="R13" s="74"/>
      <c r="S13" s="74"/>
      <c r="T13" s="74"/>
      <c r="U13" s="74"/>
      <c r="V13" s="74"/>
      <c r="W13" s="74"/>
      <c r="X13" s="74"/>
      <c r="Y13" s="74"/>
      <c r="Z13" s="74"/>
      <c r="AA13" s="74"/>
      <c r="AB13" s="74"/>
      <c r="AC13" s="74"/>
      <c r="AD13" s="74"/>
      <c r="AE13" s="74"/>
      <c r="AF13" s="74"/>
      <c r="AG13" s="74"/>
      <c r="AH13" s="74"/>
      <c r="AI13" s="74"/>
    </row>
    <row r="14" spans="1:35" ht="15">
      <c r="A14" s="83" t="s">
        <v>47</v>
      </c>
      <c r="B14" s="70" t="s">
        <v>48</v>
      </c>
      <c r="C14" s="70" t="s">
        <v>49</v>
      </c>
      <c r="D14" s="84">
        <v>104000.0</v>
      </c>
      <c r="E14" s="85">
        <v>0.1</v>
      </c>
      <c r="F14" s="38">
        <f>D14*E14/12</f>
        <v>866.6666667</v>
      </c>
      <c r="G14" s="72">
        <v>0.5</v>
      </c>
      <c r="H14" s="38">
        <v>0.0</v>
      </c>
      <c r="I14" s="73">
        <f>F14+H14</f>
        <v>866.6666667</v>
      </c>
      <c r="J14" s="74"/>
      <c r="K14" s="38">
        <v>4250.0</v>
      </c>
      <c r="L14" s="38">
        <v>1275.0</v>
      </c>
      <c r="M14" s="38">
        <f>K14+(F14*8)</f>
        <v>11183.33333</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69">
        <v>943285.0</v>
      </c>
      <c r="B15" s="70" t="s">
        <v>51</v>
      </c>
      <c r="C15" s="70" t="s">
        <v>52</v>
      </c>
      <c r="D15" s="84">
        <v>227300.0</v>
      </c>
      <c r="E15" s="85" t="s">
        <v>29</v>
      </c>
      <c r="F15" s="38">
        <v>1000.0</v>
      </c>
      <c r="G15" s="72">
        <v>0.5</v>
      </c>
      <c r="H15" s="38">
        <v>400.0</v>
      </c>
      <c r="I15" s="73">
        <f>F15+H15</f>
        <v>1400.0</v>
      </c>
      <c r="J15" s="74"/>
      <c r="K15" s="38">
        <v>1000.0</v>
      </c>
      <c r="L15" s="38">
        <v>500.0</v>
      </c>
      <c r="M15" s="38">
        <f>K15+(F15*8)</f>
        <v>9000.0</v>
      </c>
      <c r="N15" s="38">
        <f>4000+400</f>
        <v>4400.0</v>
      </c>
      <c r="O15" s="74" t="s">
        <v>93</v>
      </c>
      <c r="P15" s="74"/>
      <c r="Q15" s="74"/>
      <c r="R15" s="74"/>
      <c r="S15" s="74"/>
      <c r="T15" s="74"/>
      <c r="U15" s="74"/>
      <c r="V15" s="74"/>
      <c r="W15" s="74"/>
      <c r="X15" s="74"/>
      <c r="Y15" s="74"/>
      <c r="Z15" s="74"/>
      <c r="AA15" s="74"/>
      <c r="AB15" s="74"/>
      <c r="AC15" s="74"/>
      <c r="AD15" s="74"/>
      <c r="AE15" s="74"/>
      <c r="AF15" s="74"/>
      <c r="AG15" s="74"/>
      <c r="AH15" s="74"/>
      <c r="AI15" s="74"/>
    </row>
    <row r="16" spans="1:35" ht="15">
      <c r="A16" s="10">
        <v>946506.0</v>
      </c>
      <c r="B16" s="11" t="s">
        <v>54</v>
      </c>
      <c r="C16" s="11" t="s">
        <v>55</v>
      </c>
      <c r="D16" s="19">
        <v>124000.0</v>
      </c>
      <c r="E16" s="20" t="s">
        <v>29</v>
      </c>
      <c r="F16" s="12">
        <v>733.0</v>
      </c>
      <c r="G16" s="13">
        <v>0.5</v>
      </c>
      <c r="H16" s="12">
        <f t="shared" si="7" ref="H16:H20">F16/2</f>
        <v>366.5</v>
      </c>
      <c r="I16" s="14">
        <f>F16+H16</f>
        <v>1099.5</v>
      </c>
      <c r="J16" s="1"/>
      <c r="K16" s="12">
        <v>733.0</v>
      </c>
      <c r="L16" s="12">
        <v>366.5</v>
      </c>
      <c r="M16" s="12">
        <f>K16+(F16*8)</f>
        <v>6597.0</v>
      </c>
      <c r="N16" s="12">
        <f>L16+(H16*8)</f>
        <v>3298.5</v>
      </c>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 t="shared" si="8" ref="F17:F20">D17*E17/12</f>
        <v>150.0</v>
      </c>
      <c r="G17" s="20">
        <v>0.5</v>
      </c>
      <c r="H17" s="19">
        <f>F17/2</f>
        <v>75.0</v>
      </c>
      <c r="I17" s="14">
        <f>F17+H17</f>
        <v>225.0</v>
      </c>
      <c r="J17" s="9"/>
      <c r="K17" s="19">
        <v>733.0</v>
      </c>
      <c r="L17" s="19">
        <v>366.5</v>
      </c>
      <c r="M17" s="19">
        <f>F17*7</f>
        <v>1050.0</v>
      </c>
      <c r="N17" s="19">
        <f>H17*7</f>
        <v>525.0</v>
      </c>
      <c r="T17" s="9"/>
      <c r="U17" s="9"/>
      <c r="V17" s="9"/>
      <c r="W17" s="9"/>
      <c r="X17" s="9"/>
      <c r="Y17" s="9"/>
      <c r="Z17" s="9"/>
      <c r="AA17" s="9"/>
      <c r="AB17" s="9"/>
      <c r="AC17" s="9"/>
      <c r="AD17" s="9"/>
      <c r="AE17" s="9"/>
      <c r="AF17" s="9"/>
      <c r="AG17" s="9"/>
      <c r="AH17" s="9"/>
      <c r="AI17" s="9"/>
    </row>
    <row r="18" spans="1:35" ht="15">
      <c r="A18" s="100" t="s">
        <v>111</v>
      </c>
      <c r="B18" s="101" t="s">
        <v>102</v>
      </c>
      <c r="C18" s="101" t="s">
        <v>103</v>
      </c>
      <c r="D18" s="102">
        <v>39000.0</v>
      </c>
      <c r="E18" s="103">
        <v>0.1</v>
      </c>
      <c r="F18" s="102">
        <f>D18*E18/12</f>
        <v>325.0</v>
      </c>
      <c r="G18" s="103">
        <v>0.5</v>
      </c>
      <c r="H18" s="102">
        <f>F18/2</f>
        <v>162.5</v>
      </c>
      <c r="I18" s="104">
        <f>F18+H18</f>
        <v>487.5</v>
      </c>
      <c r="J18" s="15"/>
      <c r="K18" s="102"/>
      <c r="L18" s="102"/>
      <c r="M18" s="102">
        <f t="shared" si="9" ref="M18:M19">F18*2</f>
        <v>650.0</v>
      </c>
      <c r="N18" s="102">
        <f t="shared" si="10" ref="N18:N19">H18*2</f>
        <v>325.0</v>
      </c>
      <c r="T18" s="15"/>
      <c r="U18" s="15"/>
      <c r="V18" s="15"/>
      <c r="W18" s="15"/>
      <c r="X18" s="15"/>
      <c r="Y18" s="15"/>
      <c r="Z18" s="15"/>
      <c r="AA18" s="15"/>
      <c r="AB18" s="15"/>
      <c r="AC18" s="15"/>
      <c r="AD18" s="15"/>
      <c r="AE18" s="15"/>
      <c r="AF18" s="15"/>
      <c r="AG18" s="15"/>
      <c r="AH18" s="15"/>
      <c r="AI18" s="15"/>
    </row>
    <row r="19" spans="1:35" ht="15">
      <c r="A19" s="47" t="s">
        <v>112</v>
      </c>
      <c r="B19" s="11" t="s">
        <v>105</v>
      </c>
      <c r="C19" s="11" t="s">
        <v>106</v>
      </c>
      <c r="D19" s="19">
        <v>39000.0</v>
      </c>
      <c r="E19" s="20">
        <v>0.03</v>
      </c>
      <c r="F19" s="19">
        <f>D19*E19/12</f>
        <v>97.5</v>
      </c>
      <c r="G19" s="20">
        <v>0.5</v>
      </c>
      <c r="H19" s="19">
        <f>F19/2</f>
        <v>48.75</v>
      </c>
      <c r="I19" s="14">
        <f>F19+H19</f>
        <v>146.25</v>
      </c>
      <c r="J19" s="11"/>
      <c r="K19" s="19"/>
      <c r="L19" s="19"/>
      <c r="M19" s="19">
        <f>F19*2</f>
        <v>195.0</v>
      </c>
      <c r="N19" s="19">
        <f>H19*2</f>
        <v>97.5</v>
      </c>
      <c r="T19" s="15"/>
      <c r="U19" s="15"/>
      <c r="V19" s="15"/>
      <c r="W19" s="15"/>
      <c r="X19" s="15"/>
      <c r="Y19" s="15"/>
      <c r="Z19" s="15"/>
      <c r="AA19" s="15"/>
      <c r="AB19" s="15"/>
      <c r="AC19" s="15"/>
      <c r="AD19" s="15"/>
      <c r="AE19" s="15"/>
      <c r="AF19" s="15"/>
      <c r="AG19" s="15"/>
      <c r="AH19" s="15"/>
      <c r="AI19" s="15"/>
    </row>
    <row r="20" spans="1:35" ht="15">
      <c r="A20" s="47" t="s">
        <v>113</v>
      </c>
      <c r="B20" s="11" t="s">
        <v>54</v>
      </c>
      <c r="C20" s="11" t="s">
        <v>107</v>
      </c>
      <c r="D20" s="19">
        <v>141000.0</v>
      </c>
      <c r="E20" s="105">
        <v>0.0625</v>
      </c>
      <c r="F20" s="19">
        <f>D20*E20/12</f>
        <v>734.375</v>
      </c>
      <c r="G20" s="20">
        <v>0.5</v>
      </c>
      <c r="H20" s="19">
        <f>F20/2</f>
        <v>367.1875</v>
      </c>
      <c r="I20" s="14">
        <f>F20+H20</f>
        <v>1101.5625</v>
      </c>
      <c r="J20" s="11"/>
      <c r="K20" s="19"/>
      <c r="L20" s="19"/>
      <c r="M20" s="19">
        <f>7331.26+F20*1</f>
        <v>8065.635</v>
      </c>
      <c r="N20" s="19">
        <f>3665.63+H20*1</f>
        <v>4032.8175</v>
      </c>
      <c r="T20" s="15"/>
      <c r="U20" s="15"/>
      <c r="V20" s="15"/>
      <c r="W20" s="15"/>
      <c r="X20" s="15"/>
      <c r="Y20" s="15"/>
      <c r="Z20" s="15"/>
      <c r="AA20" s="15"/>
      <c r="AB20" s="15"/>
      <c r="AC20" s="15"/>
      <c r="AD20" s="15"/>
      <c r="AE20" s="15"/>
      <c r="AF20" s="15"/>
      <c r="AG20" s="15"/>
      <c r="AH20" s="15"/>
      <c r="AI20" s="15"/>
    </row>
    <row r="21" spans="1:35" ht="15.75" customHeight="1">
      <c r="A21" s="23"/>
      <c r="B21" s="22"/>
      <c r="C21" s="22"/>
      <c r="D21" s="24"/>
      <c r="E21" s="25"/>
      <c r="F21" s="24"/>
      <c r="G21" s="25"/>
      <c r="H21" s="24"/>
      <c r="I21" s="26"/>
      <c r="J21" s="1"/>
      <c r="K21" s="24"/>
      <c r="L21" s="24"/>
      <c r="M21" s="24"/>
      <c r="N21" s="24"/>
      <c r="T21" s="1"/>
      <c r="U21" s="1"/>
      <c r="V21" s="1"/>
      <c r="W21" s="1"/>
      <c r="X21" s="1"/>
      <c r="Y21" s="1"/>
      <c r="Z21" s="1"/>
      <c r="AA21" s="1"/>
      <c r="AB21" s="1"/>
      <c r="AC21" s="1"/>
      <c r="AD21" s="1"/>
      <c r="AE21" s="1"/>
      <c r="AF21" s="1"/>
      <c r="AG21" s="1"/>
      <c r="AH21" s="1"/>
      <c r="AI21" s="1"/>
    </row>
    <row r="22" spans="1:14" ht="15.75" customHeight="1">
      <c r="A22" s="27"/>
      <c r="D22" s="49"/>
      <c r="E22" s="2"/>
      <c r="F22" s="28">
        <f>SUM(F5:F20)</f>
        <v>9057.95</v>
      </c>
      <c r="H22" s="28">
        <f t="shared" si="11" ref="H22:I22">SUM(H5:H20)</f>
        <v>2136.8125</v>
      </c>
      <c r="I22" s="28">
        <f>SUM(I5:I20)</f>
        <v>11194.7625</v>
      </c>
      <c r="K22" s="24"/>
      <c r="L22" s="28"/>
      <c r="M22" s="28">
        <f t="shared" si="12" ref="M22:N22">SUM(M5:M20)</f>
        <v>97551.88833</v>
      </c>
      <c r="N22" s="28">
        <f>SUM(N5:N20)</f>
        <v>39585.1925</v>
      </c>
    </row>
    <row r="23" spans="1:11" ht="15.75" customHeight="1">
      <c r="A23" s="29" t="s">
        <v>32</v>
      </c>
      <c r="B23" s="27"/>
      <c r="C23" s="27"/>
      <c r="D23" s="27"/>
      <c r="E23" s="30"/>
      <c r="F23" s="28"/>
      <c r="G23" s="30"/>
      <c r="H23" s="28"/>
      <c r="I23" s="28"/>
      <c r="K23" s="15"/>
    </row>
    <row r="24" spans="1:35" ht="15.75" customHeight="1">
      <c r="A24" s="75" t="s">
        <v>33</v>
      </c>
      <c r="B24" s="75"/>
      <c r="C24" s="75"/>
      <c r="D24" s="75"/>
      <c r="E24" s="76"/>
      <c r="F24" s="77"/>
      <c r="G24" s="76"/>
      <c r="H24" s="77"/>
      <c r="I24" s="77"/>
      <c r="J24" s="75"/>
      <c r="K24" s="75"/>
      <c r="L24" s="75"/>
      <c r="M24" s="75"/>
      <c r="N24" s="75"/>
      <c r="T24" s="75"/>
      <c r="U24" s="75"/>
      <c r="V24" s="75"/>
      <c r="W24" s="75"/>
      <c r="X24" s="75"/>
      <c r="Y24" s="75"/>
      <c r="Z24" s="75"/>
      <c r="AA24" s="75"/>
      <c r="AB24" s="75"/>
      <c r="AC24" s="75"/>
      <c r="AD24" s="75"/>
      <c r="AE24" s="75"/>
      <c r="AF24" s="75"/>
      <c r="AG24" s="75"/>
      <c r="AH24" s="75"/>
      <c r="AI24" s="75"/>
    </row>
    <row r="25" spans="5:11" ht="15.75" customHeight="1">
      <c r="E25" s="2"/>
      <c r="K25" s="15"/>
    </row>
    <row r="26" spans="1:11" ht="15.75" customHeight="1">
      <c r="A26" s="35" t="s">
        <v>34</v>
      </c>
      <c r="E26" s="2"/>
      <c r="K26" s="15"/>
    </row>
    <row r="27" spans="1:35" ht="15.75" customHeight="1">
      <c r="A27" s="65" t="s">
        <v>96</v>
      </c>
      <c r="B27" s="66"/>
      <c r="C27" s="66"/>
      <c r="D27" s="66"/>
      <c r="E27" s="67"/>
      <c r="F27" s="66"/>
      <c r="G27" s="66"/>
      <c r="H27" s="66"/>
      <c r="I27" s="66"/>
      <c r="J27" s="66"/>
      <c r="K27" s="68"/>
      <c r="L27" s="66"/>
      <c r="M27" s="66"/>
      <c r="N27" s="66"/>
      <c r="T27" s="66"/>
      <c r="U27" s="66"/>
      <c r="V27" s="66"/>
      <c r="W27" s="66"/>
      <c r="X27" s="66"/>
      <c r="Y27" s="66"/>
      <c r="Z27" s="66"/>
      <c r="AA27" s="66"/>
      <c r="AB27" s="66"/>
      <c r="AC27" s="66"/>
      <c r="AD27" s="66"/>
      <c r="AE27" s="66"/>
      <c r="AF27" s="66"/>
      <c r="AG27" s="66"/>
      <c r="AH27" s="66"/>
      <c r="AI27" s="66"/>
    </row>
    <row r="28" spans="1:11" ht="15.75" customHeight="1">
      <c r="A28" s="65" t="s">
        <v>109</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B9"/>
  <sheetViews>
    <sheetView workbookViewId="0" topLeftCell="A1">
      <selection pane="topLeft" activeCell="A1" sqref="A1"/>
    </sheetView>
  </sheetViews>
  <sheetFormatPr defaultColWidth="9.255" defaultRowHeight="15" customHeight="1"/>
  <cols>
    <col min="1" max="16384" width="9.25" style="106"/>
  </cols>
  <sheetData>
    <row r="1" spans="1:2" ht="15">
      <c r="A1" s="106" t="s">
        <v>118</v>
      </c>
      <c r="B1" s="106" t="s">
        <v>119</v>
      </c>
    </row>
    <row r="2" spans="1:2" ht="15">
      <c r="A2" s="106">
        <v>5224.67</v>
      </c>
      <c r="B2" s="106">
        <v>2612.33</v>
      </c>
    </row>
    <row r="4" spans="1:1" ht="15">
      <c r="A4" s="106" t="s">
        <v>128</v>
      </c>
    </row>
    <row r="5" spans="1:1" ht="15">
      <c r="A5" s="106" t="s">
        <v>129</v>
      </c>
    </row>
    <row r="8" spans="1:1" ht="15">
      <c r="A8" s="106" t="s">
        <v>130</v>
      </c>
    </row>
    <row r="9" spans="1:1" ht="15">
      <c r="A9" s="106" t="s">
        <v>131</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H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6.375" customWidth="1"/>
    <col min="10" max="10" width="4.875" customWidth="1"/>
    <col min="11" max="12" width="9.75" hidden="1" customWidth="1"/>
    <col min="13" max="14" width="10.625" customWidth="1"/>
    <col min="15" max="34" width="4.875" customWidth="1"/>
  </cols>
  <sheetData>
    <row r="1" spans="1:5" ht="15">
      <c r="A1" s="1" t="s">
        <v>0</v>
      </c>
      <c r="E1" s="2"/>
    </row>
    <row r="2" spans="1:13" ht="39" customHeight="1">
      <c r="A2" s="3">
        <v>43862.0</v>
      </c>
      <c r="E2" s="2"/>
      <c r="M2" s="4"/>
    </row>
    <row r="3" spans="5:14" ht="15">
      <c r="E3" s="2"/>
      <c r="K3" s="36" t="s">
        <v>35</v>
      </c>
      <c r="L3" s="37"/>
      <c r="M3" s="36" t="s">
        <v>36</v>
      </c>
      <c r="N3" s="37"/>
    </row>
    <row r="4" spans="1:14" ht="15">
      <c r="A4" s="5" t="s">
        <v>1</v>
      </c>
      <c r="B4" s="5" t="s">
        <v>2</v>
      </c>
      <c r="C4" s="5" t="s">
        <v>3</v>
      </c>
      <c r="D4" s="6" t="s">
        <v>4</v>
      </c>
      <c r="E4" s="7" t="s">
        <v>5</v>
      </c>
      <c r="F4" s="7" t="s">
        <v>6</v>
      </c>
      <c r="G4" s="7" t="s">
        <v>7</v>
      </c>
      <c r="H4" s="8" t="s">
        <v>8</v>
      </c>
      <c r="I4" s="8" t="s">
        <v>9</v>
      </c>
      <c r="K4" s="7" t="s">
        <v>10</v>
      </c>
      <c r="L4" s="7" t="s">
        <v>37</v>
      </c>
      <c r="M4" s="7" t="s">
        <v>10</v>
      </c>
      <c r="N4" s="7" t="s">
        <v>38</v>
      </c>
    </row>
    <row r="5" spans="1:14" ht="15">
      <c r="A5" s="10">
        <v>839415.0</v>
      </c>
      <c r="B5" s="11" t="s">
        <v>12</v>
      </c>
      <c r="C5" s="11" t="s">
        <v>13</v>
      </c>
      <c r="D5" s="38">
        <v>53300.0</v>
      </c>
      <c r="E5" s="13">
        <v>0.07</v>
      </c>
      <c r="F5" s="14">
        <f>D5*7%/12</f>
        <v>310.9166667</v>
      </c>
      <c r="G5" s="13">
        <v>0.5</v>
      </c>
      <c r="H5" s="12">
        <f t="shared" si="0" ref="H5:H13">F5*50%</f>
        <v>155.4583333</v>
      </c>
      <c r="I5" s="14">
        <f t="shared" si="1" ref="I5:I13">F5+H5</f>
        <v>466.375</v>
      </c>
      <c r="K5" s="12">
        <v>281.75000000000006</v>
      </c>
      <c r="L5" s="12">
        <v>140.87500000000003</v>
      </c>
      <c r="M5" s="12">
        <f t="shared" si="2" ref="M5:M13">K5+F5</f>
        <v>592.6666667</v>
      </c>
      <c r="N5" s="12">
        <f t="shared" si="3" ref="N5:N13">L5+H5</f>
        <v>296.3333333</v>
      </c>
    </row>
    <row r="6" spans="1:34"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f>
        <v>1333.333333</v>
      </c>
      <c r="N6" s="12">
        <f>L6+H6</f>
        <v>666.6666667</v>
      </c>
      <c r="O6" s="1"/>
      <c r="P6" s="1"/>
      <c r="Q6" s="1"/>
      <c r="R6" s="1"/>
      <c r="S6" s="1"/>
      <c r="T6" s="1"/>
      <c r="U6" s="1"/>
      <c r="V6" s="1"/>
      <c r="W6" s="1"/>
      <c r="X6" s="1"/>
      <c r="Y6" s="1"/>
      <c r="Z6" s="1"/>
      <c r="AA6" s="1"/>
      <c r="AB6" s="1"/>
      <c r="AC6" s="1"/>
      <c r="AD6" s="1"/>
      <c r="AE6" s="1"/>
      <c r="AF6" s="1"/>
      <c r="AG6" s="1"/>
      <c r="AH6" s="1"/>
    </row>
    <row r="7" spans="1:34" ht="15">
      <c r="A7" s="10">
        <v>881957.0</v>
      </c>
      <c r="B7" s="11" t="s">
        <v>16</v>
      </c>
      <c r="C7" s="11" t="s">
        <v>17</v>
      </c>
      <c r="D7" s="12">
        <v>42600.0</v>
      </c>
      <c r="E7" s="13">
        <v>0.05</v>
      </c>
      <c r="F7" s="14">
        <f>D7*5%/12</f>
        <v>177.5</v>
      </c>
      <c r="G7" s="13">
        <v>0.5</v>
      </c>
      <c r="H7" s="12">
        <f>F7*50%</f>
        <v>88.75</v>
      </c>
      <c r="I7" s="14">
        <f>F7+H7</f>
        <v>266.25</v>
      </c>
      <c r="J7" s="1"/>
      <c r="K7" s="12">
        <v>177.5</v>
      </c>
      <c r="L7" s="12">
        <v>88.75</v>
      </c>
      <c r="M7" s="12">
        <f>K7+F7</f>
        <v>355.0</v>
      </c>
      <c r="N7" s="12">
        <f>L7+H7</f>
        <v>177.5</v>
      </c>
      <c r="O7" s="1"/>
      <c r="P7" s="1"/>
      <c r="Q7" s="1"/>
      <c r="R7" s="1"/>
      <c r="S7" s="1"/>
      <c r="T7" s="1"/>
      <c r="U7" s="1"/>
      <c r="V7" s="1"/>
      <c r="W7" s="1"/>
      <c r="X7" s="1"/>
      <c r="Y7" s="1"/>
      <c r="Z7" s="1"/>
      <c r="AA7" s="1"/>
      <c r="AB7" s="1"/>
      <c r="AC7" s="1"/>
      <c r="AD7" s="1"/>
      <c r="AE7" s="1"/>
      <c r="AF7" s="1"/>
      <c r="AG7" s="1"/>
      <c r="AH7" s="1"/>
    </row>
    <row r="8" spans="1:34"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f>
        <v>3250.005333</v>
      </c>
      <c r="N8" s="12">
        <f>L8+H8</f>
        <v>1625.002667</v>
      </c>
      <c r="O8" s="1"/>
      <c r="P8" s="1"/>
      <c r="Q8" s="1"/>
      <c r="R8" s="1"/>
      <c r="S8" s="1"/>
      <c r="T8" s="1"/>
      <c r="U8" s="1"/>
      <c r="V8" s="1"/>
      <c r="W8" s="1"/>
      <c r="X8" s="1"/>
      <c r="Y8" s="1"/>
      <c r="Z8" s="1"/>
      <c r="AA8" s="1"/>
      <c r="AB8" s="1"/>
      <c r="AC8" s="1"/>
      <c r="AD8" s="1"/>
      <c r="AE8" s="1"/>
      <c r="AF8" s="1"/>
      <c r="AG8" s="1"/>
      <c r="AH8" s="1"/>
    </row>
    <row r="9" spans="1:34" ht="15">
      <c r="A9" s="10">
        <v>896998.0</v>
      </c>
      <c r="B9" s="11" t="s">
        <v>20</v>
      </c>
      <c r="C9" s="11" t="s">
        <v>21</v>
      </c>
      <c r="D9" s="38">
        <v>42600.0</v>
      </c>
      <c r="E9" s="13">
        <v>0.1</v>
      </c>
      <c r="F9" s="14">
        <f>D9*10%/12</f>
        <v>355.0</v>
      </c>
      <c r="G9" s="13">
        <v>0.5</v>
      </c>
      <c r="H9" s="12">
        <f>F9*50%</f>
        <v>177.5</v>
      </c>
      <c r="I9" s="14">
        <f>F9+H9</f>
        <v>532.5</v>
      </c>
      <c r="J9" s="1"/>
      <c r="K9" s="12">
        <v>326.6666666666667</v>
      </c>
      <c r="L9" s="12">
        <v>163.33333333333334</v>
      </c>
      <c r="M9" s="12">
        <f>K9+F9</f>
        <v>681.6666667</v>
      </c>
      <c r="N9" s="12">
        <f>L9+H9</f>
        <v>340.8333333</v>
      </c>
      <c r="O9" s="1"/>
      <c r="P9" s="1"/>
      <c r="Q9" s="1"/>
      <c r="R9" s="1"/>
      <c r="S9" s="1"/>
      <c r="T9" s="1"/>
      <c r="U9" s="1"/>
      <c r="V9" s="1"/>
      <c r="W9" s="1"/>
      <c r="X9" s="1"/>
      <c r="Y9" s="1"/>
      <c r="Z9" s="1"/>
      <c r="AA9" s="1"/>
      <c r="AB9" s="1"/>
      <c r="AC9" s="1"/>
      <c r="AD9" s="1"/>
      <c r="AE9" s="1"/>
      <c r="AF9" s="1"/>
      <c r="AG9" s="1"/>
      <c r="AH9" s="1"/>
    </row>
    <row r="10" spans="1:34" ht="15">
      <c r="A10" s="10">
        <v>896997.0</v>
      </c>
      <c r="B10" s="11" t="s">
        <v>22</v>
      </c>
      <c r="C10" s="11" t="s">
        <v>23</v>
      </c>
      <c r="D10" s="38">
        <v>51500.0</v>
      </c>
      <c r="E10" s="13">
        <v>0.05</v>
      </c>
      <c r="F10" s="14">
        <f>D10*5%/12</f>
        <v>214.5833333</v>
      </c>
      <c r="G10" s="13">
        <v>0.5</v>
      </c>
      <c r="H10" s="12">
        <f>F10*50%</f>
        <v>107.2916667</v>
      </c>
      <c r="I10" s="14">
        <f>F10+H10</f>
        <v>321.875</v>
      </c>
      <c r="J10" s="1"/>
      <c r="K10" s="12">
        <v>205.41666666666666</v>
      </c>
      <c r="L10" s="12">
        <v>102.70833333333333</v>
      </c>
      <c r="M10" s="12">
        <f>K10+F10</f>
        <v>420.0</v>
      </c>
      <c r="N10" s="12">
        <f>L10+H10</f>
        <v>210.0</v>
      </c>
      <c r="O10" s="1"/>
      <c r="P10" s="1"/>
      <c r="Q10" s="1"/>
      <c r="R10" s="1"/>
      <c r="S10" s="1"/>
      <c r="T10" s="1"/>
      <c r="U10" s="1"/>
      <c r="V10" s="1"/>
      <c r="W10" s="1"/>
      <c r="X10" s="1"/>
      <c r="Y10" s="1"/>
      <c r="Z10" s="1"/>
      <c r="AA10" s="1"/>
      <c r="AB10" s="1"/>
      <c r="AC10" s="1"/>
      <c r="AD10" s="1"/>
      <c r="AE10" s="1"/>
      <c r="AF10" s="1"/>
      <c r="AG10" s="1"/>
      <c r="AH10" s="1"/>
    </row>
    <row r="11" spans="1:34" ht="15">
      <c r="A11" s="10">
        <v>900332.0</v>
      </c>
      <c r="B11" s="11" t="s">
        <v>24</v>
      </c>
      <c r="C11" s="11" t="s">
        <v>25</v>
      </c>
      <c r="D11" s="38">
        <v>121300.0</v>
      </c>
      <c r="E11" s="13">
        <v>0.1</v>
      </c>
      <c r="F11" s="17">
        <f>D11*10%/12</f>
        <v>1010.833333</v>
      </c>
      <c r="G11" s="13">
        <v>0.5</v>
      </c>
      <c r="H11" s="12">
        <f>F11*50%</f>
        <v>505.4166667</v>
      </c>
      <c r="I11" s="14">
        <f>F11+H11</f>
        <v>1516.25</v>
      </c>
      <c r="J11" s="1"/>
      <c r="K11" s="12">
        <v>920.8333333333334</v>
      </c>
      <c r="L11" s="12">
        <v>460.4166666666667</v>
      </c>
      <c r="M11" s="12">
        <f>K11+F11</f>
        <v>1931.666667</v>
      </c>
      <c r="N11" s="12">
        <f>L11+H11</f>
        <v>965.8333333</v>
      </c>
      <c r="O11" s="1"/>
      <c r="P11" s="1"/>
      <c r="Q11" s="1"/>
      <c r="R11" s="1"/>
      <c r="S11" s="1"/>
      <c r="T11" s="1"/>
      <c r="U11" s="1"/>
      <c r="V11" s="1"/>
      <c r="W11" s="1"/>
      <c r="X11" s="1"/>
      <c r="Y11" s="1"/>
      <c r="Z11" s="1"/>
      <c r="AA11" s="1"/>
      <c r="AB11" s="1"/>
      <c r="AC11" s="1"/>
      <c r="AD11" s="1"/>
      <c r="AE11" s="1"/>
      <c r="AF11" s="1"/>
      <c r="AG11" s="1"/>
      <c r="AH11" s="1"/>
    </row>
    <row r="12" spans="1:34" ht="15">
      <c r="A12" s="18" t="s">
        <v>26</v>
      </c>
      <c r="B12" s="11" t="s">
        <v>27</v>
      </c>
      <c r="C12" s="11" t="s">
        <v>28</v>
      </c>
      <c r="D12" s="19">
        <v>52000.0</v>
      </c>
      <c r="E12" s="20" t="s">
        <v>29</v>
      </c>
      <c r="F12" s="14">
        <v>100.0</v>
      </c>
      <c r="G12" s="13">
        <v>0.5</v>
      </c>
      <c r="H12" s="12">
        <f>F12*50%</f>
        <v>50.0</v>
      </c>
      <c r="I12" s="14">
        <f>F12+H12</f>
        <v>150.0</v>
      </c>
      <c r="J12" s="9"/>
      <c r="K12" s="12">
        <v>100.0</v>
      </c>
      <c r="L12" s="12">
        <v>50.0</v>
      </c>
      <c r="M12" s="12">
        <f>K12+F12</f>
        <v>200.0</v>
      </c>
      <c r="N12" s="12">
        <f>L12+H12</f>
        <v>100.0</v>
      </c>
      <c r="O12" s="9"/>
      <c r="P12" s="9"/>
      <c r="Q12" s="9"/>
      <c r="R12" s="9"/>
      <c r="S12" s="9"/>
      <c r="T12" s="9"/>
      <c r="U12" s="9"/>
      <c r="V12" s="9"/>
      <c r="W12" s="9"/>
      <c r="X12" s="9"/>
      <c r="Y12" s="9"/>
      <c r="Z12" s="9"/>
      <c r="AA12" s="9"/>
      <c r="AB12" s="9"/>
      <c r="AC12" s="9"/>
      <c r="AD12" s="9"/>
      <c r="AE12" s="9"/>
      <c r="AF12" s="9"/>
      <c r="AG12" s="9"/>
      <c r="AH12" s="9"/>
    </row>
    <row r="13" spans="1:34" ht="15">
      <c r="A13" s="18">
        <v>931165.0</v>
      </c>
      <c r="B13" s="11" t="s">
        <v>30</v>
      </c>
      <c r="C13" s="11" t="s">
        <v>31</v>
      </c>
      <c r="D13" s="19">
        <v>110000.0</v>
      </c>
      <c r="E13" s="20">
        <v>0.1</v>
      </c>
      <c r="F13" s="14">
        <f>D11*10%/12</f>
        <v>1010.833333</v>
      </c>
      <c r="G13" s="13">
        <v>0.5</v>
      </c>
      <c r="H13" s="12">
        <f>F13*50%</f>
        <v>505.4166667</v>
      </c>
      <c r="I13" s="21">
        <f>F13+H13</f>
        <v>1516.25</v>
      </c>
      <c r="J13" s="1"/>
      <c r="K13" s="12">
        <v>920.8333333333334</v>
      </c>
      <c r="L13" s="12">
        <v>460.4166666666667</v>
      </c>
      <c r="M13" s="12">
        <f>K13+F13</f>
        <v>1931.666667</v>
      </c>
      <c r="N13" s="12">
        <f>L13+H13</f>
        <v>965.8333333</v>
      </c>
      <c r="O13" s="1"/>
      <c r="P13" s="1"/>
      <c r="Q13" s="1"/>
      <c r="R13" s="1"/>
      <c r="S13" s="1"/>
      <c r="T13" s="1"/>
      <c r="U13" s="1"/>
      <c r="V13" s="1"/>
      <c r="W13" s="1"/>
      <c r="X13" s="1"/>
      <c r="Y13" s="1"/>
      <c r="Z13" s="1"/>
      <c r="AA13" s="1"/>
      <c r="AB13" s="1"/>
      <c r="AC13" s="1"/>
      <c r="AD13" s="1"/>
      <c r="AE13" s="1"/>
      <c r="AF13" s="1"/>
      <c r="AG13" s="1"/>
      <c r="AH13" s="1"/>
    </row>
    <row r="14" spans="1:34" ht="15">
      <c r="A14" s="23"/>
      <c r="B14" s="22"/>
      <c r="C14" s="22"/>
      <c r="D14" s="24"/>
      <c r="E14" s="25"/>
      <c r="F14" s="26"/>
      <c r="G14" s="25"/>
      <c r="H14" s="24"/>
      <c r="I14" s="26"/>
      <c r="J14" s="1"/>
      <c r="K14" s="24"/>
      <c r="L14" s="24"/>
      <c r="M14" s="24"/>
      <c r="N14" s="24"/>
      <c r="O14" s="1"/>
      <c r="P14" s="1"/>
      <c r="Q14" s="1"/>
      <c r="R14" s="1"/>
      <c r="S14" s="1"/>
      <c r="T14" s="1"/>
      <c r="U14" s="1"/>
      <c r="V14" s="1"/>
      <c r="W14" s="1"/>
      <c r="X14" s="1"/>
      <c r="Y14" s="1"/>
      <c r="Z14" s="1"/>
      <c r="AA14" s="1"/>
      <c r="AB14" s="1"/>
      <c r="AC14" s="1"/>
      <c r="AD14" s="1"/>
      <c r="AE14" s="1"/>
      <c r="AF14" s="1"/>
      <c r="AG14" s="1"/>
      <c r="AH14" s="1"/>
    </row>
    <row r="15" spans="1:14" ht="15">
      <c r="A15" s="27"/>
      <c r="E15" s="2"/>
      <c r="F15" s="28">
        <f>SUM(F5:F13)</f>
        <v>5471.336</v>
      </c>
      <c r="H15" s="28">
        <f t="shared" si="5" ref="H15:I15">SUM(H5:H13)</f>
        <v>2735.668</v>
      </c>
      <c r="I15" s="28">
        <f>SUM(I5:I13)</f>
        <v>8207.004</v>
      </c>
      <c r="K15" s="28">
        <f>SUM(K5:K14)</f>
        <v>5224.669333</v>
      </c>
      <c r="L15" s="28">
        <f t="shared" si="6" ref="L15:N15">SUM(L5:L13)</f>
        <v>2612.334667</v>
      </c>
      <c r="M15" s="28">
        <f>SUM(M5:M13)</f>
        <v>10696.00533</v>
      </c>
      <c r="N15" s="28">
        <f>SUM(N5:N13)</f>
        <v>5348.002667</v>
      </c>
    </row>
    <row r="16" spans="1:9" ht="15">
      <c r="A16" s="29" t="s">
        <v>32</v>
      </c>
      <c r="B16" s="27"/>
      <c r="C16" s="27"/>
      <c r="D16" s="27"/>
      <c r="E16" s="30"/>
      <c r="F16" s="28"/>
      <c r="G16" s="30"/>
      <c r="H16" s="28"/>
      <c r="I16" s="28"/>
    </row>
    <row r="17" spans="1:34" ht="15">
      <c r="A17" s="31" t="s">
        <v>33</v>
      </c>
      <c r="B17" s="32"/>
      <c r="C17" s="32"/>
      <c r="D17" s="32"/>
      <c r="E17" s="33"/>
      <c r="F17" s="34"/>
      <c r="G17" s="33"/>
      <c r="H17" s="34"/>
      <c r="I17" s="34"/>
      <c r="J17" s="31"/>
      <c r="K17" s="32"/>
      <c r="L17" s="32"/>
      <c r="M17" s="31"/>
      <c r="N17" s="31"/>
      <c r="O17" s="31"/>
      <c r="P17" s="31"/>
      <c r="Q17" s="31"/>
      <c r="R17" s="31"/>
      <c r="S17" s="31"/>
      <c r="T17" s="31"/>
      <c r="U17" s="31"/>
      <c r="V17" s="31"/>
      <c r="W17" s="31"/>
      <c r="X17" s="31"/>
      <c r="Y17" s="31"/>
      <c r="Z17" s="31"/>
      <c r="AA17" s="31"/>
      <c r="AB17" s="31"/>
      <c r="AC17" s="31"/>
      <c r="AD17" s="31"/>
      <c r="AE17" s="31"/>
      <c r="AF17" s="31"/>
      <c r="AG17" s="31"/>
      <c r="AH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7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0"/>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30">
      <c r="A1" s="107" t="s">
        <v>114</v>
      </c>
      <c r="B1" s="108" t="s">
        <v>115</v>
      </c>
      <c r="C1" s="108" t="s">
        <v>116</v>
      </c>
      <c r="D1" s="108" t="s">
        <v>117</v>
      </c>
      <c r="E1" s="108" t="s">
        <v>118</v>
      </c>
      <c r="F1" s="108" t="s">
        <v>119</v>
      </c>
    </row>
    <row r="2" spans="1:6" ht="14.25">
      <c r="A2" s="109"/>
      <c r="B2" s="106" t="s">
        <v>120</v>
      </c>
      <c r="C2" s="106" t="s">
        <v>12</v>
      </c>
      <c r="D2" s="106" t="s">
        <v>13</v>
      </c>
      <c r="E2" s="106">
        <v>310.92</v>
      </c>
      <c r="F2" s="106">
        <v>155.46</v>
      </c>
    </row>
    <row r="3" spans="1:6" ht="14.25">
      <c r="A3" s="110"/>
      <c r="B3" s="106" t="s">
        <v>121</v>
      </c>
      <c r="C3" s="106" t="s">
        <v>14</v>
      </c>
      <c r="D3" s="106" t="s">
        <v>15</v>
      </c>
      <c r="E3" s="106">
        <v>666.67</v>
      </c>
      <c r="F3" s="106">
        <v>333.33</v>
      </c>
    </row>
    <row r="4" spans="1:6" ht="14.25">
      <c r="A4" s="110"/>
      <c r="B4" s="106" t="s">
        <v>122</v>
      </c>
      <c r="C4" s="106" t="s">
        <v>16</v>
      </c>
      <c r="D4" s="106" t="s">
        <v>17</v>
      </c>
      <c r="E4" s="106">
        <v>177.5</v>
      </c>
      <c r="F4" s="106">
        <v>88.75</v>
      </c>
    </row>
    <row r="5" spans="1:6" ht="14.25">
      <c r="A5" s="110"/>
      <c r="B5" s="106" t="s">
        <v>123</v>
      </c>
      <c r="C5" s="106" t="s">
        <v>18</v>
      </c>
      <c r="D5" s="106" t="s">
        <v>19</v>
      </c>
      <c r="E5" s="106">
        <v>1625.0</v>
      </c>
      <c r="F5" s="106">
        <v>812.5</v>
      </c>
    </row>
    <row r="6" spans="1:6" ht="14.25">
      <c r="A6" s="110"/>
      <c r="B6" s="106" t="s">
        <v>124</v>
      </c>
      <c r="C6" s="106" t="s">
        <v>20</v>
      </c>
      <c r="D6" s="106" t="s">
        <v>21</v>
      </c>
      <c r="E6" s="106">
        <v>355.0</v>
      </c>
      <c r="F6" s="106">
        <v>177.5</v>
      </c>
    </row>
    <row r="7" spans="1:6" ht="14.25">
      <c r="A7" s="110"/>
      <c r="B7" s="106" t="s">
        <v>125</v>
      </c>
      <c r="C7" s="106" t="s">
        <v>22</v>
      </c>
      <c r="D7" s="106" t="s">
        <v>23</v>
      </c>
      <c r="E7" s="106">
        <v>214.58</v>
      </c>
      <c r="F7" s="106">
        <v>107.29</v>
      </c>
    </row>
    <row r="8" spans="1:6" ht="14.25">
      <c r="A8" s="110"/>
      <c r="B8" s="106" t="s">
        <v>126</v>
      </c>
      <c r="C8" s="106" t="s">
        <v>24</v>
      </c>
      <c r="D8" s="106" t="s">
        <v>25</v>
      </c>
      <c r="E8" s="106">
        <v>1010.83</v>
      </c>
      <c r="F8" s="106">
        <v>505.42</v>
      </c>
    </row>
    <row r="9" spans="1:6" ht="14.25">
      <c r="A9" s="110"/>
      <c r="B9" s="106" t="s">
        <v>26</v>
      </c>
      <c r="C9" s="106" t="s">
        <v>27</v>
      </c>
      <c r="D9" s="106" t="s">
        <v>28</v>
      </c>
      <c r="E9" s="106">
        <v>100.0</v>
      </c>
      <c r="F9" s="106">
        <v>50.0</v>
      </c>
    </row>
    <row r="10" spans="1:6" ht="14.25">
      <c r="A10" s="110"/>
      <c r="B10" s="106" t="s">
        <v>127</v>
      </c>
      <c r="C10" s="106" t="s">
        <v>30</v>
      </c>
      <c r="D10" s="106" t="s">
        <v>31</v>
      </c>
      <c r="E10" s="106">
        <v>1010.83</v>
      </c>
      <c r="F10" s="106">
        <v>505.42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1" t="s">
        <v>135</v>
      </c>
      <c r="B1" s="111"/>
    </row>
    <row r="2" spans="1:2" ht="12.75">
      <c r="A2" s="112" t="s">
        <v>136</v>
      </c>
      <c r="B2" s="112" t="s">
        <v>137</v>
      </c>
    </row>
    <row r="3" spans="1:2" ht="12.75">
      <c r="A3" s="106" t="s">
        <v>138</v>
      </c>
      <c r="B3" s="106" t="s">
        <v>139</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R17"/>
  <sheetViews>
    <sheetView workbookViewId="0" topLeftCell="A1"/>
  </sheetViews>
  <sheetFormatPr defaultColWidth="12.635" defaultRowHeight="15" customHeight="1"/>
  <cols>
    <col min="1" max="1" width="7.75" customWidth="1"/>
    <col min="2" max="2" width="7.625" customWidth="1"/>
    <col min="3" max="3" width="12.875" customWidth="1"/>
    <col min="4" max="4" width="11.75" customWidth="1"/>
    <col min="5" max="5" width="2.75" customWidth="1"/>
    <col min="6" max="6" width="12.375" customWidth="1"/>
    <col min="7" max="7" width="2" customWidth="1"/>
    <col min="8" max="11" width="8.125" customWidth="1"/>
    <col min="12" max="12" width="10.125" customWidth="1"/>
    <col min="13" max="13" width="3.5" customWidth="1"/>
    <col min="14" max="14" width="10.125" customWidth="1"/>
    <col min="15" max="26" width="7.625" customWidth="1"/>
  </cols>
  <sheetData>
    <row r="1" spans="6:12" ht="28.5" customHeight="1">
      <c r="F1" s="39" t="s">
        <v>39</v>
      </c>
      <c r="H1" s="40" t="s">
        <v>40</v>
      </c>
      <c r="I1" s="37"/>
      <c r="J1" s="37"/>
      <c r="K1" s="37"/>
      <c r="L1" s="37"/>
    </row>
    <row r="2" spans="1:16" ht="15">
      <c r="A2" s="41" t="s">
        <v>1</v>
      </c>
      <c r="B2" s="41" t="s">
        <v>2</v>
      </c>
      <c r="C2" s="41" t="s">
        <v>3</v>
      </c>
      <c r="D2" s="7" t="s">
        <v>4</v>
      </c>
      <c r="F2" s="7" t="s">
        <v>41</v>
      </c>
      <c r="H2" s="7" t="s">
        <v>42</v>
      </c>
      <c r="I2" s="7" t="s">
        <v>43</v>
      </c>
      <c r="J2" s="7" t="s">
        <v>44</v>
      </c>
      <c r="K2" s="7" t="s">
        <v>41</v>
      </c>
      <c r="L2" s="7" t="s">
        <v>9</v>
      </c>
      <c r="N2" s="7" t="s">
        <v>45</v>
      </c>
      <c r="O2" s="42"/>
      <c r="P2" s="42"/>
    </row>
    <row r="3" spans="1:14" ht="15">
      <c r="A3" s="10">
        <v>839415.0</v>
      </c>
      <c r="B3" s="11" t="s">
        <v>12</v>
      </c>
      <c r="C3" s="11" t="s">
        <v>13</v>
      </c>
      <c r="D3" s="38">
        <v>53300.0</v>
      </c>
      <c r="F3" s="14">
        <v>29.16666666666663</v>
      </c>
      <c r="H3" s="19">
        <v>14.583333333333314</v>
      </c>
      <c r="I3" s="19">
        <v>14.583333333333314</v>
      </c>
      <c r="J3" s="19">
        <v>14.583333333333314</v>
      </c>
      <c r="K3" s="19">
        <v>14.583333333333314</v>
      </c>
      <c r="L3" s="43">
        <v>58.3333333333333</v>
      </c>
      <c r="N3" s="44">
        <f t="shared" si="0" ref="N3:N6">F3+L3</f>
        <v>87.5</v>
      </c>
    </row>
    <row r="4" spans="1:16" ht="15">
      <c r="A4" s="10">
        <v>896998.0</v>
      </c>
      <c r="B4" s="11" t="s">
        <v>20</v>
      </c>
      <c r="C4" s="11" t="s">
        <v>21</v>
      </c>
      <c r="D4" s="38">
        <v>42600.0</v>
      </c>
      <c r="F4" s="14">
        <v>28.333333333333314</v>
      </c>
      <c r="H4" s="19">
        <v>14.166666666666657</v>
      </c>
      <c r="I4" s="19">
        <v>14.166666666666657</v>
      </c>
      <c r="J4" s="19">
        <v>14.166666666666657</v>
      </c>
      <c r="K4" s="19">
        <v>14.166666666666657</v>
      </c>
      <c r="L4" s="43">
        <v>56.66666666666663</v>
      </c>
      <c r="N4" s="44">
        <f>F4+L4</f>
        <v>85.0</v>
      </c>
      <c r="O4" s="1"/>
      <c r="P4" s="1"/>
    </row>
    <row r="5" spans="1:16" ht="15">
      <c r="A5" s="10">
        <v>896997.0</v>
      </c>
      <c r="B5" s="11" t="s">
        <v>22</v>
      </c>
      <c r="C5" s="11" t="s">
        <v>23</v>
      </c>
      <c r="D5" s="38">
        <v>51500.0</v>
      </c>
      <c r="F5" s="14">
        <v>9.166666666666686</v>
      </c>
      <c r="H5" s="19">
        <v>4.583333333333343</v>
      </c>
      <c r="I5" s="19">
        <v>4.583333333333343</v>
      </c>
      <c r="J5" s="19">
        <v>4.583333333333343</v>
      </c>
      <c r="K5" s="19">
        <v>4.583333333333343</v>
      </c>
      <c r="L5" s="43">
        <v>18.33333333333337</v>
      </c>
      <c r="N5" s="44">
        <f>F5+L5</f>
        <v>27.5</v>
      </c>
      <c r="O5" s="1"/>
      <c r="P5" s="1"/>
    </row>
    <row r="6" spans="1:17" ht="12" customHeight="1">
      <c r="A6" s="10">
        <v>900332.0</v>
      </c>
      <c r="B6" s="11" t="s">
        <v>24</v>
      </c>
      <c r="C6" s="11" t="s">
        <v>25</v>
      </c>
      <c r="D6" s="38">
        <v>121300.0</v>
      </c>
      <c r="F6" s="14">
        <v>90.0</v>
      </c>
      <c r="H6" s="19">
        <v>0.0</v>
      </c>
      <c r="I6" s="19">
        <v>0.0</v>
      </c>
      <c r="J6" s="19">
        <v>0.0</v>
      </c>
      <c r="K6" s="19">
        <v>45.0</v>
      </c>
      <c r="L6" s="43">
        <f>K6</f>
        <v>45.0</v>
      </c>
      <c r="N6" s="44">
        <f>F6+L6</f>
        <v>135.0</v>
      </c>
      <c r="P6" s="1"/>
      <c r="Q6" s="1"/>
    </row>
    <row r="9" spans="13:18" ht="15">
      <c r="M9" s="9"/>
      <c r="N9" s="1"/>
      <c r="O9" s="1"/>
      <c r="P9" s="9"/>
      <c r="Q9" s="1"/>
      <c r="R9" s="1"/>
    </row>
    <row r="10" spans="13:17" ht="15">
      <c r="M10" s="9"/>
      <c r="N10" s="45"/>
      <c r="Q10" s="45"/>
    </row>
    <row r="11" spans="13:18" ht="15">
      <c r="M11" s="9"/>
      <c r="N11" s="1"/>
      <c r="O11" s="1"/>
      <c r="P11" s="9"/>
      <c r="Q11" s="1"/>
      <c r="R11" s="1"/>
    </row>
    <row r="12" spans="13:17" ht="15">
      <c r="M12" s="9"/>
      <c r="N12" s="45"/>
      <c r="Q12" s="45"/>
    </row>
    <row r="13" spans="13:18" ht="15">
      <c r="M13" s="9"/>
      <c r="N13" s="1"/>
      <c r="O13" s="1"/>
      <c r="P13" s="9"/>
      <c r="Q13" s="1"/>
      <c r="R13" s="1"/>
    </row>
    <row r="14" spans="13:17" ht="15">
      <c r="M14" s="9"/>
      <c r="N14" s="45"/>
      <c r="Q14" s="45"/>
    </row>
    <row r="15" spans="13:18" ht="15">
      <c r="M15" s="9"/>
      <c r="N15" s="1"/>
      <c r="O15" s="1"/>
      <c r="P15" s="9"/>
      <c r="Q15" s="1"/>
      <c r="R15" s="1"/>
    </row>
    <row r="16" spans="13:17" ht="15">
      <c r="M16" s="9"/>
      <c r="N16" s="45"/>
      <c r="Q16" s="45"/>
    </row>
    <row r="17" spans="13:18" ht="15">
      <c r="M17" s="9"/>
      <c r="N17" s="9"/>
      <c r="O17" s="9"/>
      <c r="P17" s="9"/>
      <c r="Q17" s="9"/>
      <c r="R17"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16:P16"/>
    <mergeCell ref="Q16:R16"/>
    <mergeCell ref="H1:L1"/>
    <mergeCell ref="N10:P10"/>
    <mergeCell ref="Q10:R10"/>
    <mergeCell ref="N12:P12"/>
    <mergeCell ref="Q12:R12"/>
    <mergeCell ref="N14:P14"/>
    <mergeCell ref="Q14:R14"/>
  </mergeCells>
  <pageMargins left="0.7086614173228347" right="0.7086614173228347" top="0.7480314960629921" bottom="0.7480314960629921" header="0" footer="0"/>
  <pageSetup orientation="landscape" paperSize="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6.375" customWidth="1"/>
    <col min="10" max="10" width="4.75" customWidth="1"/>
    <col min="11" max="11" width="12.75" customWidth="1"/>
    <col min="12" max="12" width="9.5" customWidth="1"/>
    <col min="13" max="14" width="10.625" customWidth="1"/>
    <col min="15" max="35" width="4.875" customWidth="1"/>
  </cols>
  <sheetData>
    <row r="1" spans="1:5" ht="15">
      <c r="A1" s="1" t="s">
        <v>0</v>
      </c>
      <c r="E1" s="2"/>
    </row>
    <row r="2" spans="1:13" ht="39" customHeight="1">
      <c r="A2" s="3">
        <v>43891.0</v>
      </c>
      <c r="E2" s="2"/>
      <c r="M2" s="4"/>
    </row>
    <row r="3" spans="5:14" ht="15">
      <c r="E3" s="2"/>
      <c r="K3" s="36" t="s">
        <v>35</v>
      </c>
      <c r="L3" s="37"/>
      <c r="M3" s="36"/>
      <c r="N3" s="37"/>
    </row>
    <row r="4" spans="1:14" ht="15">
      <c r="A4" s="5" t="s">
        <v>1</v>
      </c>
      <c r="B4" s="5" t="s">
        <v>2</v>
      </c>
      <c r="C4" s="5" t="s">
        <v>3</v>
      </c>
      <c r="D4" s="6" t="s">
        <v>4</v>
      </c>
      <c r="E4" s="7" t="s">
        <v>5</v>
      </c>
      <c r="F4" s="7" t="s">
        <v>6</v>
      </c>
      <c r="G4" s="7" t="s">
        <v>7</v>
      </c>
      <c r="H4" s="8" t="s">
        <v>8</v>
      </c>
      <c r="I4" s="8" t="s">
        <v>9</v>
      </c>
      <c r="K4" s="7" t="s">
        <v>10</v>
      </c>
      <c r="L4" s="7" t="s">
        <v>37</v>
      </c>
      <c r="M4" s="7" t="s">
        <v>10</v>
      </c>
      <c r="N4" s="7" t="s">
        <v>46</v>
      </c>
    </row>
    <row r="5" spans="1:14" ht="15">
      <c r="A5" s="10">
        <v>839415.0</v>
      </c>
      <c r="B5" s="11" t="s">
        <v>12</v>
      </c>
      <c r="C5" s="11" t="s">
        <v>13</v>
      </c>
      <c r="D5" s="38">
        <v>53300.0</v>
      </c>
      <c r="E5" s="13">
        <v>0.07</v>
      </c>
      <c r="F5" s="14">
        <f>D5*7%/12</f>
        <v>310.9166667</v>
      </c>
      <c r="G5" s="13">
        <v>0.5</v>
      </c>
      <c r="H5" s="12">
        <f t="shared" si="0" ref="H5:H13">F5*50%</f>
        <v>155.4583333</v>
      </c>
      <c r="I5" s="14">
        <f t="shared" si="1" ref="I5:I16">F5+H5</f>
        <v>466.375</v>
      </c>
      <c r="K5" s="12">
        <v>281.75000000000006</v>
      </c>
      <c r="L5" s="12">
        <v>140.87500000000003</v>
      </c>
      <c r="M5" s="12">
        <f t="shared" si="2" ref="M5:M12">K5+(F5*2)</f>
        <v>903.5833333</v>
      </c>
      <c r="N5" s="12">
        <f t="shared" si="3" ref="N5:N12">L5+(H5*2)</f>
        <v>451.7916667</v>
      </c>
    </row>
    <row r="6" spans="1:35"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K6+(F6*2)</f>
        <v>2000.0</v>
      </c>
      <c r="N6" s="12">
        <f>L6+(H6*2)</f>
        <v>1000.0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42600.0</v>
      </c>
      <c r="E7" s="13">
        <v>0.05</v>
      </c>
      <c r="F7" s="14">
        <f>D7*5%/12</f>
        <v>177.5</v>
      </c>
      <c r="G7" s="13">
        <v>0.5</v>
      </c>
      <c r="H7" s="12">
        <f>F7*50%</f>
        <v>88.75</v>
      </c>
      <c r="I7" s="14">
        <f>F7+H7</f>
        <v>266.25</v>
      </c>
      <c r="J7" s="1"/>
      <c r="K7" s="12">
        <v>177.5</v>
      </c>
      <c r="L7" s="12">
        <v>88.75</v>
      </c>
      <c r="M7" s="12">
        <f>K7+(F7*2)</f>
        <v>532.5</v>
      </c>
      <c r="N7" s="12">
        <f>L7+(H7*2)</f>
        <v>266.25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K8+(F8*2)</f>
        <v>4875.008</v>
      </c>
      <c r="N8" s="12">
        <f>L8+(H8*2)</f>
        <v>2437.504</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38">
        <v>42600.0</v>
      </c>
      <c r="E9" s="13">
        <v>0.1</v>
      </c>
      <c r="F9" s="14">
        <f>D9*10%/12</f>
        <v>355.0</v>
      </c>
      <c r="G9" s="13">
        <v>0.5</v>
      </c>
      <c r="H9" s="12">
        <f>F9*50%</f>
        <v>177.5</v>
      </c>
      <c r="I9" s="14">
        <f>F9+H9</f>
        <v>532.5</v>
      </c>
      <c r="J9" s="1"/>
      <c r="K9" s="12">
        <v>326.6666666666667</v>
      </c>
      <c r="L9" s="12">
        <v>163.33333333333334</v>
      </c>
      <c r="M9" s="12">
        <f>K9+(F9*2)</f>
        <v>1036.666667</v>
      </c>
      <c r="N9" s="12">
        <f>L9+(H9*2)</f>
        <v>518.3333333</v>
      </c>
      <c r="O9" s="1"/>
      <c r="P9" s="1"/>
      <c r="Q9" s="1"/>
      <c r="R9" s="1"/>
      <c r="S9" s="1"/>
      <c r="T9" s="1"/>
      <c r="U9" s="1"/>
      <c r="V9" s="1"/>
      <c r="W9" s="1"/>
      <c r="X9" s="1"/>
      <c r="Y9" s="1"/>
      <c r="Z9" s="1"/>
      <c r="AA9" s="1"/>
      <c r="AB9" s="1"/>
      <c r="AC9" s="1"/>
      <c r="AD9" s="1"/>
      <c r="AE9" s="1"/>
      <c r="AF9" s="1"/>
      <c r="AG9" s="1"/>
      <c r="AH9" s="1"/>
      <c r="AI9" s="1"/>
    </row>
    <row r="10" spans="1:35" ht="15">
      <c r="A10" s="10">
        <v>896997.0</v>
      </c>
      <c r="B10" s="11" t="s">
        <v>22</v>
      </c>
      <c r="C10" s="11" t="s">
        <v>23</v>
      </c>
      <c r="D10" s="38">
        <v>51500.0</v>
      </c>
      <c r="E10" s="13">
        <v>0.05</v>
      </c>
      <c r="F10" s="14">
        <f>D10*5%/12</f>
        <v>214.5833333</v>
      </c>
      <c r="G10" s="13">
        <v>0.5</v>
      </c>
      <c r="H10" s="12">
        <f>F10*50%</f>
        <v>107.2916667</v>
      </c>
      <c r="I10" s="14">
        <f>F10+H10</f>
        <v>321.875</v>
      </c>
      <c r="J10" s="1"/>
      <c r="K10" s="12">
        <v>205.41666666666666</v>
      </c>
      <c r="L10" s="12">
        <v>102.70833333333333</v>
      </c>
      <c r="M10" s="12">
        <f>K10+(F10*2)</f>
        <v>634.5833333</v>
      </c>
      <c r="N10" s="12">
        <f>L10+(H10*2)</f>
        <v>317.2916667</v>
      </c>
      <c r="O10" s="1"/>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38">
        <v>121300.0</v>
      </c>
      <c r="E11" s="13">
        <v>0.1</v>
      </c>
      <c r="F11" s="17">
        <f>D11*10%/12</f>
        <v>1010.833333</v>
      </c>
      <c r="G11" s="13">
        <v>0.5</v>
      </c>
      <c r="H11" s="12">
        <f>F11*50%</f>
        <v>505.4166667</v>
      </c>
      <c r="I11" s="14">
        <f>F11+H11</f>
        <v>1516.25</v>
      </c>
      <c r="J11" s="1"/>
      <c r="K11" s="12">
        <v>920.8333333333334</v>
      </c>
      <c r="L11" s="12">
        <v>460.4166666666667</v>
      </c>
      <c r="M11" s="12">
        <f>K11+(F11*2)</f>
        <v>2942.5</v>
      </c>
      <c r="N11" s="12">
        <f>L11+(H11*2)</f>
        <v>1471.25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9">
        <v>52000.0</v>
      </c>
      <c r="E12" s="20" t="s">
        <v>29</v>
      </c>
      <c r="F12" s="14">
        <v>100.0</v>
      </c>
      <c r="G12" s="13">
        <v>0.5</v>
      </c>
      <c r="H12" s="12">
        <f>F12*50%</f>
        <v>50.0</v>
      </c>
      <c r="I12" s="14">
        <f>F12+H12</f>
        <v>150.0</v>
      </c>
      <c r="J12" s="9"/>
      <c r="K12" s="12">
        <v>100.0</v>
      </c>
      <c r="L12" s="12">
        <v>50.0</v>
      </c>
      <c r="M12" s="12">
        <f>K12+(F12*2)</f>
        <v>300.0</v>
      </c>
      <c r="N12" s="12">
        <f>L12+(H12*2)</f>
        <v>150.0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110000.0</v>
      </c>
      <c r="E13" s="20">
        <v>0.1</v>
      </c>
      <c r="F13" s="14">
        <f>D13*10%/12</f>
        <v>916.6666667</v>
      </c>
      <c r="G13" s="13">
        <v>0.5</v>
      </c>
      <c r="H13" s="12">
        <f>F13*50%</f>
        <v>458.3333333</v>
      </c>
      <c r="I13" s="14">
        <f>F13+H13</f>
        <v>1375.0</v>
      </c>
      <c r="J13" s="1"/>
      <c r="K13" s="12">
        <v>920.8333333333334</v>
      </c>
      <c r="L13" s="12">
        <v>460.4166666666667</v>
      </c>
      <c r="M13" s="12">
        <f>K13+'~February 2020'!F13+'~March 2020'!F13</f>
        <v>2848.333333</v>
      </c>
      <c r="N13" s="12">
        <f>L13+'~February 2020'!H13+'~March 2020'!H13</f>
        <v>1424.166667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102000.0</v>
      </c>
      <c r="E14" s="20" t="s">
        <v>29</v>
      </c>
      <c r="F14" s="14">
        <v>4250.0</v>
      </c>
      <c r="G14" s="13">
        <v>0.5</v>
      </c>
      <c r="H14" s="12">
        <f t="shared" si="5" ref="H14:H16">F14/2</f>
        <v>2125.0</v>
      </c>
      <c r="I14" s="14">
        <f>F14+H14</f>
        <v>6375.0</v>
      </c>
      <c r="J14" s="1"/>
      <c r="K14" s="48"/>
      <c r="L14" s="48"/>
      <c r="M14" s="12">
        <f t="shared" si="6" ref="M14:M16">F14</f>
        <v>4250.0</v>
      </c>
      <c r="N14" s="12">
        <f>H14-850</f>
        <v>1275.0</v>
      </c>
      <c r="O14" s="1" t="s">
        <v>50</v>
      </c>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220000.0</v>
      </c>
      <c r="E15" s="20" t="s">
        <v>29</v>
      </c>
      <c r="F15" s="14">
        <v>1000.0</v>
      </c>
      <c r="G15" s="13">
        <v>0.5</v>
      </c>
      <c r="H15" s="12">
        <f>F15/2</f>
        <v>500.0</v>
      </c>
      <c r="I15" s="14">
        <f>F15+H15</f>
        <v>1500.0</v>
      </c>
      <c r="J15" s="1"/>
      <c r="K15" s="48"/>
      <c r="L15" s="48"/>
      <c r="M15" s="12">
        <f>F15</f>
        <v>1000.0</v>
      </c>
      <c r="N15" s="12">
        <f t="shared" si="7" ref="N15:N16">H15</f>
        <v>500.0</v>
      </c>
      <c r="O15" s="1" t="s">
        <v>53</v>
      </c>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120000.0</v>
      </c>
      <c r="E16" s="20" t="s">
        <v>29</v>
      </c>
      <c r="F16" s="14">
        <v>733.0</v>
      </c>
      <c r="G16" s="13">
        <v>0.5</v>
      </c>
      <c r="H16" s="12">
        <f>F16/2</f>
        <v>366.5</v>
      </c>
      <c r="I16" s="14">
        <f>F16+H16</f>
        <v>1099.5</v>
      </c>
      <c r="J16" s="1"/>
      <c r="K16" s="48"/>
      <c r="L16" s="48"/>
      <c r="M16" s="12">
        <f>F16</f>
        <v>733.0</v>
      </c>
      <c r="N16" s="12">
        <f>H16</f>
        <v>366.5</v>
      </c>
      <c r="O16" s="1" t="s">
        <v>53</v>
      </c>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6"/>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49">
        <f>SUM(D5:D17)</f>
        <v>1212300.0</v>
      </c>
      <c r="E18" s="2"/>
      <c r="F18" s="28">
        <f>SUM(F5:F16)</f>
        <v>11360.16933</v>
      </c>
      <c r="H18" s="28">
        <f t="shared" si="8" ref="H18:I18">SUM(H5:H16)</f>
        <v>5680.084667</v>
      </c>
      <c r="I18" s="28">
        <f>SUM(I5:I16)</f>
        <v>17040.254</v>
      </c>
      <c r="K18" s="28">
        <f>SUM(K5:K17)</f>
        <v>5224.669333</v>
      </c>
      <c r="L18" s="28">
        <f>SUM(L5:L13)</f>
        <v>2612.334667</v>
      </c>
      <c r="M18" s="28">
        <f t="shared" si="9" ref="M18:N18">SUM(M5:M16)</f>
        <v>22056.17467</v>
      </c>
      <c r="N18" s="28">
        <f>SUM(N5:N16)</f>
        <v>10178.08733</v>
      </c>
    </row>
    <row r="19" spans="1:9" ht="15">
      <c r="A19" s="29" t="s">
        <v>32</v>
      </c>
      <c r="B19" s="27"/>
      <c r="C19" s="27"/>
      <c r="D19" s="27"/>
      <c r="E19" s="30"/>
      <c r="F19" s="28"/>
      <c r="G19" s="30"/>
      <c r="H19" s="28"/>
      <c r="I19" s="28"/>
    </row>
    <row r="20" spans="1:35" ht="15">
      <c r="A20" s="31" t="s">
        <v>33</v>
      </c>
      <c r="B20" s="32"/>
      <c r="C20" s="32"/>
      <c r="D20" s="32"/>
      <c r="E20" s="33"/>
      <c r="F20" s="34"/>
      <c r="G20" s="33"/>
      <c r="H20" s="34"/>
      <c r="I20" s="34"/>
      <c r="J20" s="31"/>
      <c r="K20" s="3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5" ht="15.75" customHeight="1">
      <c r="E21" s="2"/>
    </row>
    <row r="22" spans="1:5" ht="15.75" customHeight="1">
      <c r="A22" s="35" t="s">
        <v>34</v>
      </c>
      <c r="E22" s="2"/>
    </row>
    <row r="23" spans="1:35" ht="15.75" customHeight="1">
      <c r="A23" s="50" t="s">
        <v>56</v>
      </c>
      <c r="B23" s="50"/>
      <c r="C23" s="50"/>
      <c r="D23" s="50"/>
      <c r="E23" s="51"/>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spans="1:35" ht="15.75" customHeight="1">
      <c r="A24" s="52" t="s">
        <v>57</v>
      </c>
      <c r="B24" s="52"/>
      <c r="C24" s="52"/>
      <c r="D24" s="52"/>
      <c r="E24" s="53"/>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spans="1:1" ht="109.5" customHeight="1">
      <c r="A25" s="54" t="s">
        <v>58</v>
      </c>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4">
    <mergeCell ref="M2:N2"/>
    <mergeCell ref="K3:L3"/>
    <mergeCell ref="M3:N3"/>
    <mergeCell ref="A25:I25"/>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Anne O'Brien</dc:creator>
  <cp:keywords/>
  <dc:description/>
  <cp:lastModifiedBy/>
  <dcterms:created xsi:type="dcterms:W3CDTF">2019-12-05T10:02:32Z</dcterms:created>
  <cp:category/>
</cp:coreProperties>
</file>