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IRAP\Downloads\ACER\FAO-Lanka\DASHBOARD\"/>
    </mc:Choice>
  </mc:AlternateContent>
  <xr:revisionPtr revIDLastSave="0" documentId="13_ncr:1_{037BD0F8-2E57-46C4-B1BD-9A9188B88FFB}" xr6:coauthVersionLast="47" xr6:coauthVersionMax="47" xr10:uidLastSave="{00000000-0000-0000-0000-000000000000}"/>
  <bookViews>
    <workbookView xWindow="-108" yWindow="-108" windowWidth="23256" windowHeight="12456" activeTab="1" xr2:uid="{00000000-000D-0000-FFFF-FFFF00000000}"/>
  </bookViews>
  <sheets>
    <sheet name="1-Basic Features" sheetId="6" r:id="rId1"/>
    <sheet name="2-Basin-Wise-Land-Use" sheetId="1" r:id="rId2"/>
    <sheet name="3-Sub Basin Annual Rainfall" sheetId="5" r:id="rId3"/>
    <sheet name="4-Rainfall vs Runoff Relation" sheetId="2" r:id="rId4"/>
    <sheet name="5-Sample Runoff Estimation" sheetId="3" r:id="rId5"/>
  </sheets>
  <definedNames>
    <definedName name="_xlnm._FilterDatabase" localSheetId="1" hidden="1">'2-Basin-Wise-Land-Use'!$A$1:$Z$27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3" l="1"/>
  <c r="D40" i="3" l="1"/>
  <c r="D36" i="3"/>
  <c r="D32" i="3"/>
  <c r="D28" i="3"/>
  <c r="D24" i="3"/>
  <c r="D20" i="3"/>
  <c r="D35" i="3"/>
  <c r="D31" i="3"/>
  <c r="D27" i="3"/>
  <c r="D23" i="3"/>
  <c r="D39" i="3"/>
  <c r="D38" i="3"/>
  <c r="D34" i="3"/>
  <c r="D30" i="3"/>
  <c r="D26" i="3"/>
  <c r="D22" i="3"/>
  <c r="D18" i="3"/>
  <c r="D33" i="3"/>
  <c r="D29" i="3"/>
  <c r="D25" i="3"/>
  <c r="D21" i="3"/>
  <c r="D19" i="3"/>
  <c r="D37" i="3"/>
  <c r="H25" i="2"/>
  <c r="I24" i="2"/>
  <c r="E40" i="3" l="1"/>
  <c r="E39" i="3"/>
  <c r="E38" i="3"/>
  <c r="E37" i="3"/>
  <c r="E36" i="3"/>
  <c r="E35" i="3"/>
  <c r="E34" i="3"/>
  <c r="E33" i="3"/>
  <c r="E32" i="3"/>
  <c r="E31" i="3"/>
  <c r="E30" i="3"/>
  <c r="E29" i="3"/>
  <c r="E28" i="3"/>
  <c r="E27" i="3"/>
  <c r="E26" i="3" l="1"/>
  <c r="E25" i="3"/>
  <c r="E24" i="3"/>
  <c r="E23" i="3"/>
  <c r="E22" i="3"/>
  <c r="E21" i="3"/>
  <c r="E20" i="3"/>
  <c r="E19" i="3"/>
  <c r="E18" i="3"/>
  <c r="B9" i="3"/>
  <c r="B8" i="3"/>
  <c r="B6" i="3" l="1"/>
  <c r="B5" i="3"/>
  <c r="B13" i="3" s="1"/>
  <c r="B4" i="3"/>
  <c r="B12" i="3"/>
  <c r="B3" i="3"/>
  <c r="B10" i="3"/>
  <c r="B14" i="3" l="1"/>
</calcChain>
</file>

<file path=xl/sharedStrings.xml><?xml version="1.0" encoding="utf-8"?>
<sst xmlns="http://schemas.openxmlformats.org/spreadsheetml/2006/main" count="477" uniqueCount="284">
  <si>
    <t>Sr. No</t>
  </si>
  <si>
    <t>Name of the Basin</t>
  </si>
  <si>
    <t>Barren Land</t>
  </si>
  <si>
    <t>Chena / Other Cultivation</t>
  </si>
  <si>
    <t>Coconut</t>
  </si>
  <si>
    <t>Forest</t>
  </si>
  <si>
    <t xml:space="preserve">Grassland </t>
  </si>
  <si>
    <t>Rock</t>
  </si>
  <si>
    <t>Paddy</t>
  </si>
  <si>
    <t>Scrub Jungle</t>
  </si>
  <si>
    <t>Residential</t>
  </si>
  <si>
    <t>Water</t>
  </si>
  <si>
    <t>Wetland_Forested</t>
  </si>
  <si>
    <t>Wetland_Non_Forested</t>
  </si>
  <si>
    <t>Mi Oya</t>
  </si>
  <si>
    <t>% of the basin area</t>
  </si>
  <si>
    <t>Sub Basin 1</t>
  </si>
  <si>
    <t>Power Equation</t>
  </si>
  <si>
    <t>Annual</t>
  </si>
  <si>
    <t>Sub Basin 2</t>
  </si>
  <si>
    <t>South West Monsoon</t>
  </si>
  <si>
    <t>North East Monsoon</t>
  </si>
  <si>
    <t xml:space="preserve">Coefficient of Determination (R2) </t>
  </si>
  <si>
    <t>Sub Basin 7</t>
  </si>
  <si>
    <t>Sub Basin 8</t>
  </si>
  <si>
    <t>Sub Basin 6</t>
  </si>
  <si>
    <t>Sub Basin 5</t>
  </si>
  <si>
    <t>Sub Basin 4</t>
  </si>
  <si>
    <t>Sub Basin 3</t>
  </si>
  <si>
    <t>Yan Oya</t>
  </si>
  <si>
    <t>Open Forest</t>
  </si>
  <si>
    <t>Mandakal Aru</t>
  </si>
  <si>
    <t>Marsh Land</t>
  </si>
  <si>
    <t>Other Types</t>
  </si>
  <si>
    <t>Sand</t>
  </si>
  <si>
    <t>Stream area</t>
  </si>
  <si>
    <t>Tank Area</t>
  </si>
  <si>
    <t>Abandoned Tank Area</t>
  </si>
  <si>
    <t>Water Hole Area</t>
  </si>
  <si>
    <t>Sub Basin 9</t>
  </si>
  <si>
    <t>LAND USE</t>
  </si>
  <si>
    <t>Manik Ganga</t>
  </si>
  <si>
    <t>Karanda Oya</t>
  </si>
  <si>
    <t>Builtup</t>
  </si>
  <si>
    <t>y = 0.0118x1.1253</t>
  </si>
  <si>
    <t>y = 0.0026x1.3853</t>
  </si>
  <si>
    <t>y = 0.0159x1.0921</t>
  </si>
  <si>
    <t>Kirindi Oya</t>
  </si>
  <si>
    <t>Agriculture</t>
  </si>
  <si>
    <t>Heda Oya</t>
  </si>
  <si>
    <t>Wila Oya</t>
  </si>
  <si>
    <t>Kala Oya</t>
  </si>
  <si>
    <t>Per Aru</t>
  </si>
  <si>
    <t>Mundeni Aru</t>
  </si>
  <si>
    <t>Kunchikumban Aru</t>
  </si>
  <si>
    <t>Mee Oya</t>
  </si>
  <si>
    <t>Mi Oya Basin</t>
  </si>
  <si>
    <t>Runoff Equation (Annual)</t>
  </si>
  <si>
    <t>Sub Basin 1 Area</t>
  </si>
  <si>
    <t>Basin Area (km2)</t>
  </si>
  <si>
    <t>Sub Basin 2 Area</t>
  </si>
  <si>
    <t>Sub Basin 3 Area</t>
  </si>
  <si>
    <t>Sub Basin 4 Area</t>
  </si>
  <si>
    <t>Sub Basin 5 Area</t>
  </si>
  <si>
    <t>Sub Basin 6 Area</t>
  </si>
  <si>
    <t>Sub Basin 9 Area</t>
  </si>
  <si>
    <t>Normal</t>
  </si>
  <si>
    <t>Min</t>
  </si>
  <si>
    <t>Max</t>
  </si>
  <si>
    <t>Basin</t>
  </si>
  <si>
    <t>BASIN LEVEL Equation</t>
  </si>
  <si>
    <t>Coefficient of Determination (R2)</t>
  </si>
  <si>
    <t>ANNUAL RAINFALL in mm</t>
  </si>
  <si>
    <t>BASIN</t>
  </si>
  <si>
    <r>
      <t>(km</t>
    </r>
    <r>
      <rPr>
        <vertAlign val="superscript"/>
        <sz val="12"/>
        <color theme="1"/>
        <rFont val="Calibri"/>
        <family val="2"/>
        <scheme val="minor"/>
      </rPr>
      <t>2</t>
    </r>
    <r>
      <rPr>
        <sz val="12"/>
        <color theme="1"/>
        <rFont val="Calibri"/>
        <family val="2"/>
        <scheme val="minor"/>
      </rPr>
      <t>)</t>
    </r>
  </si>
  <si>
    <r>
      <t>TOTAL BASIN AREA in km</t>
    </r>
    <r>
      <rPr>
        <b/>
        <vertAlign val="superscript"/>
        <sz val="11"/>
        <color theme="1"/>
        <rFont val="Calibri"/>
        <family val="2"/>
        <scheme val="minor"/>
      </rPr>
      <t>2</t>
    </r>
  </si>
  <si>
    <r>
      <t>Y = 0.000089 X</t>
    </r>
    <r>
      <rPr>
        <vertAlign val="superscript"/>
        <sz val="12"/>
        <color theme="1"/>
        <rFont val="Calibri"/>
        <family val="2"/>
        <scheme val="minor"/>
      </rPr>
      <t>2.11614</t>
    </r>
  </si>
  <si>
    <r>
      <t xml:space="preserve">Y = 0.000027 X </t>
    </r>
    <r>
      <rPr>
        <vertAlign val="superscript"/>
        <sz val="12"/>
        <color theme="1"/>
        <rFont val="Calibri"/>
        <family val="2"/>
        <scheme val="minor"/>
      </rPr>
      <t>2.5404</t>
    </r>
  </si>
  <si>
    <r>
      <t xml:space="preserve">Y = 0.006697 X </t>
    </r>
    <r>
      <rPr>
        <vertAlign val="superscript"/>
        <sz val="12"/>
        <color theme="1"/>
        <rFont val="Calibri"/>
        <family val="2"/>
        <scheme val="minor"/>
      </rPr>
      <t>1.7082</t>
    </r>
  </si>
  <si>
    <r>
      <t xml:space="preserve">Y = 0.00000041 X </t>
    </r>
    <r>
      <rPr>
        <vertAlign val="superscript"/>
        <sz val="12"/>
        <color theme="1"/>
        <rFont val="Calibri"/>
        <family val="2"/>
        <scheme val="minor"/>
      </rPr>
      <t>2.5275</t>
    </r>
  </si>
  <si>
    <r>
      <t xml:space="preserve">Y = 0.000098082 X </t>
    </r>
    <r>
      <rPr>
        <vertAlign val="superscript"/>
        <sz val="12"/>
        <color theme="1"/>
        <rFont val="Calibri"/>
        <family val="2"/>
        <scheme val="minor"/>
      </rPr>
      <t>1.8559</t>
    </r>
  </si>
  <si>
    <r>
      <t xml:space="preserve">Y = 0.001113677 X </t>
    </r>
    <r>
      <rPr>
        <vertAlign val="superscript"/>
        <sz val="12"/>
        <color theme="1"/>
        <rFont val="Calibri"/>
        <family val="2"/>
        <scheme val="minor"/>
      </rPr>
      <t>1.5670</t>
    </r>
  </si>
  <si>
    <r>
      <t xml:space="preserve">Y = 0.00013935 X </t>
    </r>
    <r>
      <rPr>
        <vertAlign val="superscript"/>
        <sz val="12"/>
        <color theme="1"/>
        <rFont val="Calibri"/>
        <family val="2"/>
        <scheme val="minor"/>
      </rPr>
      <t>1.7944</t>
    </r>
  </si>
  <si>
    <r>
      <t xml:space="preserve">Y = 0.00005915 X </t>
    </r>
    <r>
      <rPr>
        <vertAlign val="superscript"/>
        <sz val="12"/>
        <color theme="1"/>
        <rFont val="Calibri"/>
        <family val="2"/>
        <scheme val="minor"/>
      </rPr>
      <t>1.8920</t>
    </r>
  </si>
  <si>
    <r>
      <t>Y = 0.00001643 X</t>
    </r>
    <r>
      <rPr>
        <vertAlign val="superscript"/>
        <sz val="12"/>
        <color theme="1"/>
        <rFont val="Calibri"/>
        <family val="2"/>
        <scheme val="minor"/>
      </rPr>
      <t xml:space="preserve"> 2.0447</t>
    </r>
  </si>
  <si>
    <r>
      <t>Y = 0.003083865 X</t>
    </r>
    <r>
      <rPr>
        <vertAlign val="superscript"/>
        <sz val="12"/>
        <color theme="1"/>
        <rFont val="Calibri"/>
        <family val="2"/>
        <scheme val="minor"/>
      </rPr>
      <t xml:space="preserve"> 1.3226</t>
    </r>
  </si>
  <si>
    <r>
      <t xml:space="preserve">Y = 0.002607024 X </t>
    </r>
    <r>
      <rPr>
        <vertAlign val="superscript"/>
        <sz val="12"/>
        <color theme="1"/>
        <rFont val="Calibri"/>
        <family val="2"/>
        <scheme val="minor"/>
      </rPr>
      <t>1.4978</t>
    </r>
  </si>
  <si>
    <r>
      <t xml:space="preserve">Y = 0.00001318 X </t>
    </r>
    <r>
      <rPr>
        <vertAlign val="superscript"/>
        <sz val="12"/>
        <color theme="1"/>
        <rFont val="Calibri"/>
        <family val="2"/>
        <scheme val="minor"/>
      </rPr>
      <t>2.1485</t>
    </r>
  </si>
  <si>
    <r>
      <t xml:space="preserve">Y = 0.00003292 X </t>
    </r>
    <r>
      <rPr>
        <vertAlign val="superscript"/>
        <sz val="12"/>
        <color theme="1"/>
        <rFont val="Calibri"/>
        <family val="2"/>
        <scheme val="minor"/>
      </rPr>
      <t>2.1924</t>
    </r>
  </si>
  <si>
    <r>
      <t xml:space="preserve">Y = 0.00551280 X </t>
    </r>
    <r>
      <rPr>
        <vertAlign val="superscript"/>
        <sz val="12"/>
        <color theme="1"/>
        <rFont val="Calibri"/>
        <family val="2"/>
        <scheme val="minor"/>
      </rPr>
      <t>1.4729</t>
    </r>
  </si>
  <si>
    <r>
      <t xml:space="preserve">Y = 0.00000117 X </t>
    </r>
    <r>
      <rPr>
        <vertAlign val="superscript"/>
        <sz val="12"/>
        <color theme="1"/>
        <rFont val="Calibri"/>
        <family val="2"/>
        <scheme val="minor"/>
      </rPr>
      <t>2.4265</t>
    </r>
  </si>
  <si>
    <r>
      <t>Y = 0.00000014248 X</t>
    </r>
    <r>
      <rPr>
        <vertAlign val="superscript"/>
        <sz val="12"/>
        <color theme="1"/>
        <rFont val="Calibri"/>
        <family val="2"/>
        <scheme val="minor"/>
      </rPr>
      <t xml:space="preserve"> 3.0453</t>
    </r>
  </si>
  <si>
    <r>
      <t xml:space="preserve">Y = 0.00071499126 X </t>
    </r>
    <r>
      <rPr>
        <vertAlign val="superscript"/>
        <sz val="12"/>
        <color theme="1"/>
        <rFont val="Calibri"/>
        <family val="2"/>
        <scheme val="minor"/>
      </rPr>
      <t>1.7661</t>
    </r>
  </si>
  <si>
    <r>
      <t xml:space="preserve">Y = 0.00000001 X </t>
    </r>
    <r>
      <rPr>
        <vertAlign val="superscript"/>
        <sz val="12"/>
        <color theme="1"/>
        <rFont val="Calibri"/>
        <family val="2"/>
        <scheme val="minor"/>
      </rPr>
      <t>2.7687</t>
    </r>
  </si>
  <si>
    <r>
      <t>Y = 0.0000010260 X</t>
    </r>
    <r>
      <rPr>
        <vertAlign val="superscript"/>
        <sz val="12"/>
        <color theme="1"/>
        <rFont val="Calibri"/>
        <family val="2"/>
        <scheme val="minor"/>
      </rPr>
      <t xml:space="preserve"> 2.7244</t>
    </r>
  </si>
  <si>
    <r>
      <t>Y = 0.0000011921 X</t>
    </r>
    <r>
      <rPr>
        <vertAlign val="superscript"/>
        <sz val="12"/>
        <color theme="1"/>
        <rFont val="Calibri"/>
        <family val="2"/>
        <scheme val="minor"/>
      </rPr>
      <t xml:space="preserve"> 2.8119</t>
    </r>
  </si>
  <si>
    <r>
      <t>Y = 0.000000025 X</t>
    </r>
    <r>
      <rPr>
        <vertAlign val="superscript"/>
        <sz val="12"/>
        <color theme="1"/>
        <rFont val="Calibri"/>
        <family val="2"/>
        <scheme val="minor"/>
      </rPr>
      <t xml:space="preserve"> 2.8123</t>
    </r>
  </si>
  <si>
    <r>
      <t xml:space="preserve">Y = 0.0000000021 X </t>
    </r>
    <r>
      <rPr>
        <vertAlign val="superscript"/>
        <sz val="12"/>
        <color theme="1"/>
        <rFont val="Calibri"/>
        <family val="2"/>
        <scheme val="minor"/>
      </rPr>
      <t>3.5839</t>
    </r>
  </si>
  <si>
    <r>
      <t xml:space="preserve">Y = 0.0000123070 X </t>
    </r>
    <r>
      <rPr>
        <vertAlign val="superscript"/>
        <sz val="12"/>
        <color theme="1"/>
        <rFont val="Calibri"/>
        <family val="2"/>
        <scheme val="minor"/>
      </rPr>
      <t>2.1985</t>
    </r>
  </si>
  <si>
    <r>
      <t>Y = 0.002073 X</t>
    </r>
    <r>
      <rPr>
        <vertAlign val="superscript"/>
        <sz val="12"/>
        <color theme="1"/>
        <rFont val="Calibri"/>
        <family val="2"/>
        <scheme val="minor"/>
      </rPr>
      <t>1.74879</t>
    </r>
  </si>
  <si>
    <r>
      <t>Y = 0.003811 X</t>
    </r>
    <r>
      <rPr>
        <vertAlign val="superscript"/>
        <sz val="12"/>
        <color theme="1"/>
        <rFont val="Calibri"/>
        <family val="2"/>
        <scheme val="minor"/>
      </rPr>
      <t>1.72389</t>
    </r>
  </si>
  <si>
    <r>
      <t>Y = 0.112702 X</t>
    </r>
    <r>
      <rPr>
        <vertAlign val="superscript"/>
        <sz val="12"/>
        <color theme="1"/>
        <rFont val="Calibri"/>
        <family val="2"/>
        <scheme val="minor"/>
      </rPr>
      <t>1.27812</t>
    </r>
  </si>
  <si>
    <r>
      <t xml:space="preserve">y = 0.0000064 X </t>
    </r>
    <r>
      <rPr>
        <vertAlign val="superscript"/>
        <sz val="12"/>
        <color theme="1"/>
        <rFont val="Calibri"/>
        <family val="2"/>
        <scheme val="minor"/>
      </rPr>
      <t>2.21141</t>
    </r>
  </si>
  <si>
    <r>
      <t>y = 0.000485 X</t>
    </r>
    <r>
      <rPr>
        <vertAlign val="superscript"/>
        <sz val="12"/>
        <color theme="1"/>
        <rFont val="Calibri"/>
        <family val="2"/>
        <scheme val="minor"/>
      </rPr>
      <t>1.69998</t>
    </r>
  </si>
  <si>
    <r>
      <t>y = 0.005140 X</t>
    </r>
    <r>
      <rPr>
        <vertAlign val="superscript"/>
        <sz val="12"/>
        <color theme="1"/>
        <rFont val="Calibri"/>
        <family val="2"/>
        <scheme val="minor"/>
      </rPr>
      <t>1.40716</t>
    </r>
  </si>
  <si>
    <r>
      <t xml:space="preserve">y = 0.000328 X </t>
    </r>
    <r>
      <rPr>
        <vertAlign val="superscript"/>
        <sz val="12"/>
        <color theme="1"/>
        <rFont val="Calibri"/>
        <family val="2"/>
        <scheme val="minor"/>
      </rPr>
      <t>1.73874</t>
    </r>
  </si>
  <si>
    <r>
      <t>y = 0.000061 X</t>
    </r>
    <r>
      <rPr>
        <vertAlign val="superscript"/>
        <sz val="12"/>
        <color theme="1"/>
        <rFont val="Calibri"/>
        <family val="2"/>
        <scheme val="minor"/>
      </rPr>
      <t>2.13249</t>
    </r>
  </si>
  <si>
    <r>
      <t>y = 0.017560 X</t>
    </r>
    <r>
      <rPr>
        <vertAlign val="superscript"/>
        <sz val="12"/>
        <color theme="1"/>
        <rFont val="Calibri"/>
        <family val="2"/>
        <scheme val="minor"/>
      </rPr>
      <t>1.26641</t>
    </r>
  </si>
  <si>
    <r>
      <t xml:space="preserve">y = 0.000871 X </t>
    </r>
    <r>
      <rPr>
        <vertAlign val="superscript"/>
        <sz val="12"/>
        <color theme="1"/>
        <rFont val="Calibri"/>
        <family val="2"/>
        <scheme val="minor"/>
      </rPr>
      <t>1.59476</t>
    </r>
  </si>
  <si>
    <r>
      <t>y = 0.000087 X</t>
    </r>
    <r>
      <rPr>
        <vertAlign val="superscript"/>
        <sz val="12"/>
        <color theme="1"/>
        <rFont val="Calibri"/>
        <family val="2"/>
        <scheme val="minor"/>
      </rPr>
      <t>2.04156</t>
    </r>
  </si>
  <si>
    <r>
      <t>y = 0.016069 X</t>
    </r>
    <r>
      <rPr>
        <vertAlign val="superscript"/>
        <sz val="12"/>
        <color theme="1"/>
        <rFont val="Calibri"/>
        <family val="2"/>
        <scheme val="minor"/>
      </rPr>
      <t>1.27757</t>
    </r>
  </si>
  <si>
    <r>
      <t xml:space="preserve">y = 0.000845 X </t>
    </r>
    <r>
      <rPr>
        <vertAlign val="superscript"/>
        <sz val="12"/>
        <color theme="1"/>
        <rFont val="Calibri"/>
        <family val="2"/>
        <scheme val="minor"/>
      </rPr>
      <t>1.56003</t>
    </r>
  </si>
  <si>
    <r>
      <t>y = 0.0000045 X</t>
    </r>
    <r>
      <rPr>
        <vertAlign val="superscript"/>
        <sz val="12"/>
        <color theme="1"/>
        <rFont val="Calibri"/>
        <family val="2"/>
        <scheme val="minor"/>
      </rPr>
      <t>2.46583</t>
    </r>
  </si>
  <si>
    <r>
      <t>y = 0.025996 X</t>
    </r>
    <r>
      <rPr>
        <vertAlign val="superscript"/>
        <sz val="12"/>
        <color theme="1"/>
        <rFont val="Calibri"/>
        <family val="2"/>
        <scheme val="minor"/>
      </rPr>
      <t>1.15762</t>
    </r>
  </si>
  <si>
    <r>
      <t>y = 0.001617 X</t>
    </r>
    <r>
      <rPr>
        <vertAlign val="superscript"/>
        <sz val="12"/>
        <color theme="1"/>
        <rFont val="Calibri"/>
        <family val="2"/>
        <scheme val="minor"/>
      </rPr>
      <t xml:space="preserve"> 1.51453</t>
    </r>
  </si>
  <si>
    <r>
      <t>y = 0.0000069 X</t>
    </r>
    <r>
      <rPr>
        <vertAlign val="superscript"/>
        <sz val="12"/>
        <color theme="1"/>
        <rFont val="Calibri"/>
        <family val="2"/>
        <scheme val="minor"/>
      </rPr>
      <t>2.43778</t>
    </r>
  </si>
  <si>
    <r>
      <t>y = 0.040602 X</t>
    </r>
    <r>
      <rPr>
        <vertAlign val="superscript"/>
        <sz val="12"/>
        <color theme="1"/>
        <rFont val="Calibri"/>
        <family val="2"/>
        <scheme val="minor"/>
      </rPr>
      <t>1.14013</t>
    </r>
  </si>
  <si>
    <r>
      <t>y = 0.000978 X</t>
    </r>
    <r>
      <rPr>
        <vertAlign val="superscript"/>
        <sz val="12"/>
        <color theme="1"/>
        <rFont val="Calibri"/>
        <family val="2"/>
        <scheme val="minor"/>
      </rPr>
      <t xml:space="preserve"> 1.63984</t>
    </r>
  </si>
  <si>
    <r>
      <t>y = 0.002371 X</t>
    </r>
    <r>
      <rPr>
        <vertAlign val="superscript"/>
        <sz val="12"/>
        <color theme="1"/>
        <rFont val="Calibri"/>
        <family val="2"/>
        <scheme val="minor"/>
      </rPr>
      <t>1.48855</t>
    </r>
  </si>
  <si>
    <r>
      <t>y = 0.012094 X</t>
    </r>
    <r>
      <rPr>
        <vertAlign val="superscript"/>
        <sz val="12"/>
        <color theme="1"/>
        <rFont val="Calibri"/>
        <family val="2"/>
        <scheme val="minor"/>
      </rPr>
      <t>1.37255</t>
    </r>
  </si>
  <si>
    <r>
      <t>y = 0.000866 X</t>
    </r>
    <r>
      <rPr>
        <vertAlign val="superscript"/>
        <sz val="12"/>
        <color theme="1"/>
        <rFont val="Calibri"/>
        <family val="2"/>
        <scheme val="minor"/>
      </rPr>
      <t xml:space="preserve"> 1.61441</t>
    </r>
  </si>
  <si>
    <r>
      <t>y = 0.001519 X</t>
    </r>
    <r>
      <rPr>
        <vertAlign val="superscript"/>
        <sz val="12"/>
        <color theme="1"/>
        <rFont val="Calibri"/>
        <family val="2"/>
        <scheme val="minor"/>
      </rPr>
      <t>1.50633</t>
    </r>
  </si>
  <si>
    <r>
      <t>y = 0.007246 X</t>
    </r>
    <r>
      <rPr>
        <vertAlign val="superscript"/>
        <sz val="12"/>
        <color theme="1"/>
        <rFont val="Calibri"/>
        <family val="2"/>
        <scheme val="minor"/>
      </rPr>
      <t>1.40869</t>
    </r>
  </si>
  <si>
    <r>
      <t>Y = 0.000449 X</t>
    </r>
    <r>
      <rPr>
        <vertAlign val="superscript"/>
        <sz val="12"/>
        <color theme="1"/>
        <rFont val="Calibri"/>
        <family val="2"/>
        <scheme val="minor"/>
      </rPr>
      <t>1.69605</t>
    </r>
  </si>
  <si>
    <r>
      <t>y = 3.534 E-11 X</t>
    </r>
    <r>
      <rPr>
        <vertAlign val="superscript"/>
        <sz val="12"/>
        <color theme="1"/>
        <rFont val="Calibri"/>
        <family val="2"/>
        <scheme val="minor"/>
      </rPr>
      <t>4.69617</t>
    </r>
  </si>
  <si>
    <r>
      <t>y = 9.022 E-02 X</t>
    </r>
    <r>
      <rPr>
        <vertAlign val="superscript"/>
        <sz val="12"/>
        <color theme="1"/>
        <rFont val="Calibri"/>
        <family val="2"/>
        <scheme val="minor"/>
      </rPr>
      <t>0.95839</t>
    </r>
  </si>
  <si>
    <r>
      <t>Y = 0.797141 X</t>
    </r>
    <r>
      <rPr>
        <vertAlign val="superscript"/>
        <sz val="12"/>
        <color theme="1"/>
        <rFont val="Calibri"/>
        <family val="2"/>
        <scheme val="minor"/>
      </rPr>
      <t>1.00219</t>
    </r>
  </si>
  <si>
    <r>
      <t>y = 1.190 E-06 X</t>
    </r>
    <r>
      <rPr>
        <vertAlign val="superscript"/>
        <sz val="12"/>
        <color theme="1"/>
        <rFont val="Calibri"/>
        <family val="2"/>
        <scheme val="minor"/>
      </rPr>
      <t>2.61702</t>
    </r>
  </si>
  <si>
    <r>
      <t>y = 0.066571 X</t>
    </r>
    <r>
      <rPr>
        <vertAlign val="superscript"/>
        <sz val="12"/>
        <color theme="1"/>
        <rFont val="Calibri"/>
        <family val="2"/>
        <scheme val="minor"/>
      </rPr>
      <t>0.79506</t>
    </r>
  </si>
  <si>
    <r>
      <t>Y = 0.360889 X</t>
    </r>
    <r>
      <rPr>
        <vertAlign val="superscript"/>
        <sz val="12"/>
        <color theme="1"/>
        <rFont val="Calibri"/>
        <family val="2"/>
        <scheme val="minor"/>
      </rPr>
      <t>1.00218</t>
    </r>
  </si>
  <si>
    <r>
      <t>y = 7.4305 E-07 X</t>
    </r>
    <r>
      <rPr>
        <vertAlign val="superscript"/>
        <sz val="12"/>
        <color theme="1"/>
        <rFont val="Calibri"/>
        <family val="2"/>
        <scheme val="minor"/>
      </rPr>
      <t>2.56162</t>
    </r>
  </si>
  <si>
    <r>
      <t>y = 0.028788 X</t>
    </r>
    <r>
      <rPr>
        <vertAlign val="superscript"/>
        <sz val="12"/>
        <color theme="1"/>
        <rFont val="Calibri"/>
        <family val="2"/>
        <scheme val="minor"/>
      </rPr>
      <t>0.79551</t>
    </r>
  </si>
  <si>
    <r>
      <t>Y = 2.504832 X</t>
    </r>
    <r>
      <rPr>
        <vertAlign val="superscript"/>
        <sz val="12"/>
        <color theme="1"/>
        <rFont val="Calibri"/>
        <family val="2"/>
        <scheme val="minor"/>
      </rPr>
      <t>1.00113</t>
    </r>
  </si>
  <si>
    <r>
      <t>y = 5.0842 E-13 X</t>
    </r>
    <r>
      <rPr>
        <vertAlign val="superscript"/>
        <sz val="12"/>
        <color theme="1"/>
        <rFont val="Calibri"/>
        <family val="2"/>
        <scheme val="minor"/>
      </rPr>
      <t>5.10982</t>
    </r>
  </si>
  <si>
    <r>
      <t>y = 0.006969 X</t>
    </r>
    <r>
      <rPr>
        <vertAlign val="superscript"/>
        <sz val="12"/>
        <color theme="1"/>
        <rFont val="Calibri"/>
        <family val="2"/>
        <scheme val="minor"/>
      </rPr>
      <t>1.03419</t>
    </r>
  </si>
  <si>
    <r>
      <t>Y = 0.000922 X</t>
    </r>
    <r>
      <rPr>
        <vertAlign val="superscript"/>
        <sz val="12"/>
        <color theme="1"/>
        <rFont val="Calibri"/>
        <family val="2"/>
        <scheme val="minor"/>
      </rPr>
      <t>1.35198</t>
    </r>
  </si>
  <si>
    <r>
      <t>y = 2.5037 E-12 X</t>
    </r>
    <r>
      <rPr>
        <vertAlign val="superscript"/>
        <sz val="12"/>
        <color theme="1"/>
        <rFont val="Calibri"/>
        <family val="2"/>
        <scheme val="minor"/>
      </rPr>
      <t>4.78399</t>
    </r>
  </si>
  <si>
    <r>
      <t>y = 0.014981 X</t>
    </r>
    <r>
      <rPr>
        <vertAlign val="superscript"/>
        <sz val="12"/>
        <color theme="1"/>
        <rFont val="Calibri"/>
        <family val="2"/>
        <scheme val="minor"/>
      </rPr>
      <t>0.97041</t>
    </r>
  </si>
  <si>
    <r>
      <t>Y = 0.228095 X</t>
    </r>
    <r>
      <rPr>
        <vertAlign val="superscript"/>
        <sz val="12"/>
        <color theme="1"/>
        <rFont val="Calibri"/>
        <family val="2"/>
        <scheme val="minor"/>
      </rPr>
      <t>0.51659</t>
    </r>
  </si>
  <si>
    <r>
      <t>y = 5.1253 E-16 X</t>
    </r>
    <r>
      <rPr>
        <vertAlign val="superscript"/>
        <sz val="12"/>
        <color theme="1"/>
        <rFont val="Calibri"/>
        <family val="2"/>
        <scheme val="minor"/>
      </rPr>
      <t>6.45975</t>
    </r>
  </si>
  <si>
    <r>
      <t>y = 0.885465 X</t>
    </r>
    <r>
      <rPr>
        <vertAlign val="superscript"/>
        <sz val="12"/>
        <color theme="1"/>
        <rFont val="Calibri"/>
        <family val="2"/>
        <scheme val="minor"/>
      </rPr>
      <t>1.00267</t>
    </r>
  </si>
  <si>
    <r>
      <t>Y = 0.022421 X</t>
    </r>
    <r>
      <rPr>
        <vertAlign val="superscript"/>
        <sz val="12"/>
        <color theme="1"/>
        <rFont val="Calibri"/>
        <family val="2"/>
        <scheme val="minor"/>
      </rPr>
      <t>0.74320</t>
    </r>
  </si>
  <si>
    <r>
      <t>y = 7.2912 E-14 X</t>
    </r>
    <r>
      <rPr>
        <vertAlign val="superscript"/>
        <sz val="12"/>
        <color theme="1"/>
        <rFont val="Calibri"/>
        <family val="2"/>
        <scheme val="minor"/>
      </rPr>
      <t>5.37585</t>
    </r>
  </si>
  <si>
    <r>
      <t>y = 0.508886 X</t>
    </r>
    <r>
      <rPr>
        <vertAlign val="superscript"/>
        <sz val="12"/>
        <color theme="1"/>
        <rFont val="Calibri"/>
        <family val="2"/>
        <scheme val="minor"/>
      </rPr>
      <t>1.00247</t>
    </r>
  </si>
  <si>
    <r>
      <t>Y = 0.089827 X</t>
    </r>
    <r>
      <rPr>
        <vertAlign val="superscript"/>
        <sz val="12"/>
        <color theme="1"/>
        <rFont val="Calibri"/>
        <family val="2"/>
        <scheme val="minor"/>
      </rPr>
      <t>0.42869</t>
    </r>
  </si>
  <si>
    <r>
      <t>y = 2.6165 E-18 X</t>
    </r>
    <r>
      <rPr>
        <vertAlign val="superscript"/>
        <sz val="12"/>
        <color theme="1"/>
        <rFont val="Calibri"/>
        <family val="2"/>
        <scheme val="minor"/>
      </rPr>
      <t>7.11978</t>
    </r>
  </si>
  <si>
    <r>
      <t>y = 0.201946 X</t>
    </r>
    <r>
      <rPr>
        <vertAlign val="superscript"/>
        <sz val="12"/>
        <color theme="1"/>
        <rFont val="Calibri"/>
        <family val="2"/>
        <scheme val="minor"/>
      </rPr>
      <t>1.00261</t>
    </r>
  </si>
  <si>
    <r>
      <t>Y = 0.123604 X</t>
    </r>
    <r>
      <rPr>
        <vertAlign val="superscript"/>
        <sz val="12"/>
        <color theme="1"/>
        <rFont val="Calibri"/>
        <family val="2"/>
        <scheme val="minor"/>
      </rPr>
      <t>0.46265</t>
    </r>
  </si>
  <si>
    <r>
      <t>y = 3.8929 E-17 X</t>
    </r>
    <r>
      <rPr>
        <vertAlign val="superscript"/>
        <sz val="12"/>
        <color theme="1"/>
        <rFont val="Calibri"/>
        <family val="2"/>
        <scheme val="minor"/>
      </rPr>
      <t>6.74282</t>
    </r>
  </si>
  <si>
    <r>
      <t>y = 0.341020 X</t>
    </r>
    <r>
      <rPr>
        <vertAlign val="superscript"/>
        <sz val="12"/>
        <color theme="1"/>
        <rFont val="Calibri"/>
        <family val="2"/>
        <scheme val="minor"/>
      </rPr>
      <t>1.00264</t>
    </r>
  </si>
  <si>
    <r>
      <t>Y = 0.038746 X</t>
    </r>
    <r>
      <rPr>
        <vertAlign val="superscript"/>
        <sz val="12"/>
        <color theme="1"/>
        <rFont val="Calibri"/>
        <family val="2"/>
        <scheme val="minor"/>
      </rPr>
      <t>0.448533</t>
    </r>
  </si>
  <si>
    <r>
      <t>Y = 1.5736 E-17 X</t>
    </r>
    <r>
      <rPr>
        <vertAlign val="superscript"/>
        <sz val="12"/>
        <color theme="1"/>
        <rFont val="Calibri"/>
        <family val="2"/>
        <scheme val="minor"/>
      </rPr>
      <t>6.67324</t>
    </r>
  </si>
  <si>
    <r>
      <t>Y = 0.101355 X</t>
    </r>
    <r>
      <rPr>
        <vertAlign val="superscript"/>
        <sz val="12"/>
        <color theme="1"/>
        <rFont val="Calibri"/>
        <family val="2"/>
        <scheme val="minor"/>
      </rPr>
      <t>1.00257</t>
    </r>
  </si>
  <si>
    <r>
      <t>y = 0.0918x</t>
    </r>
    <r>
      <rPr>
        <vertAlign val="superscript"/>
        <sz val="12"/>
        <color theme="1"/>
        <rFont val="Calibri"/>
        <family val="2"/>
        <scheme val="minor"/>
      </rPr>
      <t>1.1153</t>
    </r>
  </si>
  <si>
    <r>
      <t>y = 0.1082x</t>
    </r>
    <r>
      <rPr>
        <vertAlign val="superscript"/>
        <sz val="12"/>
        <color theme="1"/>
        <rFont val="Calibri"/>
        <family val="2"/>
        <scheme val="minor"/>
      </rPr>
      <t>1.0958</t>
    </r>
  </si>
  <si>
    <r>
      <t>y = 0.1206x</t>
    </r>
    <r>
      <rPr>
        <vertAlign val="superscript"/>
        <sz val="12"/>
        <color theme="1"/>
        <rFont val="Calibri"/>
        <family val="2"/>
        <scheme val="minor"/>
      </rPr>
      <t>1.0898</t>
    </r>
  </si>
  <si>
    <r>
      <t>y = 0.082x</t>
    </r>
    <r>
      <rPr>
        <vertAlign val="superscript"/>
        <sz val="12"/>
        <color theme="1"/>
        <rFont val="Calibri"/>
        <family val="2"/>
        <scheme val="minor"/>
      </rPr>
      <t>1.1202</t>
    </r>
  </si>
  <si>
    <r>
      <t>y = 0.0695x</t>
    </r>
    <r>
      <rPr>
        <vertAlign val="superscript"/>
        <sz val="12"/>
        <color theme="1"/>
        <rFont val="Calibri"/>
        <family val="2"/>
        <scheme val="minor"/>
      </rPr>
      <t>1.1521</t>
    </r>
  </si>
  <si>
    <r>
      <t>y = 0.114x</t>
    </r>
    <r>
      <rPr>
        <vertAlign val="superscript"/>
        <sz val="12"/>
        <color theme="1"/>
        <rFont val="Calibri"/>
        <family val="2"/>
        <scheme val="minor"/>
      </rPr>
      <t>1.0866</t>
    </r>
  </si>
  <si>
    <r>
      <t>y = 0.0344x</t>
    </r>
    <r>
      <rPr>
        <vertAlign val="superscript"/>
        <sz val="12"/>
        <color theme="1"/>
        <rFont val="Calibri"/>
        <family val="2"/>
        <scheme val="minor"/>
      </rPr>
      <t>1.1636</t>
    </r>
  </si>
  <si>
    <r>
      <t>y = 0.0097x</t>
    </r>
    <r>
      <rPr>
        <vertAlign val="superscript"/>
        <sz val="12"/>
        <color theme="1"/>
        <rFont val="Calibri"/>
        <family val="2"/>
        <scheme val="minor"/>
      </rPr>
      <t>1.3733</t>
    </r>
  </si>
  <si>
    <r>
      <t>y = 0.0274X</t>
    </r>
    <r>
      <rPr>
        <vertAlign val="superscript"/>
        <sz val="12"/>
        <color theme="1"/>
        <rFont val="Calibri"/>
        <family val="2"/>
        <scheme val="minor"/>
      </rPr>
      <t>1.213</t>
    </r>
  </si>
  <si>
    <r>
      <t>y = 0.0332x</t>
    </r>
    <r>
      <rPr>
        <vertAlign val="superscript"/>
        <sz val="12"/>
        <color theme="1"/>
        <rFont val="Calibri"/>
        <family val="2"/>
        <scheme val="minor"/>
      </rPr>
      <t>1.1477</t>
    </r>
  </si>
  <si>
    <r>
      <t>y = 0.0109x</t>
    </r>
    <r>
      <rPr>
        <vertAlign val="superscript"/>
        <sz val="12"/>
        <color theme="1"/>
        <rFont val="Calibri"/>
        <family val="2"/>
        <scheme val="minor"/>
      </rPr>
      <t>1.3323</t>
    </r>
  </si>
  <si>
    <r>
      <t>y = 0.0246x</t>
    </r>
    <r>
      <rPr>
        <vertAlign val="superscript"/>
        <sz val="12"/>
        <color theme="1"/>
        <rFont val="Calibri"/>
        <family val="2"/>
        <scheme val="minor"/>
      </rPr>
      <t>1.2067</t>
    </r>
  </si>
  <si>
    <r>
      <t>y = 0.0438x</t>
    </r>
    <r>
      <rPr>
        <vertAlign val="superscript"/>
        <sz val="12"/>
        <color theme="1"/>
        <rFont val="Calibri"/>
        <family val="2"/>
        <scheme val="minor"/>
      </rPr>
      <t>1.1691</t>
    </r>
  </si>
  <si>
    <r>
      <t>y = 0.0513x</t>
    </r>
    <r>
      <rPr>
        <vertAlign val="superscript"/>
        <sz val="12"/>
        <color theme="1"/>
        <rFont val="Calibri"/>
        <family val="2"/>
        <scheme val="minor"/>
      </rPr>
      <t>1.1434</t>
    </r>
  </si>
  <si>
    <r>
      <t>y = 0.0421x</t>
    </r>
    <r>
      <rPr>
        <vertAlign val="superscript"/>
        <sz val="12"/>
        <color theme="1"/>
        <rFont val="Calibri"/>
        <family val="2"/>
        <scheme val="minor"/>
      </rPr>
      <t>1.1933</t>
    </r>
  </si>
  <si>
    <r>
      <t>y = 0.0688x</t>
    </r>
    <r>
      <rPr>
        <vertAlign val="superscript"/>
        <sz val="12"/>
        <color theme="1"/>
        <rFont val="Calibri"/>
        <family val="2"/>
        <scheme val="minor"/>
      </rPr>
      <t>1.1352</t>
    </r>
  </si>
  <si>
    <r>
      <t>y = 0.0187x</t>
    </r>
    <r>
      <rPr>
        <vertAlign val="superscript"/>
        <sz val="12"/>
        <color theme="1"/>
        <rFont val="Calibri"/>
        <family val="2"/>
        <scheme val="minor"/>
      </rPr>
      <t>1.3572</t>
    </r>
  </si>
  <si>
    <r>
      <t>y = 0.1240x</t>
    </r>
    <r>
      <rPr>
        <vertAlign val="superscript"/>
        <sz val="12"/>
        <color theme="1"/>
        <rFont val="Calibri"/>
        <family val="2"/>
        <scheme val="minor"/>
      </rPr>
      <t>1.0642</t>
    </r>
  </si>
  <si>
    <r>
      <t>y = 0.0367x</t>
    </r>
    <r>
      <rPr>
        <vertAlign val="superscript"/>
        <sz val="12"/>
        <color theme="1"/>
        <rFont val="Calibri"/>
        <family val="2"/>
        <scheme val="minor"/>
      </rPr>
      <t>1.1484</t>
    </r>
  </si>
  <si>
    <r>
      <t>y = 0.0061x</t>
    </r>
    <r>
      <rPr>
        <vertAlign val="superscript"/>
        <sz val="12"/>
        <color theme="1"/>
        <rFont val="Calibri"/>
        <family val="2"/>
        <scheme val="minor"/>
      </rPr>
      <t>1.4649</t>
    </r>
  </si>
  <si>
    <r>
      <t>y = 0.0749x</t>
    </r>
    <r>
      <rPr>
        <vertAlign val="superscript"/>
        <sz val="12"/>
        <color theme="1"/>
        <rFont val="Calibri"/>
        <family val="2"/>
        <scheme val="minor"/>
      </rPr>
      <t>1.0595</t>
    </r>
  </si>
  <si>
    <r>
      <t>y = 0.0099 x</t>
    </r>
    <r>
      <rPr>
        <vertAlign val="superscript"/>
        <sz val="12"/>
        <color theme="1"/>
        <rFont val="Calibri"/>
        <family val="2"/>
        <scheme val="minor"/>
      </rPr>
      <t>1.3147</t>
    </r>
  </si>
  <si>
    <r>
      <t>y = 0.0076x</t>
    </r>
    <r>
      <rPr>
        <vertAlign val="superscript"/>
        <sz val="12"/>
        <color theme="1"/>
        <rFont val="Calibri"/>
        <family val="2"/>
        <scheme val="minor"/>
      </rPr>
      <t>1.3989</t>
    </r>
  </si>
  <si>
    <r>
      <t>y = 0.0167x</t>
    </r>
    <r>
      <rPr>
        <vertAlign val="superscript"/>
        <sz val="12"/>
        <color theme="1"/>
        <rFont val="Calibri"/>
        <family val="2"/>
        <scheme val="minor"/>
      </rPr>
      <t>1.2637</t>
    </r>
  </si>
  <si>
    <r>
      <t>y = 0.0218 x</t>
    </r>
    <r>
      <rPr>
        <vertAlign val="superscript"/>
        <sz val="12"/>
        <color theme="1"/>
        <rFont val="Calibri"/>
        <family val="2"/>
        <scheme val="minor"/>
      </rPr>
      <t>1.2457</t>
    </r>
  </si>
  <si>
    <r>
      <t>y = 0.0244x</t>
    </r>
    <r>
      <rPr>
        <vertAlign val="superscript"/>
        <sz val="12"/>
        <color theme="1"/>
        <rFont val="Calibri"/>
        <family val="2"/>
        <scheme val="minor"/>
      </rPr>
      <t>1.252</t>
    </r>
  </si>
  <si>
    <r>
      <t>y = 0.0174x</t>
    </r>
    <r>
      <rPr>
        <vertAlign val="superscript"/>
        <sz val="12"/>
        <color theme="1"/>
        <rFont val="Calibri"/>
        <family val="2"/>
        <scheme val="minor"/>
      </rPr>
      <t>1.3064</t>
    </r>
  </si>
  <si>
    <r>
      <t>y = 0.0072 x</t>
    </r>
    <r>
      <rPr>
        <vertAlign val="superscript"/>
        <sz val="12"/>
        <color theme="1"/>
        <rFont val="Calibri"/>
        <family val="2"/>
        <scheme val="minor"/>
      </rPr>
      <t>1.4214</t>
    </r>
  </si>
  <si>
    <r>
      <t>y = 0.0113x</t>
    </r>
    <r>
      <rPr>
        <vertAlign val="superscript"/>
        <sz val="12"/>
        <color theme="1"/>
        <rFont val="Calibri"/>
        <family val="2"/>
        <scheme val="minor"/>
      </rPr>
      <t>1.3942</t>
    </r>
  </si>
  <si>
    <r>
      <t>y = 0.0044x</t>
    </r>
    <r>
      <rPr>
        <vertAlign val="superscript"/>
        <sz val="12"/>
        <color theme="1"/>
        <rFont val="Calibri"/>
        <family val="2"/>
        <scheme val="minor"/>
      </rPr>
      <t>1.544</t>
    </r>
  </si>
  <si>
    <r>
      <t>y = 0.0408 x</t>
    </r>
    <r>
      <rPr>
        <vertAlign val="superscript"/>
        <sz val="12"/>
        <color theme="1"/>
        <rFont val="Calibri"/>
        <family val="2"/>
        <scheme val="minor"/>
      </rPr>
      <t>1.2525</t>
    </r>
  </si>
  <si>
    <r>
      <t>y = 0.0446x</t>
    </r>
    <r>
      <rPr>
        <vertAlign val="superscript"/>
        <sz val="12"/>
        <color theme="1"/>
        <rFont val="Calibri"/>
        <family val="2"/>
        <scheme val="minor"/>
      </rPr>
      <t>1.2656</t>
    </r>
  </si>
  <si>
    <r>
      <t>y = 0.1544x</t>
    </r>
    <r>
      <rPr>
        <vertAlign val="superscript"/>
        <sz val="12"/>
        <color theme="1"/>
        <rFont val="Calibri"/>
        <family val="2"/>
        <scheme val="minor"/>
      </rPr>
      <t>1.0835</t>
    </r>
  </si>
  <si>
    <r>
      <t>y = 0.1116 x</t>
    </r>
    <r>
      <rPr>
        <vertAlign val="superscript"/>
        <sz val="12"/>
        <color theme="1"/>
        <rFont val="Calibri"/>
        <family val="2"/>
        <scheme val="minor"/>
      </rPr>
      <t>1.145</t>
    </r>
  </si>
  <si>
    <r>
      <t>y = 0.1166x</t>
    </r>
    <r>
      <rPr>
        <vertAlign val="superscript"/>
        <sz val="12"/>
        <color theme="1"/>
        <rFont val="Calibri"/>
        <family val="2"/>
        <scheme val="minor"/>
      </rPr>
      <t>1.1549</t>
    </r>
  </si>
  <si>
    <r>
      <t>y = 0.294x</t>
    </r>
    <r>
      <rPr>
        <vertAlign val="superscript"/>
        <sz val="12"/>
        <color theme="1"/>
        <rFont val="Calibri"/>
        <family val="2"/>
        <scheme val="minor"/>
      </rPr>
      <t>1.0186</t>
    </r>
  </si>
  <si>
    <r>
      <t>y = 0.305x</t>
    </r>
    <r>
      <rPr>
        <vertAlign val="superscript"/>
        <sz val="12"/>
        <color theme="1"/>
        <rFont val="Calibri"/>
        <family val="2"/>
        <scheme val="minor"/>
      </rPr>
      <t>1.0783</t>
    </r>
  </si>
  <si>
    <r>
      <t>y = 0.0757x</t>
    </r>
    <r>
      <rPr>
        <vertAlign val="superscript"/>
        <sz val="12"/>
        <color theme="1"/>
        <rFont val="Calibri"/>
        <family val="2"/>
        <scheme val="minor"/>
      </rPr>
      <t>1.2984</t>
    </r>
  </si>
  <si>
    <r>
      <t>y = 0.307x</t>
    </r>
    <r>
      <rPr>
        <vertAlign val="superscript"/>
        <sz val="12"/>
        <color theme="1"/>
        <rFont val="Calibri"/>
        <family val="2"/>
        <scheme val="minor"/>
      </rPr>
      <t>1.0877</t>
    </r>
  </si>
  <si>
    <r>
      <t>y = 0.0786x</t>
    </r>
    <r>
      <rPr>
        <vertAlign val="superscript"/>
        <sz val="12"/>
        <color theme="1"/>
        <rFont val="Calibri"/>
        <family val="2"/>
        <scheme val="minor"/>
      </rPr>
      <t>1.1261</t>
    </r>
  </si>
  <si>
    <r>
      <t>y = 0.0535x</t>
    </r>
    <r>
      <rPr>
        <vertAlign val="superscript"/>
        <sz val="12"/>
        <color theme="1"/>
        <rFont val="Calibri"/>
        <family val="2"/>
        <scheme val="minor"/>
      </rPr>
      <t>1.1953</t>
    </r>
  </si>
  <si>
    <r>
      <t>y = 0.1229x</t>
    </r>
    <r>
      <rPr>
        <vertAlign val="superscript"/>
        <sz val="12"/>
        <color theme="1"/>
        <rFont val="Calibri"/>
        <family val="2"/>
        <scheme val="minor"/>
      </rPr>
      <t>1.0741</t>
    </r>
  </si>
  <si>
    <r>
      <t>y = 0.0447x</t>
    </r>
    <r>
      <rPr>
        <vertAlign val="superscript"/>
        <sz val="12"/>
        <color theme="1"/>
        <rFont val="Calibri"/>
        <family val="2"/>
        <scheme val="minor"/>
      </rPr>
      <t>1.1346</t>
    </r>
  </si>
  <si>
    <r>
      <t>y = 0.0193x</t>
    </r>
    <r>
      <rPr>
        <vertAlign val="superscript"/>
        <sz val="12"/>
        <color theme="1"/>
        <rFont val="Calibri"/>
        <family val="2"/>
        <scheme val="minor"/>
      </rPr>
      <t>1.273</t>
    </r>
  </si>
  <si>
    <r>
      <t>y = 0.0713x</t>
    </r>
    <r>
      <rPr>
        <vertAlign val="superscript"/>
        <sz val="12"/>
        <color theme="1"/>
        <rFont val="Calibri"/>
        <family val="2"/>
        <scheme val="minor"/>
      </rPr>
      <t>1.0814</t>
    </r>
  </si>
  <si>
    <r>
      <t>y = 0.0246x</t>
    </r>
    <r>
      <rPr>
        <vertAlign val="superscript"/>
        <sz val="12"/>
        <color theme="1"/>
        <rFont val="Calibri"/>
        <family val="2"/>
        <scheme val="minor"/>
      </rPr>
      <t>1.1475</t>
    </r>
  </si>
  <si>
    <r>
      <t>y = 0.0177x</t>
    </r>
    <r>
      <rPr>
        <vertAlign val="superscript"/>
        <sz val="12"/>
        <color theme="1"/>
        <rFont val="Calibri"/>
        <family val="2"/>
        <scheme val="minor"/>
      </rPr>
      <t>1.2092</t>
    </r>
  </si>
  <si>
    <r>
      <t>y = 0.0252</t>
    </r>
    <r>
      <rPr>
        <vertAlign val="superscript"/>
        <sz val="12"/>
        <color theme="1"/>
        <rFont val="Calibri"/>
        <family val="2"/>
        <scheme val="minor"/>
      </rPr>
      <t>x1.1548</t>
    </r>
  </si>
  <si>
    <r>
      <t>y = 0.1214x</t>
    </r>
    <r>
      <rPr>
        <vertAlign val="superscript"/>
        <sz val="12"/>
        <color theme="1"/>
        <rFont val="Calibri"/>
        <family val="2"/>
        <scheme val="minor"/>
      </rPr>
      <t>1.1349</t>
    </r>
  </si>
  <si>
    <r>
      <t>y = 0.1100x</t>
    </r>
    <r>
      <rPr>
        <vertAlign val="superscript"/>
        <sz val="12"/>
        <color theme="1"/>
        <rFont val="Calibri"/>
        <family val="2"/>
        <scheme val="minor"/>
      </rPr>
      <t>1.1618</t>
    </r>
  </si>
  <si>
    <r>
      <t>y = 0.1856x</t>
    </r>
    <r>
      <rPr>
        <vertAlign val="superscript"/>
        <sz val="12"/>
        <color theme="1"/>
        <rFont val="Calibri"/>
        <family val="2"/>
        <scheme val="minor"/>
      </rPr>
      <t>1.0837</t>
    </r>
  </si>
  <si>
    <r>
      <t>y = 0.4563x</t>
    </r>
    <r>
      <rPr>
        <vertAlign val="superscript"/>
        <sz val="12"/>
        <color theme="1"/>
        <rFont val="Calibri"/>
        <family val="2"/>
        <scheme val="minor"/>
      </rPr>
      <t>1.0716</t>
    </r>
  </si>
  <si>
    <r>
      <t>y = 0.3612x</t>
    </r>
    <r>
      <rPr>
        <vertAlign val="superscript"/>
        <sz val="12"/>
        <color theme="1"/>
        <rFont val="Calibri"/>
        <family val="2"/>
        <scheme val="minor"/>
      </rPr>
      <t>1.1118</t>
    </r>
  </si>
  <si>
    <r>
      <t>y = 0.588x</t>
    </r>
    <r>
      <rPr>
        <vertAlign val="superscript"/>
        <sz val="12"/>
        <color theme="1"/>
        <rFont val="Calibri"/>
        <family val="2"/>
        <scheme val="minor"/>
      </rPr>
      <t>1.0428</t>
    </r>
  </si>
  <si>
    <r>
      <t>y = 0.3160x</t>
    </r>
    <r>
      <rPr>
        <vertAlign val="superscript"/>
        <sz val="12"/>
        <color theme="1"/>
        <rFont val="Calibri"/>
        <family val="2"/>
        <scheme val="minor"/>
      </rPr>
      <t>1.0845</t>
    </r>
  </si>
  <si>
    <r>
      <t>y = 0.2597x</t>
    </r>
    <r>
      <rPr>
        <vertAlign val="superscript"/>
        <sz val="12"/>
        <color theme="1"/>
        <rFont val="Calibri"/>
        <family val="2"/>
        <scheme val="minor"/>
      </rPr>
      <t>1.102</t>
    </r>
  </si>
  <si>
    <r>
      <t>y = 0.3304x</t>
    </r>
    <r>
      <rPr>
        <vertAlign val="superscript"/>
        <sz val="12"/>
        <color theme="1"/>
        <rFont val="Calibri"/>
        <family val="2"/>
        <scheme val="minor"/>
      </rPr>
      <t>1.0848</t>
    </r>
  </si>
  <si>
    <r>
      <t>y = 0.1135x</t>
    </r>
    <r>
      <rPr>
        <vertAlign val="superscript"/>
        <sz val="12"/>
        <color theme="1"/>
        <rFont val="Calibri"/>
        <family val="2"/>
        <scheme val="minor"/>
      </rPr>
      <t>1.1265</t>
    </r>
  </si>
  <si>
    <r>
      <t>y = 0.0889x</t>
    </r>
    <r>
      <rPr>
        <vertAlign val="superscript"/>
        <sz val="12"/>
        <color theme="1"/>
        <rFont val="Calibri"/>
        <family val="2"/>
        <scheme val="minor"/>
      </rPr>
      <t>1.1786</t>
    </r>
  </si>
  <si>
    <r>
      <t>y = 0.1325x</t>
    </r>
    <r>
      <rPr>
        <vertAlign val="superscript"/>
        <sz val="12"/>
        <color theme="1"/>
        <rFont val="Calibri"/>
        <family val="2"/>
        <scheme val="minor"/>
      </rPr>
      <t>1.1127</t>
    </r>
  </si>
  <si>
    <r>
      <t>y = 0.1610x</t>
    </r>
    <r>
      <rPr>
        <vertAlign val="superscript"/>
        <sz val="12"/>
        <color theme="1"/>
        <rFont val="Calibri"/>
        <family val="2"/>
        <scheme val="minor"/>
      </rPr>
      <t>1.057</t>
    </r>
  </si>
  <si>
    <r>
      <t>y = 0.1684x</t>
    </r>
    <r>
      <rPr>
        <vertAlign val="superscript"/>
        <sz val="12"/>
        <color theme="1"/>
        <rFont val="Calibri"/>
        <family val="2"/>
        <scheme val="minor"/>
      </rPr>
      <t>1.1073</t>
    </r>
  </si>
  <si>
    <r>
      <t>y = 0.2061x</t>
    </r>
    <r>
      <rPr>
        <vertAlign val="superscript"/>
        <sz val="12"/>
        <color theme="1"/>
        <rFont val="Calibri"/>
        <family val="2"/>
        <scheme val="minor"/>
      </rPr>
      <t>1.0778</t>
    </r>
  </si>
  <si>
    <r>
      <t>y = 0.1494x</t>
    </r>
    <r>
      <rPr>
        <vertAlign val="superscript"/>
        <sz val="12"/>
        <color theme="1"/>
        <rFont val="Calibri"/>
        <family val="2"/>
        <scheme val="minor"/>
      </rPr>
      <t>1.1079</t>
    </r>
  </si>
  <si>
    <r>
      <t>y = 0.1886x</t>
    </r>
    <r>
      <rPr>
        <vertAlign val="superscript"/>
        <sz val="12"/>
        <color theme="1"/>
        <rFont val="Calibri"/>
        <family val="2"/>
        <scheme val="minor"/>
      </rPr>
      <t>1.0789</t>
    </r>
  </si>
  <si>
    <r>
      <t>y = 0.2076x</t>
    </r>
    <r>
      <rPr>
        <vertAlign val="superscript"/>
        <sz val="12"/>
        <color theme="1"/>
        <rFont val="Calibri"/>
        <family val="2"/>
        <scheme val="minor"/>
      </rPr>
      <t>1.0686</t>
    </r>
  </si>
  <si>
    <r>
      <t>y = 0.0307x</t>
    </r>
    <r>
      <rPr>
        <vertAlign val="superscript"/>
        <sz val="12"/>
        <color theme="1"/>
        <rFont val="Calibri"/>
        <family val="2"/>
        <scheme val="minor"/>
      </rPr>
      <t>1.1154</t>
    </r>
  </si>
  <si>
    <r>
      <t>y = 0.0402x</t>
    </r>
    <r>
      <rPr>
        <vertAlign val="superscript"/>
        <sz val="12"/>
        <color theme="1"/>
        <rFont val="Calibri"/>
        <family val="2"/>
        <scheme val="minor"/>
      </rPr>
      <t>1.1153</t>
    </r>
  </si>
  <si>
    <r>
      <t>y = 0.0192x</t>
    </r>
    <r>
      <rPr>
        <vertAlign val="superscript"/>
        <sz val="12"/>
        <color theme="1"/>
        <rFont val="Calibri"/>
        <family val="2"/>
        <scheme val="minor"/>
      </rPr>
      <t>1.2435</t>
    </r>
  </si>
  <si>
    <r>
      <t>y = 0.0521x</t>
    </r>
    <r>
      <rPr>
        <vertAlign val="superscript"/>
        <sz val="12"/>
        <color theme="1"/>
        <rFont val="Calibri"/>
        <family val="2"/>
        <scheme val="minor"/>
      </rPr>
      <t>1.0883</t>
    </r>
  </si>
  <si>
    <r>
      <t>y = = 0.0806x</t>
    </r>
    <r>
      <rPr>
        <vertAlign val="superscript"/>
        <sz val="12"/>
        <color theme="1"/>
        <rFont val="Calibri"/>
        <family val="2"/>
        <scheme val="minor"/>
      </rPr>
      <t>1.1067</t>
    </r>
  </si>
  <si>
    <r>
      <t>y = 0.0250x</t>
    </r>
    <r>
      <rPr>
        <vertAlign val="superscript"/>
        <sz val="12"/>
        <color theme="1"/>
        <rFont val="Calibri"/>
        <family val="2"/>
        <scheme val="minor"/>
      </rPr>
      <t>1.3042</t>
    </r>
  </si>
  <si>
    <r>
      <t>y = 0.0966x</t>
    </r>
    <r>
      <rPr>
        <vertAlign val="superscript"/>
        <sz val="12"/>
        <color theme="1"/>
        <rFont val="Calibri"/>
        <family val="2"/>
        <scheme val="minor"/>
      </rPr>
      <t>1.091</t>
    </r>
  </si>
  <si>
    <r>
      <t>y = 0.1536x</t>
    </r>
    <r>
      <rPr>
        <vertAlign val="superscript"/>
        <sz val="12"/>
        <color theme="1"/>
        <rFont val="Calibri"/>
        <family val="2"/>
        <scheme val="minor"/>
      </rPr>
      <t>1.1384</t>
    </r>
  </si>
  <si>
    <r>
      <t>y = 0.0648x</t>
    </r>
    <r>
      <rPr>
        <vertAlign val="superscript"/>
        <sz val="12"/>
        <color theme="1"/>
        <rFont val="Calibri"/>
        <family val="2"/>
        <scheme val="minor"/>
      </rPr>
      <t>1.2919</t>
    </r>
  </si>
  <si>
    <r>
      <t>y = 0.2682x</t>
    </r>
    <r>
      <rPr>
        <vertAlign val="superscript"/>
        <sz val="12"/>
        <color theme="1"/>
        <rFont val="Calibri"/>
        <family val="2"/>
        <scheme val="minor"/>
      </rPr>
      <t>1.071</t>
    </r>
  </si>
  <si>
    <r>
      <t>y = 0.0996x</t>
    </r>
    <r>
      <rPr>
        <vertAlign val="superscript"/>
        <sz val="12"/>
        <color theme="1"/>
        <rFont val="Calibri"/>
        <family val="2"/>
        <scheme val="minor"/>
      </rPr>
      <t>1.1362</t>
    </r>
  </si>
  <si>
    <r>
      <t>y = 0.0136x</t>
    </r>
    <r>
      <rPr>
        <vertAlign val="superscript"/>
        <sz val="12"/>
        <color theme="1"/>
        <rFont val="Calibri"/>
        <family val="2"/>
        <scheme val="minor"/>
      </rPr>
      <t>1.4722</t>
    </r>
  </si>
  <si>
    <r>
      <t>y = 0.2409x</t>
    </r>
    <r>
      <rPr>
        <vertAlign val="superscript"/>
        <sz val="12"/>
        <color theme="1"/>
        <rFont val="Calibri"/>
        <family val="2"/>
        <scheme val="minor"/>
      </rPr>
      <t>1.0265</t>
    </r>
  </si>
  <si>
    <r>
      <t>y = = 0.2103x</t>
    </r>
    <r>
      <rPr>
        <vertAlign val="superscript"/>
        <sz val="12"/>
        <color theme="1"/>
        <rFont val="Calibri"/>
        <family val="2"/>
        <scheme val="minor"/>
      </rPr>
      <t>1.1055</t>
    </r>
  </si>
  <si>
    <r>
      <t>y = 0.0381x</t>
    </r>
    <r>
      <rPr>
        <vertAlign val="superscript"/>
        <sz val="12"/>
        <color theme="1"/>
        <rFont val="Calibri"/>
        <family val="2"/>
        <scheme val="minor"/>
      </rPr>
      <t>1.3822</t>
    </r>
  </si>
  <si>
    <r>
      <t>y = 0.3607x</t>
    </r>
    <r>
      <rPr>
        <vertAlign val="superscript"/>
        <sz val="12"/>
        <color theme="1"/>
        <rFont val="Calibri"/>
        <family val="2"/>
        <scheme val="minor"/>
      </rPr>
      <t>1.0421</t>
    </r>
  </si>
  <si>
    <r>
      <t>y = 0.0519x</t>
    </r>
    <r>
      <rPr>
        <vertAlign val="superscript"/>
        <sz val="12"/>
        <color theme="1"/>
        <rFont val="Calibri"/>
        <family val="2"/>
        <scheme val="minor"/>
      </rPr>
      <t>1.1123</t>
    </r>
  </si>
  <si>
    <r>
      <t>y = 0.0689x</t>
    </r>
    <r>
      <rPr>
        <vertAlign val="superscript"/>
        <sz val="12"/>
        <color theme="1"/>
        <rFont val="Calibri"/>
        <family val="2"/>
        <scheme val="minor"/>
      </rPr>
      <t>1.0746</t>
    </r>
  </si>
  <si>
    <r>
      <t>y = 0.0838x</t>
    </r>
    <r>
      <rPr>
        <vertAlign val="superscript"/>
        <sz val="12"/>
        <color theme="1"/>
        <rFont val="Calibri"/>
        <family val="2"/>
        <scheme val="minor"/>
      </rPr>
      <t>1.0531</t>
    </r>
  </si>
  <si>
    <r>
      <t>y = 0.0535x</t>
    </r>
    <r>
      <rPr>
        <vertAlign val="superscript"/>
        <sz val="12"/>
        <color theme="1"/>
        <rFont val="Calibri"/>
        <family val="2"/>
        <scheme val="minor"/>
      </rPr>
      <t>1.1109</t>
    </r>
  </si>
  <si>
    <r>
      <t>y = 0.0730x</t>
    </r>
    <r>
      <rPr>
        <vertAlign val="superscript"/>
        <sz val="12"/>
        <color theme="1"/>
        <rFont val="Calibri"/>
        <family val="2"/>
        <scheme val="minor"/>
      </rPr>
      <t>1.0690</t>
    </r>
  </si>
  <si>
    <r>
      <t>y = 0.0789x</t>
    </r>
    <r>
      <rPr>
        <vertAlign val="superscript"/>
        <sz val="12"/>
        <color theme="1"/>
        <rFont val="Calibri"/>
        <family val="2"/>
        <scheme val="minor"/>
      </rPr>
      <t>1.0635</t>
    </r>
  </si>
  <si>
    <r>
      <t>y = 0.0458x</t>
    </r>
    <r>
      <rPr>
        <vertAlign val="superscript"/>
        <sz val="12"/>
        <color theme="1"/>
        <rFont val="Calibri"/>
        <family val="2"/>
        <scheme val="minor"/>
      </rPr>
      <t>1.1052</t>
    </r>
  </si>
  <si>
    <r>
      <t>y = 0.0374x</t>
    </r>
    <r>
      <rPr>
        <vertAlign val="superscript"/>
        <sz val="12"/>
        <color theme="1"/>
        <rFont val="Calibri"/>
        <family val="2"/>
        <scheme val="minor"/>
      </rPr>
      <t>1.1466</t>
    </r>
  </si>
  <si>
    <r>
      <t>y = 0.0639x</t>
    </r>
    <r>
      <rPr>
        <vertAlign val="superscript"/>
        <sz val="12"/>
        <color theme="1"/>
        <rFont val="Calibri"/>
        <family val="2"/>
        <scheme val="minor"/>
      </rPr>
      <t>1.0668</t>
    </r>
  </si>
  <si>
    <t>Sub Basin 8 Area(sq. km)</t>
  </si>
  <si>
    <t>Sub Basin 7 Area (sq. km)</t>
  </si>
  <si>
    <t>Runoff  per sq. km (for Normal rainfall)</t>
  </si>
  <si>
    <t>Runoff per sq. km (for Minimum rainfall)</t>
  </si>
  <si>
    <t>Runoff per sq. km (for Maximum rainfall)</t>
  </si>
  <si>
    <t>Unit</t>
  </si>
  <si>
    <t>mm</t>
  </si>
  <si>
    <t>Runoff Coefficient, with lowest rainfall</t>
  </si>
  <si>
    <t>Runoff Coefficient, with normal rainfall</t>
  </si>
  <si>
    <t>Runoff Coefficient with highest rainfall</t>
  </si>
  <si>
    <t>Name of Sub-Basin</t>
  </si>
  <si>
    <t>Sub-basin 1</t>
  </si>
  <si>
    <t>Note: In the rainfall-runoff models, the runoff values (Y) that that obtained by putting the annual or seasonal rainfall values 'X' in mm will be in MCM. This is because it considers the area of the basin/sub-basin into consideration while modelling. Hence, while using the model for smaller catchments within the basin/sub-basin, the value so obtained shall be divided by the area of the sub-basin in sq. km and multiply by '1000' so as to obtain the unit runoff in mm. This should then be multiplied by the area of the catchment under consideration (in sq. km) and divided by '1000' to obtain the total runoff volume for that catchment in MCM.</t>
  </si>
  <si>
    <t>Rainfall (mm)</t>
  </si>
  <si>
    <t>n=</t>
  </si>
  <si>
    <t>Probability of Exceedence (m/n+1)</t>
  </si>
  <si>
    <t>Probabilty is exceedence is calculated by dividing 'm' by (n+1). M is the turn of occurrence of an event when values are arranged in descending order. For the lowest value, m will be equal to n.</t>
  </si>
  <si>
    <t>Runoff Prediction for different rainfalls in Sub-basin 1 of Mi Oya</t>
  </si>
  <si>
    <t>Runoff (mm) values in decreasing order</t>
  </si>
  <si>
    <t>While doing rurnoff simulation, the rainfall values should be within the range defined by the minimum and maximum values observed for the catchment</t>
  </si>
  <si>
    <t>Sub-basin area (sq. km)</t>
  </si>
  <si>
    <t>Runoff (mm) =Y/sub-basin area (sq. km)</t>
  </si>
  <si>
    <t>The dependable yield of the sub-basin</t>
  </si>
  <si>
    <t>is 83.13mm.</t>
  </si>
  <si>
    <t>Normal rainfall (mm): X</t>
  </si>
  <si>
    <t>Minimum rainfall (mm): X max</t>
  </si>
  <si>
    <t>Maximum rainfall (mm): X min</t>
  </si>
  <si>
    <t>Caveat</t>
  </si>
  <si>
    <t>The runoff coefficient keeps increasing with increasing magnitude of rainfall, from 0.057 to 0.269</t>
  </si>
  <si>
    <t xml:space="preserve">The dashboard provides key hydrological characteristics of 13 river basins of Sri Lanka covered under the CSIAP </t>
  </si>
  <si>
    <t>The features include overall land use of the basins; sub-basin wise drainage area; and rainfall range (min., max., and normal)</t>
  </si>
  <si>
    <t>It provides the sub-basin wise rainfall-runoff relationship worked out using HEC-HMS model and explains the way to arrive at runoff using the equations</t>
  </si>
  <si>
    <t>Basic functions of the Dashboard</t>
  </si>
  <si>
    <t xml:space="preserve">The models can also be used for basins with similar characteristics in terms of land use and rainfall magnitudes, especially those which are closer </t>
  </si>
  <si>
    <t xml:space="preserve">It also provide a sample worksheet that explains the procedure for estimating the runoff  for different values of rainfall for smaller catchments within the basin/sub-basins; and estimate the dependable yield and runoff coefficients </t>
  </si>
  <si>
    <r>
      <t>The basins are:</t>
    </r>
    <r>
      <rPr>
        <b/>
        <sz val="11"/>
        <color theme="1"/>
        <rFont val="Century Gothic"/>
        <family val="2"/>
      </rPr>
      <t xml:space="preserve"> Mandakal Aru; Mundeni Aru; Per Aru; Mi Oya; Mee Oya; Kirindi Oya; Karanda Oya; Heda Oya; Yan Oya; Wila Oya; Kala Oya; Kachikumban Aru; Manik Ganga and Malala Oya</t>
    </r>
  </si>
  <si>
    <t>Malala Oya</t>
  </si>
  <si>
    <t xml:space="preserve">Y=0.4445X - 204.03 </t>
  </si>
  <si>
    <t>Y = 0.5296X - 136.61</t>
  </si>
  <si>
    <t>Y = 0.2612X - 18.586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</si>
</sst>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5" x14ac:knownFonts="1">
    <font>
      <sz val="11"/>
      <color theme="1"/>
      <name val="Calibri"/>
      <family val="2"/>
      <scheme val="minor"/>
    </font>
    <font>
      <b/>
      <sz val="11"/>
      <color theme="1"/>
      <name val="Calibri"/>
      <family val="2"/>
      <scheme val="minor"/>
    </font>
    <font>
      <b/>
      <sz val="11"/>
      <color theme="0"/>
      <name val="Calibri"/>
      <family val="2"/>
      <scheme val="minor"/>
    </font>
    <font>
      <sz val="12"/>
      <color theme="1"/>
      <name val="Calibri"/>
      <family val="2"/>
      <scheme val="minor"/>
    </font>
    <font>
      <vertAlign val="superscript"/>
      <sz val="12"/>
      <color theme="1"/>
      <name val="Calibri"/>
      <family val="2"/>
      <scheme val="minor"/>
    </font>
    <font>
      <sz val="11"/>
      <color theme="4" tint="-0.499984740745262"/>
      <name val="Calibri"/>
      <family val="2"/>
      <scheme val="minor"/>
    </font>
    <font>
      <b/>
      <vertAlign val="superscript"/>
      <sz val="11"/>
      <color theme="1"/>
      <name val="Calibri"/>
      <family val="2"/>
      <scheme val="minor"/>
    </font>
    <font>
      <b/>
      <sz val="12"/>
      <color theme="1"/>
      <name val="Calibri"/>
      <family val="2"/>
      <scheme val="minor"/>
    </font>
    <font>
      <b/>
      <sz val="12"/>
      <color theme="1"/>
      <name val="Century Gothic"/>
      <family val="2"/>
    </font>
    <font>
      <b/>
      <sz val="12"/>
      <color theme="7" tint="-0.499984740745262"/>
      <name val="Calibri"/>
      <family val="2"/>
      <scheme val="minor"/>
    </font>
    <font>
      <b/>
      <sz val="12"/>
      <color theme="0"/>
      <name val="Calibri"/>
      <family val="2"/>
      <scheme val="minor"/>
    </font>
    <font>
      <b/>
      <sz val="11"/>
      <color theme="1"/>
      <name val="Century Gothic"/>
      <family val="2"/>
    </font>
    <font>
      <sz val="12"/>
      <color theme="1"/>
      <name val="Century Gothic"/>
      <family val="2"/>
    </font>
    <font>
      <sz val="11"/>
      <color theme="1"/>
      <name val="Century Gothic"/>
      <family val="2"/>
    </font>
    <font>
      <u/>
      <sz val="11"/>
      <color theme="10"/>
      <name val="Calibri"/>
      <family val="2"/>
      <scheme val="minor"/>
    </font>
  </fonts>
  <fills count="25">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249977111117893"/>
        <bgColor indexed="64"/>
      </patternFill>
    </fill>
    <fill>
      <patternFill patternType="solid">
        <fgColor theme="0"/>
        <bgColor indexed="64"/>
      </patternFill>
    </fill>
    <fill>
      <patternFill patternType="solid">
        <fgColor rgb="FFFFC000"/>
        <bgColor indexed="64"/>
      </patternFill>
    </fill>
    <fill>
      <patternFill patternType="solid">
        <fgColor theme="7"/>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5"/>
        <bgColor indexed="64"/>
      </patternFill>
    </fill>
    <fill>
      <patternFill patternType="solid">
        <fgColor theme="6"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style="thin">
        <color auto="1"/>
      </right>
      <top/>
      <bottom/>
      <diagonal/>
    </border>
    <border>
      <left/>
      <right style="thin">
        <color auto="1"/>
      </right>
      <top style="thin">
        <color auto="1"/>
      </top>
      <bottom/>
      <diagonal/>
    </border>
  </borders>
  <cellStyleXfs count="2">
    <xf numFmtId="0" fontId="0" fillId="0" borderId="0"/>
    <xf numFmtId="0" fontId="14" fillId="0" borderId="0" applyNumberFormat="0" applyFill="0" applyBorder="0" applyAlignment="0" applyProtection="0"/>
  </cellStyleXfs>
  <cellXfs count="118">
    <xf numFmtId="0" fontId="0" fillId="0" borderId="0" xfId="0"/>
    <xf numFmtId="0" fontId="0" fillId="0" borderId="0" xfId="0" applyAlignment="1">
      <alignment horizontal="left"/>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1" fillId="0" borderId="0" xfId="0" applyFont="1"/>
    <xf numFmtId="0" fontId="1" fillId="3" borderId="1" xfId="0" applyFont="1" applyFill="1" applyBorder="1" applyAlignment="1">
      <alignment horizontal="center"/>
    </xf>
    <xf numFmtId="0" fontId="3" fillId="0" borderId="1" xfId="0" applyFont="1" applyBorder="1" applyAlignment="1">
      <alignment horizontal="left" vertical="center"/>
    </xf>
    <xf numFmtId="2" fontId="3" fillId="0" borderId="1" xfId="0" applyNumberFormat="1" applyFont="1" applyBorder="1" applyAlignment="1">
      <alignment horizontal="center" vertical="center"/>
    </xf>
    <xf numFmtId="2" fontId="3" fillId="0" borderId="1" xfId="0" applyNumberFormat="1" applyFont="1" applyBorder="1" applyAlignment="1">
      <alignment horizontal="center"/>
    </xf>
    <xf numFmtId="0" fontId="3" fillId="0" borderId="1" xfId="0" applyFont="1" applyBorder="1"/>
    <xf numFmtId="0" fontId="3" fillId="0" borderId="0" xfId="0" applyFont="1"/>
    <xf numFmtId="2" fontId="3" fillId="0" borderId="1" xfId="0" applyNumberFormat="1" applyFont="1" applyBorder="1"/>
    <xf numFmtId="0" fontId="3" fillId="9" borderId="1" xfId="0" applyFont="1" applyFill="1" applyBorder="1" applyAlignment="1">
      <alignment horizontal="left" vertical="center"/>
    </xf>
    <xf numFmtId="2" fontId="3" fillId="9" borderId="1" xfId="0" applyNumberFormat="1" applyFont="1" applyFill="1" applyBorder="1" applyAlignment="1">
      <alignment horizontal="center" vertical="center"/>
    </xf>
    <xf numFmtId="2" fontId="3" fillId="9" borderId="1" xfId="0" applyNumberFormat="1" applyFont="1" applyFill="1" applyBorder="1" applyAlignment="1">
      <alignment horizontal="center"/>
    </xf>
    <xf numFmtId="0" fontId="3" fillId="9" borderId="1" xfId="0" applyFont="1" applyFill="1" applyBorder="1"/>
    <xf numFmtId="2" fontId="3" fillId="9" borderId="1" xfId="0" applyNumberFormat="1" applyFont="1" applyFill="1" applyBorder="1"/>
    <xf numFmtId="0" fontId="5" fillId="7" borderId="1" xfId="0" applyFont="1" applyFill="1" applyBorder="1" applyAlignment="1">
      <alignment horizontal="center"/>
    </xf>
    <xf numFmtId="0" fontId="0" fillId="7" borderId="1" xfId="0" applyFill="1" applyBorder="1" applyAlignment="1">
      <alignment horizontal="center"/>
    </xf>
    <xf numFmtId="0" fontId="2" fillId="7" borderId="1" xfId="0" applyFont="1" applyFill="1" applyBorder="1" applyAlignment="1">
      <alignment horizontal="center" vertical="center"/>
    </xf>
    <xf numFmtId="0" fontId="1" fillId="12" borderId="1" xfId="0" applyFont="1" applyFill="1" applyBorder="1" applyAlignment="1">
      <alignment horizontal="left" vertical="center" wrapText="1"/>
    </xf>
    <xf numFmtId="0" fontId="3" fillId="0" borderId="1" xfId="0" applyFont="1" applyBorder="1" applyAlignment="1">
      <alignment horizontal="center" vertical="center"/>
    </xf>
    <xf numFmtId="0" fontId="3" fillId="0" borderId="1" xfId="0" applyFont="1" applyBorder="1" applyAlignment="1">
      <alignment horizontal="center"/>
    </xf>
    <xf numFmtId="0" fontId="3" fillId="0" borderId="0" xfId="0" applyFont="1" applyAlignment="1">
      <alignment horizontal="center"/>
    </xf>
    <xf numFmtId="0" fontId="3" fillId="6" borderId="1" xfId="0" applyFont="1" applyFill="1" applyBorder="1" applyAlignment="1">
      <alignment horizontal="center"/>
    </xf>
    <xf numFmtId="164" fontId="3" fillId="0" borderId="1" xfId="0" applyNumberFormat="1" applyFont="1" applyBorder="1" applyAlignment="1">
      <alignment horizontal="center"/>
    </xf>
    <xf numFmtId="0" fontId="7" fillId="2" borderId="1" xfId="0" applyFont="1" applyFill="1" applyBorder="1" applyAlignment="1">
      <alignment horizontal="center" vertical="top"/>
    </xf>
    <xf numFmtId="0" fontId="7" fillId="4" borderId="1" xfId="0" applyFont="1" applyFill="1" applyBorder="1" applyAlignment="1">
      <alignment horizontal="center" vertical="top"/>
    </xf>
    <xf numFmtId="0" fontId="7" fillId="4" borderId="1" xfId="0" applyFont="1" applyFill="1" applyBorder="1" applyAlignment="1">
      <alignment horizontal="center" vertical="top" wrapText="1"/>
    </xf>
    <xf numFmtId="0" fontId="3" fillId="2" borderId="1" xfId="0" applyFont="1" applyFill="1" applyBorder="1" applyAlignment="1">
      <alignment horizontal="center"/>
    </xf>
    <xf numFmtId="0" fontId="0" fillId="0" borderId="8" xfId="0" applyBorder="1"/>
    <xf numFmtId="164" fontId="0" fillId="0" borderId="0" xfId="0" applyNumberFormat="1"/>
    <xf numFmtId="0" fontId="9" fillId="0" borderId="1" xfId="0" applyFont="1" applyBorder="1"/>
    <xf numFmtId="2" fontId="0" fillId="0" borderId="0" xfId="0" applyNumberFormat="1"/>
    <xf numFmtId="0" fontId="7" fillId="0" borderId="1" xfId="0" applyFont="1" applyBorder="1" applyAlignment="1">
      <alignment horizontal="center"/>
    </xf>
    <xf numFmtId="0" fontId="0" fillId="0" borderId="0" xfId="0" applyAlignment="1">
      <alignment wrapText="1"/>
    </xf>
    <xf numFmtId="0" fontId="12" fillId="16" borderId="0" xfId="0" applyFont="1" applyFill="1"/>
    <xf numFmtId="0" fontId="8" fillId="16" borderId="0" xfId="0" applyFont="1" applyFill="1" applyAlignment="1">
      <alignment wrapText="1"/>
    </xf>
    <xf numFmtId="0" fontId="8" fillId="16" borderId="0" xfId="0" applyFont="1" applyFill="1" applyAlignment="1">
      <alignment horizontal="left" wrapText="1"/>
    </xf>
    <xf numFmtId="0" fontId="8" fillId="15" borderId="1" xfId="0" applyFont="1" applyFill="1" applyBorder="1" applyAlignment="1">
      <alignment wrapText="1"/>
    </xf>
    <xf numFmtId="0" fontId="7" fillId="0" borderId="1" xfId="0" applyFont="1" applyBorder="1"/>
    <xf numFmtId="0" fontId="11" fillId="17" borderId="0" xfId="0" applyFont="1" applyFill="1"/>
    <xf numFmtId="0" fontId="8" fillId="17" borderId="0" xfId="0" applyFont="1" applyFill="1"/>
    <xf numFmtId="0" fontId="10" fillId="7" borderId="2" xfId="0" applyFont="1" applyFill="1" applyBorder="1" applyAlignment="1">
      <alignment horizontal="center"/>
    </xf>
    <xf numFmtId="0" fontId="10" fillId="7" borderId="3" xfId="0" applyFont="1" applyFill="1" applyBorder="1" applyAlignment="1">
      <alignment horizontal="center"/>
    </xf>
    <xf numFmtId="0" fontId="10" fillId="12" borderId="9" xfId="0" applyFont="1" applyFill="1" applyBorder="1" applyAlignment="1">
      <alignment horizontal="center"/>
    </xf>
    <xf numFmtId="0" fontId="11" fillId="0" borderId="0" xfId="0" applyFont="1"/>
    <xf numFmtId="0" fontId="13" fillId="8" borderId="0" xfId="0" applyFont="1" applyFill="1"/>
    <xf numFmtId="0" fontId="13" fillId="9" borderId="0" xfId="0" applyFont="1" applyFill="1"/>
    <xf numFmtId="0" fontId="8" fillId="8" borderId="0" xfId="0" applyFont="1" applyFill="1" applyAlignment="1">
      <alignment horizontal="center"/>
    </xf>
    <xf numFmtId="0" fontId="0" fillId="8" borderId="0" xfId="0" applyFill="1" applyAlignment="1">
      <alignment horizontal="center"/>
    </xf>
    <xf numFmtId="0" fontId="8" fillId="12" borderId="0" xfId="0" applyFont="1" applyFill="1" applyAlignment="1">
      <alignment horizontal="center"/>
    </xf>
    <xf numFmtId="0" fontId="8" fillId="8" borderId="0" xfId="0" applyFont="1" applyFill="1" applyAlignment="1">
      <alignment horizontal="left"/>
    </xf>
    <xf numFmtId="0" fontId="0" fillId="8" borderId="0" xfId="0" applyFill="1" applyAlignment="1">
      <alignment horizontal="left"/>
    </xf>
    <xf numFmtId="0" fontId="14" fillId="0" borderId="1" xfId="1" applyBorder="1"/>
    <xf numFmtId="0" fontId="13" fillId="18" borderId="0" xfId="0" applyFont="1" applyFill="1" applyAlignment="1">
      <alignment horizontal="left"/>
    </xf>
    <xf numFmtId="0" fontId="13" fillId="8" borderId="0" xfId="0" applyFont="1" applyFill="1" applyAlignment="1">
      <alignment horizontal="left"/>
    </xf>
    <xf numFmtId="0" fontId="13" fillId="9" borderId="0" xfId="0" applyFont="1" applyFill="1" applyAlignment="1">
      <alignment horizontal="left"/>
    </xf>
    <xf numFmtId="0" fontId="14" fillId="2" borderId="1" xfId="1" applyFill="1" applyBorder="1" applyAlignment="1">
      <alignment horizontal="left" vertical="center"/>
    </xf>
    <xf numFmtId="0" fontId="14" fillId="9" borderId="1" xfId="1" applyFill="1" applyBorder="1" applyAlignment="1">
      <alignment horizontal="left" vertical="center"/>
    </xf>
    <xf numFmtId="0" fontId="14" fillId="13" borderId="1" xfId="1" applyFill="1" applyBorder="1" applyAlignment="1">
      <alignment horizontal="left" vertical="center"/>
    </xf>
    <xf numFmtId="0" fontId="14" fillId="17" borderId="1" xfId="1" applyFill="1" applyBorder="1" applyAlignment="1">
      <alignment horizontal="left" vertical="center"/>
    </xf>
    <xf numFmtId="0" fontId="1" fillId="0" borderId="1" xfId="0" applyFont="1" applyBorder="1" applyAlignment="1">
      <alignment horizontal="center" vertical="center"/>
    </xf>
    <xf numFmtId="0" fontId="14" fillId="23" borderId="1" xfId="1" applyFill="1" applyBorder="1" applyAlignment="1">
      <alignment horizontal="left" vertical="center"/>
    </xf>
    <xf numFmtId="0" fontId="14" fillId="21" borderId="1" xfId="1" applyFill="1" applyBorder="1" applyAlignment="1">
      <alignment horizontal="left" vertical="center"/>
    </xf>
    <xf numFmtId="0" fontId="14" fillId="11" borderId="1" xfId="1" applyFill="1" applyBorder="1" applyAlignment="1">
      <alignment horizontal="left" vertical="center"/>
    </xf>
    <xf numFmtId="0" fontId="14" fillId="22" borderId="1" xfId="1" applyFill="1" applyBorder="1" applyAlignment="1">
      <alignment horizontal="left" vertical="center"/>
    </xf>
    <xf numFmtId="0" fontId="14" fillId="19" borderId="1" xfId="1" applyFill="1" applyBorder="1" applyAlignment="1">
      <alignment horizontal="left" vertical="center"/>
    </xf>
    <xf numFmtId="0" fontId="14" fillId="20" borderId="1" xfId="1" applyFill="1" applyBorder="1" applyAlignment="1">
      <alignment horizontal="left" vertical="center"/>
    </xf>
    <xf numFmtId="0" fontId="14" fillId="8" borderId="1" xfId="1" applyFill="1" applyBorder="1" applyAlignment="1">
      <alignment horizontal="left" vertical="center"/>
    </xf>
    <xf numFmtId="0" fontId="14" fillId="5" borderId="1" xfId="1" applyFill="1" applyBorder="1" applyAlignment="1">
      <alignment horizontal="left" vertical="center"/>
    </xf>
    <xf numFmtId="0" fontId="1" fillId="3" borderId="7" xfId="0" applyFont="1" applyFill="1" applyBorder="1" applyAlignment="1">
      <alignment horizontal="center"/>
    </xf>
    <xf numFmtId="0" fontId="2" fillId="7" borderId="1" xfId="0" applyFont="1" applyFill="1" applyBorder="1" applyAlignment="1">
      <alignment horizontal="center" vertical="center"/>
    </xf>
    <xf numFmtId="0" fontId="1" fillId="3" borderId="1" xfId="0" applyFont="1" applyFill="1" applyBorder="1" applyAlignment="1">
      <alignment horizontal="center"/>
    </xf>
    <xf numFmtId="0" fontId="1" fillId="3" borderId="1"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4" borderId="4" xfId="0" applyFont="1" applyFill="1" applyBorder="1" applyAlignment="1">
      <alignment horizontal="center"/>
    </xf>
    <xf numFmtId="0" fontId="7" fillId="5" borderId="2" xfId="0" applyFont="1" applyFill="1" applyBorder="1" applyAlignment="1">
      <alignment horizontal="center"/>
    </xf>
    <xf numFmtId="0" fontId="7" fillId="5" borderId="3" xfId="0" applyFont="1" applyFill="1" applyBorder="1" applyAlignment="1">
      <alignment horizontal="center"/>
    </xf>
    <xf numFmtId="0" fontId="7" fillId="5" borderId="4" xfId="0" applyFont="1" applyFill="1" applyBorder="1" applyAlignment="1">
      <alignment horizontal="center"/>
    </xf>
    <xf numFmtId="0" fontId="7" fillId="2" borderId="1" xfId="0" applyFont="1" applyFill="1" applyBorder="1" applyAlignment="1">
      <alignment horizontal="center"/>
    </xf>
    <xf numFmtId="0" fontId="7" fillId="8" borderId="2" xfId="0" applyFont="1" applyFill="1" applyBorder="1" applyAlignment="1">
      <alignment horizontal="center"/>
    </xf>
    <xf numFmtId="0" fontId="7" fillId="8" borderId="3" xfId="0" applyFont="1" applyFill="1" applyBorder="1" applyAlignment="1">
      <alignment horizontal="center"/>
    </xf>
    <xf numFmtId="0" fontId="7" fillId="8" borderId="4" xfId="0" applyFont="1" applyFill="1" applyBorder="1" applyAlignment="1">
      <alignment horizontal="center"/>
    </xf>
    <xf numFmtId="0" fontId="7" fillId="13" borderId="2" xfId="0" applyFont="1" applyFill="1" applyBorder="1" applyAlignment="1">
      <alignment horizontal="center"/>
    </xf>
    <xf numFmtId="0" fontId="7" fillId="13" borderId="3" xfId="0" applyFont="1" applyFill="1" applyBorder="1" applyAlignment="1">
      <alignment horizontal="center"/>
    </xf>
    <xf numFmtId="0" fontId="7" fillId="13" borderId="4" xfId="0" applyFont="1" applyFill="1" applyBorder="1" applyAlignment="1">
      <alignment horizontal="center"/>
    </xf>
    <xf numFmtId="0" fontId="7" fillId="2" borderId="5" xfId="0" applyFont="1" applyFill="1" applyBorder="1" applyAlignment="1">
      <alignment horizontal="center" vertical="top" wrapText="1"/>
    </xf>
    <xf numFmtId="0" fontId="7" fillId="2" borderId="6" xfId="0" applyFont="1" applyFill="1" applyBorder="1" applyAlignment="1">
      <alignment horizontal="center" vertical="top" wrapText="1"/>
    </xf>
    <xf numFmtId="0" fontId="7" fillId="4" borderId="2" xfId="0" applyFont="1" applyFill="1" applyBorder="1" applyAlignment="1">
      <alignment horizontal="center" vertical="top"/>
    </xf>
    <xf numFmtId="0" fontId="7" fillId="4" borderId="4" xfId="0" applyFont="1" applyFill="1" applyBorder="1" applyAlignment="1">
      <alignment horizontal="center" vertical="top"/>
    </xf>
    <xf numFmtId="0" fontId="8" fillId="14" borderId="0" xfId="0" applyFont="1" applyFill="1" applyAlignment="1">
      <alignment horizontal="left" vertical="top" wrapText="1"/>
    </xf>
    <xf numFmtId="0" fontId="7" fillId="11" borderId="2" xfId="0" applyFont="1" applyFill="1" applyBorder="1" applyAlignment="1">
      <alignment horizontal="center"/>
    </xf>
    <xf numFmtId="0" fontId="7" fillId="11" borderId="3" xfId="0" applyFont="1" applyFill="1" applyBorder="1" applyAlignment="1">
      <alignment horizontal="center"/>
    </xf>
    <xf numFmtId="0" fontId="7" fillId="11" borderId="4" xfId="0" applyFont="1" applyFill="1" applyBorder="1" applyAlignment="1">
      <alignment horizontal="center"/>
    </xf>
    <xf numFmtId="0" fontId="7" fillId="2" borderId="1" xfId="0" applyFont="1" applyFill="1" applyBorder="1" applyAlignment="1">
      <alignment horizontal="center" vertical="top"/>
    </xf>
    <xf numFmtId="0" fontId="7" fillId="10" borderId="2" xfId="0" applyFont="1" applyFill="1" applyBorder="1" applyAlignment="1">
      <alignment horizontal="center"/>
    </xf>
    <xf numFmtId="0" fontId="7" fillId="10" borderId="3" xfId="0" applyFont="1" applyFill="1" applyBorder="1" applyAlignment="1">
      <alignment horizontal="center"/>
    </xf>
    <xf numFmtId="0" fontId="7" fillId="10" borderId="4" xfId="0" applyFont="1" applyFill="1" applyBorder="1" applyAlignment="1">
      <alignment horizontal="center"/>
    </xf>
    <xf numFmtId="0" fontId="7" fillId="4" borderId="3" xfId="0" applyFont="1" applyFill="1" applyBorder="1" applyAlignment="1">
      <alignment horizontal="center" vertical="top"/>
    </xf>
    <xf numFmtId="0" fontId="8" fillId="16" borderId="0" xfId="0" applyFont="1" applyFill="1" applyAlignment="1">
      <alignment horizontal="left" wrapText="1"/>
    </xf>
    <xf numFmtId="0" fontId="11" fillId="16" borderId="0" xfId="0" applyFont="1" applyFill="1" applyAlignment="1">
      <alignment horizontal="left" wrapText="1"/>
    </xf>
    <xf numFmtId="2" fontId="3" fillId="0" borderId="1" xfId="0" applyNumberFormat="1" applyFont="1" applyBorder="1" applyAlignment="1">
      <alignment horizontal="left"/>
    </xf>
    <xf numFmtId="0" fontId="3" fillId="0" borderId="1" xfId="0" applyFont="1" applyBorder="1" applyAlignment="1">
      <alignment horizontal="left"/>
    </xf>
    <xf numFmtId="0" fontId="0" fillId="0" borderId="0" xfId="0" applyAlignment="1">
      <alignment horizontal="center"/>
    </xf>
    <xf numFmtId="0" fontId="3" fillId="6" borderId="1" xfId="0" applyFont="1" applyFill="1" applyBorder="1" applyAlignment="1">
      <alignment horizontal="left" vertical="center"/>
    </xf>
    <xf numFmtId="0" fontId="0" fillId="0" borderId="0" xfId="0" applyAlignment="1">
      <alignment horizontal="left" vertical="center"/>
    </xf>
    <xf numFmtId="0" fontId="14" fillId="24" borderId="5" xfId="1" applyFill="1" applyBorder="1" applyAlignment="1">
      <alignment horizontal="left" vertical="center"/>
    </xf>
    <xf numFmtId="0" fontId="14" fillId="24" borderId="6" xfId="1" applyFill="1" applyBorder="1" applyAlignment="1">
      <alignment horizontal="left" vertical="center"/>
    </xf>
    <xf numFmtId="165" fontId="3" fillId="0" borderId="1" xfId="0" applyNumberFormat="1" applyFont="1" applyBorder="1" applyAlignment="1">
      <alignment horizontal="center"/>
    </xf>
    <xf numFmtId="165" fontId="3" fillId="0" borderId="1" xfId="0" applyNumberFormat="1" applyFont="1" applyBorder="1" applyAlignment="1">
      <alignment horizontal="center" vertical="center"/>
    </xf>
    <xf numFmtId="0" fontId="14" fillId="0"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Probablity of exceedence curve for</a:t>
            </a:r>
            <a:r>
              <a:rPr lang="en-US" b="1" baseline="0"/>
              <a:t> annual runoff</a:t>
            </a:r>
            <a:endParaRPr lang="en-US" b="1"/>
          </a:p>
        </c:rich>
      </c:tx>
      <c:layout>
        <c:manualLayout>
          <c:xMode val="edge"/>
          <c:yMode val="edge"/>
          <c:x val="0.19805783220879333"/>
          <c:y val="5.55555555555555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059137277891025"/>
          <c:y val="0.20412761076407573"/>
          <c:w val="0.79723081463198697"/>
          <c:h val="0.58104950422863799"/>
        </c:manualLayout>
      </c:layout>
      <c:scatterChart>
        <c:scatterStyle val="smoothMarker"/>
        <c:varyColors val="0"/>
        <c:ser>
          <c:idx val="0"/>
          <c:order val="0"/>
          <c:spPr>
            <a:ln w="25400" cap="rnd">
              <a:solidFill>
                <a:schemeClr val="accent1">
                  <a:lumMod val="50000"/>
                </a:schemeClr>
              </a:solidFill>
              <a:round/>
            </a:ln>
            <a:effectLst/>
          </c:spPr>
          <c:marker>
            <c:symbol val="diamond"/>
            <c:size val="5"/>
            <c:spPr>
              <a:solidFill>
                <a:schemeClr val="accent1">
                  <a:lumMod val="50000"/>
                </a:schemeClr>
              </a:solidFill>
              <a:ln w="22225">
                <a:solidFill>
                  <a:schemeClr val="accent1"/>
                </a:solidFill>
              </a:ln>
              <a:effectLst/>
            </c:spPr>
          </c:marker>
          <c:xVal>
            <c:numRef>
              <c:f>'5-Sample Runoff Estimation'!$E$18:$E$40</c:f>
              <c:numCache>
                <c:formatCode>0.00</c:formatCode>
                <c:ptCount val="23"/>
                <c:pt idx="0">
                  <c:v>4.166666666666667</c:v>
                </c:pt>
                <c:pt idx="1">
                  <c:v>8.3333333333333339</c:v>
                </c:pt>
                <c:pt idx="2">
                  <c:v>12.5</c:v>
                </c:pt>
                <c:pt idx="3">
                  <c:v>16.666666666666668</c:v>
                </c:pt>
                <c:pt idx="4">
                  <c:v>20.833333333333332</c:v>
                </c:pt>
                <c:pt idx="5">
                  <c:v>25</c:v>
                </c:pt>
                <c:pt idx="6">
                  <c:v>29.166666666666668</c:v>
                </c:pt>
                <c:pt idx="7">
                  <c:v>33.333333333333336</c:v>
                </c:pt>
                <c:pt idx="8">
                  <c:v>37.5</c:v>
                </c:pt>
                <c:pt idx="9">
                  <c:v>41.666666666666664</c:v>
                </c:pt>
                <c:pt idx="10">
                  <c:v>45.833333333333336</c:v>
                </c:pt>
                <c:pt idx="11">
                  <c:v>50</c:v>
                </c:pt>
                <c:pt idx="12">
                  <c:v>54.166666666666664</c:v>
                </c:pt>
                <c:pt idx="13">
                  <c:v>58.333333333333336</c:v>
                </c:pt>
                <c:pt idx="14">
                  <c:v>62.5</c:v>
                </c:pt>
                <c:pt idx="15">
                  <c:v>66.666666666666671</c:v>
                </c:pt>
                <c:pt idx="16">
                  <c:v>70.833333333333329</c:v>
                </c:pt>
                <c:pt idx="17">
                  <c:v>75</c:v>
                </c:pt>
                <c:pt idx="18">
                  <c:v>79.166666666666671</c:v>
                </c:pt>
                <c:pt idx="19">
                  <c:v>83.333333333333329</c:v>
                </c:pt>
                <c:pt idx="20">
                  <c:v>87.5</c:v>
                </c:pt>
                <c:pt idx="21">
                  <c:v>91.666666666666671</c:v>
                </c:pt>
                <c:pt idx="22">
                  <c:v>95.833333333333329</c:v>
                </c:pt>
              </c:numCache>
            </c:numRef>
          </c:xVal>
          <c:yVal>
            <c:numRef>
              <c:f>'5-Sample Runoff Estimation'!$F$18:$F$40</c:f>
              <c:numCache>
                <c:formatCode>0.000</c:formatCode>
                <c:ptCount val="23"/>
                <c:pt idx="0">
                  <c:v>466.29817672534853</c:v>
                </c:pt>
                <c:pt idx="1">
                  <c:v>429.10671820396442</c:v>
                </c:pt>
                <c:pt idx="2">
                  <c:v>397.46579398553189</c:v>
                </c:pt>
                <c:pt idx="3">
                  <c:v>367.27763982129289</c:v>
                </c:pt>
                <c:pt idx="4">
                  <c:v>338.51850027846262</c:v>
                </c:pt>
                <c:pt idx="5">
                  <c:v>311.1642607421017</c:v>
                </c:pt>
                <c:pt idx="6">
                  <c:v>285.19042992534247</c:v>
                </c:pt>
                <c:pt idx="7">
                  <c:v>260.57212090019152</c:v>
                </c:pt>
                <c:pt idx="8">
                  <c:v>237.28403046689698</c:v>
                </c:pt>
                <c:pt idx="9">
                  <c:v>215.30041664987468</c:v>
                </c:pt>
                <c:pt idx="10">
                  <c:v>194.59507407208309</c:v>
                </c:pt>
                <c:pt idx="11">
                  <c:v>175.14130691565387</c:v>
                </c:pt>
                <c:pt idx="12">
                  <c:v>156.91189912261555</c:v>
                </c:pt>
                <c:pt idx="13">
                  <c:v>139.87908142282282</c:v>
                </c:pt>
                <c:pt idx="14">
                  <c:v>124.01449469298181</c:v>
                </c:pt>
                <c:pt idx="15">
                  <c:v>109.2891490460087</c:v>
                </c:pt>
                <c:pt idx="16">
                  <c:v>95.673377916869953</c:v>
                </c:pt>
                <c:pt idx="17">
                  <c:v>83.136786240005577</c:v>
                </c:pt>
                <c:pt idx="18">
                  <c:v>71.648191590877246</c:v>
                </c:pt>
                <c:pt idx="19">
                  <c:v>61.175556870685845</c:v>
                </c:pt>
                <c:pt idx="20">
                  <c:v>51.685912720409156</c:v>
                </c:pt>
                <c:pt idx="21">
                  <c:v>43.145267315576952</c:v>
                </c:pt>
                <c:pt idx="22">
                  <c:v>35.375039110613415</c:v>
                </c:pt>
              </c:numCache>
            </c:numRef>
          </c:yVal>
          <c:smooth val="1"/>
          <c:extLst>
            <c:ext xmlns:c16="http://schemas.microsoft.com/office/drawing/2014/chart" uri="{C3380CC4-5D6E-409C-BE32-E72D297353CC}">
              <c16:uniqueId val="{00000000-6B59-47B9-90F3-A48A100A209E}"/>
            </c:ext>
          </c:extLst>
        </c:ser>
        <c:dLbls>
          <c:showLegendKey val="0"/>
          <c:showVal val="0"/>
          <c:showCatName val="0"/>
          <c:showSerName val="0"/>
          <c:showPercent val="0"/>
          <c:showBubbleSize val="0"/>
        </c:dLbls>
        <c:axId val="234101816"/>
        <c:axId val="234102200"/>
      </c:scatterChart>
      <c:valAx>
        <c:axId val="234101816"/>
        <c:scaling>
          <c:orientation val="minMax"/>
          <c:max val="10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Probability (%)</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02200"/>
        <c:crosses val="autoZero"/>
        <c:crossBetween val="midCat"/>
      </c:valAx>
      <c:valAx>
        <c:axId val="23410220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Runoff (mm)</a:t>
                </a:r>
              </a:p>
            </c:rich>
          </c:tx>
          <c:layout>
            <c:manualLayout>
              <c:xMode val="edge"/>
              <c:yMode val="edge"/>
              <c:x val="2.0442930153321975E-2"/>
              <c:y val="0.3659066054243220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01816"/>
        <c:crosses val="autoZero"/>
        <c:crossBetween val="midCat"/>
      </c:valAx>
      <c:spPr>
        <a:solidFill>
          <a:schemeClr val="accent2">
            <a:lumMod val="20000"/>
            <a:lumOff val="80000"/>
          </a:schemeClr>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303476</xdr:colOff>
      <xdr:row>19</xdr:row>
      <xdr:rowOff>166687</xdr:rowOff>
    </xdr:from>
    <xdr:to>
      <xdr:col>15</xdr:col>
      <xdr:colOff>401637</xdr:colOff>
      <xdr:row>34</xdr:row>
      <xdr:rowOff>33337</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Images\WILA%20OYA\Landuse-Soil-WIla-Oya.jpg" TargetMode="External"/><Relationship Id="rId13" Type="http://schemas.openxmlformats.org/officeDocument/2006/relationships/hyperlink" Target="Images\MEE%20OYA\Landuse-Soil-Mee-Oya.jpg" TargetMode="External"/><Relationship Id="rId3" Type="http://schemas.openxmlformats.org/officeDocument/2006/relationships/hyperlink" Target="Images\MANDAKAL%20ARU\Landuse-Soil-Mandakal%20Aru.jpg" TargetMode="External"/><Relationship Id="rId7" Type="http://schemas.openxmlformats.org/officeDocument/2006/relationships/hyperlink" Target="Images\HEDA%20OYA\Landuse-Soil-Heda-Oya.jpg" TargetMode="External"/><Relationship Id="rId12" Type="http://schemas.openxmlformats.org/officeDocument/2006/relationships/hyperlink" Target="Images\KUNCHIUMBAN%20ARU\Landuse-Soil-Kunchiumban-Aru.jpg" TargetMode="External"/><Relationship Id="rId2" Type="http://schemas.openxmlformats.org/officeDocument/2006/relationships/hyperlink" Target="Images\YAN%20OYA\Landuse-Soil-Yan%20Oya.jpg" TargetMode="External"/><Relationship Id="rId1" Type="http://schemas.openxmlformats.org/officeDocument/2006/relationships/hyperlink" Target="Images\MI%20OYA\Landuse-Soil-Mi-Oya.jpg" TargetMode="External"/><Relationship Id="rId6" Type="http://schemas.openxmlformats.org/officeDocument/2006/relationships/hyperlink" Target="Images\KIRINDI%20OYA\Landuse-Soil-Kirindi-Oya_page-0001.jpg" TargetMode="External"/><Relationship Id="rId11" Type="http://schemas.openxmlformats.org/officeDocument/2006/relationships/hyperlink" Target="Images\MUNDENI%20ARU\Landuse-Soil-Mundeni-Aru.jpg" TargetMode="External"/><Relationship Id="rId5" Type="http://schemas.openxmlformats.org/officeDocument/2006/relationships/hyperlink" Target="Images\KARANDA%20OYA\Landuse%20and%20Soil%20-%20Karanda%20Oya.jpg" TargetMode="External"/><Relationship Id="rId15" Type="http://schemas.openxmlformats.org/officeDocument/2006/relationships/printerSettings" Target="../printerSettings/printerSettings2.bin"/><Relationship Id="rId10" Type="http://schemas.openxmlformats.org/officeDocument/2006/relationships/hyperlink" Target="Images\PER%20ARU\Landuse-Soil-Per-Aru.jpg" TargetMode="External"/><Relationship Id="rId4" Type="http://schemas.openxmlformats.org/officeDocument/2006/relationships/hyperlink" Target="Images\MANIK%20GANGA\Landuse-Soil-Manik-Ganga_page-0001.jpg" TargetMode="External"/><Relationship Id="rId9" Type="http://schemas.openxmlformats.org/officeDocument/2006/relationships/hyperlink" Target="Images\KALA%20OYA\Landuse-Soil-Kala-Oya.jpg" TargetMode="External"/><Relationship Id="rId14" Type="http://schemas.openxmlformats.org/officeDocument/2006/relationships/hyperlink" Target="Images\MALALA%20OYA\Malala-Oya-Landuse-Soil.jp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Images\WILA%20OYA\CN-WILA-OYA.jpg" TargetMode="External"/><Relationship Id="rId13" Type="http://schemas.openxmlformats.org/officeDocument/2006/relationships/hyperlink" Target="Images\MEE%20OYA\CN-Mee-Oya.jpg" TargetMode="External"/><Relationship Id="rId3" Type="http://schemas.openxmlformats.org/officeDocument/2006/relationships/hyperlink" Target="Images\MANDAKAL%20ARU\Stream-Network-Mandakal-Aru.jpg" TargetMode="External"/><Relationship Id="rId7" Type="http://schemas.openxmlformats.org/officeDocument/2006/relationships/hyperlink" Target="Images\HEDA%20OYA\Stream%20-%20CN-%20Heda-Oya_page-0001.jpg" TargetMode="External"/><Relationship Id="rId12" Type="http://schemas.openxmlformats.org/officeDocument/2006/relationships/hyperlink" Target="Images\KUNCHIUMBAN%20ARU\CN-Kunchiumban-Aru.jpg" TargetMode="External"/><Relationship Id="rId2" Type="http://schemas.openxmlformats.org/officeDocument/2006/relationships/hyperlink" Target="Images\YAN%20OYA\Stream-Network-Yan-Oya.jpg" TargetMode="External"/><Relationship Id="rId1" Type="http://schemas.openxmlformats.org/officeDocument/2006/relationships/hyperlink" Target="Images\MI%20OYA\Stream-Network-Mi-Oya.jpg" TargetMode="External"/><Relationship Id="rId6" Type="http://schemas.openxmlformats.org/officeDocument/2006/relationships/hyperlink" Target="Images\KIRINDI%20OYA\Stream.jpg" TargetMode="External"/><Relationship Id="rId11" Type="http://schemas.openxmlformats.org/officeDocument/2006/relationships/hyperlink" Target="Images\MUNDENI%20ARU\CN-Mundeni-Aru.jpg" TargetMode="External"/><Relationship Id="rId5" Type="http://schemas.openxmlformats.org/officeDocument/2006/relationships/hyperlink" Target="Images\KARANDA%20OYA\Steam%20and%20Curve%20Number.jpg" TargetMode="External"/><Relationship Id="rId15" Type="http://schemas.openxmlformats.org/officeDocument/2006/relationships/printerSettings" Target="../printerSettings/printerSettings3.bin"/><Relationship Id="rId10" Type="http://schemas.openxmlformats.org/officeDocument/2006/relationships/hyperlink" Target="Images\PER%20ARU\CN-Per-Aru.jpg" TargetMode="External"/><Relationship Id="rId4" Type="http://schemas.openxmlformats.org/officeDocument/2006/relationships/hyperlink" Target="Images\MANIK%20GANGA\StreamNetwork-Curvenumber_page-0001.jpg" TargetMode="External"/><Relationship Id="rId9" Type="http://schemas.openxmlformats.org/officeDocument/2006/relationships/hyperlink" Target="Images\KALA%20OYA\CN-KALA-OYA_page-0001%20(1).jpg" TargetMode="External"/><Relationship Id="rId14" Type="http://schemas.openxmlformats.org/officeDocument/2006/relationships/hyperlink" Target="Images\MALALA%20OYA\Malala-Oya.jp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10"/>
  <sheetViews>
    <sheetView workbookViewId="0">
      <selection activeCell="C16" sqref="C16"/>
    </sheetView>
  </sheetViews>
  <sheetFormatPr defaultRowHeight="14.4" x14ac:dyDescent="0.3"/>
  <cols>
    <col min="1" max="1" width="6.88671875" customWidth="1"/>
    <col min="2" max="2" width="21.5546875" customWidth="1"/>
    <col min="3" max="3" width="25" customWidth="1"/>
    <col min="4" max="4" width="26" customWidth="1"/>
    <col min="5" max="5" width="24.5546875" customWidth="1"/>
    <col min="6" max="6" width="22.88671875" customWidth="1"/>
    <col min="7" max="7" width="23.109375" customWidth="1"/>
    <col min="8" max="8" width="23.5546875" customWidth="1"/>
    <col min="9" max="9" width="24.6640625" customWidth="1"/>
    <col min="10" max="10" width="23.33203125" customWidth="1"/>
    <col min="11" max="11" width="22.5546875" customWidth="1"/>
  </cols>
  <sheetData>
    <row r="3" spans="1:11" ht="15.75" customHeight="1" x14ac:dyDescent="0.3">
      <c r="A3" s="54"/>
      <c r="B3" s="55" t="s">
        <v>276</v>
      </c>
      <c r="C3" s="55"/>
      <c r="D3" s="55"/>
      <c r="E3" s="55"/>
      <c r="F3" s="55"/>
      <c r="G3" s="55"/>
      <c r="H3" s="55"/>
      <c r="I3" s="55"/>
      <c r="J3" s="55"/>
      <c r="K3" s="56"/>
    </row>
    <row r="4" spans="1:11" ht="15" customHeight="1" x14ac:dyDescent="0.3">
      <c r="A4" s="54"/>
      <c r="B4" s="52"/>
      <c r="C4" s="52"/>
      <c r="D4" s="52"/>
      <c r="E4" s="52"/>
      <c r="F4" s="52"/>
      <c r="G4" s="52"/>
      <c r="H4" s="52"/>
      <c r="I4" s="52"/>
      <c r="J4" s="52"/>
      <c r="K4" s="53"/>
    </row>
    <row r="5" spans="1:11" x14ac:dyDescent="0.3">
      <c r="A5" s="49">
        <v>1</v>
      </c>
      <c r="B5" s="58" t="s">
        <v>273</v>
      </c>
      <c r="C5" s="58"/>
      <c r="D5" s="58"/>
      <c r="E5" s="58"/>
      <c r="F5" s="58"/>
      <c r="G5" s="58"/>
      <c r="H5" s="58"/>
      <c r="I5" s="58"/>
      <c r="J5" s="58"/>
      <c r="K5" s="58"/>
    </row>
    <row r="6" spans="1:11" x14ac:dyDescent="0.3">
      <c r="A6" s="49">
        <v>2</v>
      </c>
      <c r="B6" s="50" t="s">
        <v>279</v>
      </c>
      <c r="C6" s="50"/>
      <c r="D6" s="50"/>
      <c r="E6" s="50"/>
      <c r="F6" s="50"/>
      <c r="G6" s="50"/>
      <c r="H6" s="50"/>
      <c r="I6" s="50"/>
      <c r="J6" s="50"/>
      <c r="K6" s="50"/>
    </row>
    <row r="7" spans="1:11" x14ac:dyDescent="0.3">
      <c r="A7" s="49">
        <v>3</v>
      </c>
      <c r="B7" s="51" t="s">
        <v>274</v>
      </c>
      <c r="C7" s="51"/>
      <c r="D7" s="51"/>
      <c r="E7" s="51"/>
      <c r="F7" s="51"/>
      <c r="G7" s="51"/>
      <c r="H7" s="51"/>
      <c r="I7" s="51"/>
      <c r="J7" s="51"/>
      <c r="K7" s="51"/>
    </row>
    <row r="8" spans="1:11" x14ac:dyDescent="0.3">
      <c r="A8" s="49">
        <v>4</v>
      </c>
      <c r="B8" s="59" t="s">
        <v>275</v>
      </c>
      <c r="C8" s="59"/>
      <c r="D8" s="59"/>
      <c r="E8" s="59"/>
      <c r="F8" s="59"/>
      <c r="G8" s="59"/>
      <c r="H8" s="59"/>
      <c r="I8" s="59"/>
      <c r="J8" s="59"/>
      <c r="K8" s="59"/>
    </row>
    <row r="9" spans="1:11" x14ac:dyDescent="0.3">
      <c r="A9" s="49">
        <v>5</v>
      </c>
      <c r="B9" s="60" t="s">
        <v>278</v>
      </c>
      <c r="C9" s="60"/>
      <c r="D9" s="60"/>
      <c r="E9" s="60"/>
      <c r="F9" s="60"/>
      <c r="G9" s="60"/>
      <c r="H9" s="60"/>
      <c r="I9" s="60"/>
      <c r="J9" s="60"/>
      <c r="K9" s="60"/>
    </row>
    <row r="10" spans="1:11" x14ac:dyDescent="0.3">
      <c r="A10" s="49">
        <v>6</v>
      </c>
      <c r="B10" s="58" t="s">
        <v>277</v>
      </c>
      <c r="C10" s="58"/>
      <c r="D10" s="58"/>
      <c r="E10" s="58"/>
      <c r="F10" s="58"/>
      <c r="G10" s="58"/>
      <c r="H10" s="58"/>
      <c r="I10" s="58"/>
      <c r="J10" s="58"/>
      <c r="K10" s="58"/>
    </row>
  </sheetData>
  <mergeCells count="4">
    <mergeCell ref="B5:K5"/>
    <mergeCell ref="B8:K8"/>
    <mergeCell ref="B9:K9"/>
    <mergeCell ref="B10:K10"/>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9"/>
  <sheetViews>
    <sheetView tabSelected="1" topLeftCell="A4" zoomScale="86" zoomScaleNormal="86" workbookViewId="0">
      <selection activeCell="B28" sqref="B28:B29"/>
    </sheetView>
  </sheetViews>
  <sheetFormatPr defaultRowHeight="14.4" x14ac:dyDescent="0.3"/>
  <cols>
    <col min="2" max="3" width="22.44140625" style="1" customWidth="1"/>
    <col min="4" max="4" width="18.109375" style="1" customWidth="1"/>
    <col min="5" max="5" width="14.44140625" customWidth="1"/>
    <col min="6" max="7" width="15.33203125" customWidth="1"/>
    <col min="8" max="8" width="15" customWidth="1"/>
    <col min="9" max="9" width="11.5546875" customWidth="1"/>
    <col min="10" max="10" width="12.33203125" customWidth="1"/>
    <col min="13" max="13" width="14.109375" customWidth="1"/>
    <col min="14" max="14" width="13.6640625" customWidth="1"/>
    <col min="15" max="15" width="11.109375" customWidth="1"/>
    <col min="16" max="16" width="9.33203125" customWidth="1"/>
    <col min="17" max="17" width="13.6640625" customWidth="1"/>
    <col min="24" max="24" width="12.5546875" customWidth="1"/>
  </cols>
  <sheetData>
    <row r="1" spans="1:27" ht="43.2" x14ac:dyDescent="0.3">
      <c r="A1" s="2" t="s">
        <v>0</v>
      </c>
      <c r="B1" s="3" t="s">
        <v>1</v>
      </c>
      <c r="C1" s="3" t="s">
        <v>40</v>
      </c>
      <c r="D1" s="23" t="s">
        <v>75</v>
      </c>
      <c r="E1" s="4" t="s">
        <v>2</v>
      </c>
      <c r="F1" s="4" t="s">
        <v>3</v>
      </c>
      <c r="G1" s="4" t="s">
        <v>48</v>
      </c>
      <c r="H1" s="4" t="s">
        <v>4</v>
      </c>
      <c r="I1" s="4" t="s">
        <v>5</v>
      </c>
      <c r="J1" s="4" t="s">
        <v>6</v>
      </c>
      <c r="K1" s="4" t="s">
        <v>7</v>
      </c>
      <c r="L1" s="4" t="s">
        <v>8</v>
      </c>
      <c r="M1" s="4" t="s">
        <v>9</v>
      </c>
      <c r="N1" s="4" t="s">
        <v>10</v>
      </c>
      <c r="O1" s="4" t="s">
        <v>11</v>
      </c>
      <c r="P1" s="4" t="s">
        <v>12</v>
      </c>
      <c r="Q1" s="4" t="s">
        <v>13</v>
      </c>
      <c r="R1" s="4" t="s">
        <v>30</v>
      </c>
      <c r="S1" s="4" t="s">
        <v>32</v>
      </c>
      <c r="T1" s="4" t="s">
        <v>33</v>
      </c>
      <c r="U1" s="4" t="s">
        <v>34</v>
      </c>
      <c r="V1" s="4" t="s">
        <v>35</v>
      </c>
      <c r="W1" s="4" t="s">
        <v>36</v>
      </c>
      <c r="X1" s="4" t="s">
        <v>37</v>
      </c>
      <c r="Y1" s="4" t="s">
        <v>38</v>
      </c>
      <c r="Z1" s="4" t="s">
        <v>43</v>
      </c>
    </row>
    <row r="2" spans="1:27" ht="17.399999999999999" x14ac:dyDescent="0.3">
      <c r="A2" s="65">
        <v>1</v>
      </c>
      <c r="B2" s="70" t="s">
        <v>14</v>
      </c>
      <c r="C2" s="9" t="s">
        <v>74</v>
      </c>
      <c r="D2" s="9">
        <v>1548.6</v>
      </c>
      <c r="E2" s="10">
        <v>2.1</v>
      </c>
      <c r="F2" s="10">
        <v>304.2</v>
      </c>
      <c r="G2" s="10"/>
      <c r="H2" s="10">
        <v>25.7</v>
      </c>
      <c r="I2" s="10">
        <v>229.4</v>
      </c>
      <c r="J2" s="10">
        <v>8.5</v>
      </c>
      <c r="K2" s="10">
        <v>9.6999999999999993</v>
      </c>
      <c r="L2" s="10">
        <v>253.2</v>
      </c>
      <c r="M2" s="10">
        <v>220.9</v>
      </c>
      <c r="N2" s="10">
        <v>377.8</v>
      </c>
      <c r="O2" s="10">
        <v>111.6</v>
      </c>
      <c r="P2" s="10">
        <v>1.6</v>
      </c>
      <c r="Q2" s="10">
        <v>3.9</v>
      </c>
      <c r="R2" s="11"/>
      <c r="S2" s="11"/>
      <c r="T2" s="11"/>
      <c r="U2" s="11"/>
      <c r="V2" s="11"/>
      <c r="W2" s="11"/>
      <c r="X2" s="11"/>
      <c r="Y2" s="11"/>
      <c r="Z2" s="12"/>
      <c r="AA2" s="13"/>
    </row>
    <row r="3" spans="1:27" ht="15.6" x14ac:dyDescent="0.3">
      <c r="A3" s="65"/>
      <c r="B3" s="70"/>
      <c r="C3" s="15" t="s">
        <v>15</v>
      </c>
      <c r="D3" s="15"/>
      <c r="E3" s="16">
        <v>0.14000000000000001</v>
      </c>
      <c r="F3" s="16">
        <v>19.64</v>
      </c>
      <c r="G3" s="16"/>
      <c r="H3" s="16">
        <v>1.66</v>
      </c>
      <c r="I3" s="16">
        <v>14.81</v>
      </c>
      <c r="J3" s="16">
        <v>0.55000000000000004</v>
      </c>
      <c r="K3" s="16">
        <v>0.63</v>
      </c>
      <c r="L3" s="16">
        <v>16.350000000000001</v>
      </c>
      <c r="M3" s="16">
        <v>14.26</v>
      </c>
      <c r="N3" s="16">
        <v>24.4</v>
      </c>
      <c r="O3" s="16">
        <v>7.21</v>
      </c>
      <c r="P3" s="16">
        <v>0.1</v>
      </c>
      <c r="Q3" s="16">
        <v>0.25</v>
      </c>
      <c r="R3" s="17"/>
      <c r="S3" s="17"/>
      <c r="T3" s="17"/>
      <c r="U3" s="17"/>
      <c r="V3" s="17"/>
      <c r="W3" s="17"/>
      <c r="X3" s="17"/>
      <c r="Y3" s="17"/>
      <c r="Z3" s="18"/>
      <c r="AA3" s="13"/>
    </row>
    <row r="4" spans="1:27" ht="17.399999999999999" x14ac:dyDescent="0.3">
      <c r="A4" s="65">
        <v>2</v>
      </c>
      <c r="B4" s="71" t="s">
        <v>29</v>
      </c>
      <c r="C4" s="9" t="s">
        <v>74</v>
      </c>
      <c r="D4" s="9">
        <v>1432.2</v>
      </c>
      <c r="E4" s="10"/>
      <c r="F4" s="10"/>
      <c r="G4" s="10"/>
      <c r="H4" s="10">
        <v>0.2</v>
      </c>
      <c r="I4" s="10">
        <v>486.8</v>
      </c>
      <c r="J4" s="10">
        <v>502.7</v>
      </c>
      <c r="K4" s="10">
        <v>8.6</v>
      </c>
      <c r="L4" s="10">
        <v>265.3</v>
      </c>
      <c r="M4" s="10"/>
      <c r="N4" s="10">
        <v>156.69999999999999</v>
      </c>
      <c r="O4" s="10"/>
      <c r="P4" s="11"/>
      <c r="Q4" s="10"/>
      <c r="R4" s="11">
        <v>5.3</v>
      </c>
      <c r="S4" s="10">
        <v>6.6</v>
      </c>
      <c r="T4" s="11"/>
      <c r="U4" s="11"/>
      <c r="V4" s="11"/>
      <c r="W4" s="11"/>
      <c r="X4" s="11"/>
      <c r="Y4" s="11"/>
      <c r="Z4" s="12"/>
      <c r="AA4" s="13"/>
    </row>
    <row r="5" spans="1:27" ht="15.6" x14ac:dyDescent="0.3">
      <c r="A5" s="65"/>
      <c r="B5" s="71"/>
      <c r="C5" s="15" t="s">
        <v>15</v>
      </c>
      <c r="D5" s="15"/>
      <c r="E5" s="16"/>
      <c r="F5" s="16"/>
      <c r="G5" s="16"/>
      <c r="H5" s="16">
        <v>0.01</v>
      </c>
      <c r="I5" s="16">
        <v>31.37</v>
      </c>
      <c r="J5" s="16">
        <v>32.39</v>
      </c>
      <c r="K5" s="16">
        <v>0.55000000000000004</v>
      </c>
      <c r="L5" s="16">
        <v>17.100000000000001</v>
      </c>
      <c r="M5" s="16"/>
      <c r="N5" s="16">
        <v>10.1</v>
      </c>
      <c r="O5" s="16"/>
      <c r="P5" s="17"/>
      <c r="Q5" s="16"/>
      <c r="R5" s="17">
        <v>0.34</v>
      </c>
      <c r="S5" s="16">
        <v>0.43</v>
      </c>
      <c r="T5" s="17"/>
      <c r="U5" s="17"/>
      <c r="V5" s="17"/>
      <c r="W5" s="17"/>
      <c r="X5" s="17"/>
      <c r="Y5" s="17"/>
      <c r="Z5" s="18"/>
      <c r="AA5" s="13"/>
    </row>
    <row r="6" spans="1:27" ht="17.399999999999999" x14ac:dyDescent="0.3">
      <c r="A6" s="65">
        <v>3</v>
      </c>
      <c r="B6" s="72" t="s">
        <v>31</v>
      </c>
      <c r="C6" s="9" t="s">
        <v>74</v>
      </c>
      <c r="D6" s="9">
        <v>322.10000000000002</v>
      </c>
      <c r="E6" s="10"/>
      <c r="F6" s="10"/>
      <c r="G6" s="10">
        <v>2.4</v>
      </c>
      <c r="H6" s="10"/>
      <c r="I6" s="10">
        <v>206.2</v>
      </c>
      <c r="J6" s="10"/>
      <c r="K6" s="10"/>
      <c r="L6" s="10">
        <v>15.3</v>
      </c>
      <c r="M6" s="10">
        <v>73.5</v>
      </c>
      <c r="N6" s="10">
        <v>3.2</v>
      </c>
      <c r="O6" s="10"/>
      <c r="P6" s="10"/>
      <c r="Q6" s="10"/>
      <c r="R6" s="11"/>
      <c r="S6" s="11">
        <v>7</v>
      </c>
      <c r="T6" s="11">
        <v>0.9</v>
      </c>
      <c r="U6" s="11">
        <v>4.0999999999999996</v>
      </c>
      <c r="V6" s="11">
        <v>1.4</v>
      </c>
      <c r="W6" s="11">
        <v>6.4</v>
      </c>
      <c r="X6" s="11">
        <v>1.3</v>
      </c>
      <c r="Y6" s="11">
        <v>0.4</v>
      </c>
      <c r="Z6" s="12"/>
      <c r="AA6" s="13"/>
    </row>
    <row r="7" spans="1:27" ht="15.6" x14ac:dyDescent="0.3">
      <c r="A7" s="65"/>
      <c r="B7" s="72"/>
      <c r="C7" s="15" t="s">
        <v>15</v>
      </c>
      <c r="D7" s="15"/>
      <c r="E7" s="16"/>
      <c r="F7" s="16"/>
      <c r="G7" s="16">
        <v>0.7</v>
      </c>
      <c r="H7" s="16"/>
      <c r="I7" s="16">
        <v>64</v>
      </c>
      <c r="J7" s="16"/>
      <c r="K7" s="16"/>
      <c r="L7" s="16">
        <v>4.8</v>
      </c>
      <c r="M7" s="16">
        <v>22.8</v>
      </c>
      <c r="N7" s="16">
        <v>1</v>
      </c>
      <c r="O7" s="16"/>
      <c r="P7" s="16"/>
      <c r="Q7" s="16"/>
      <c r="R7" s="17"/>
      <c r="S7" s="17">
        <v>2</v>
      </c>
      <c r="T7" s="17">
        <v>0.3</v>
      </c>
      <c r="U7" s="17">
        <v>1.3</v>
      </c>
      <c r="V7" s="17">
        <v>0.4</v>
      </c>
      <c r="W7" s="17">
        <v>2</v>
      </c>
      <c r="X7" s="17">
        <v>0.4</v>
      </c>
      <c r="Y7" s="17">
        <v>0.1</v>
      </c>
      <c r="Z7" s="18"/>
      <c r="AA7" s="13"/>
    </row>
    <row r="8" spans="1:27" ht="17.399999999999999" x14ac:dyDescent="0.3">
      <c r="A8" s="65">
        <v>4</v>
      </c>
      <c r="B8" s="73" t="s">
        <v>41</v>
      </c>
      <c r="C8" s="9" t="s">
        <v>74</v>
      </c>
      <c r="D8" s="9">
        <v>926.73</v>
      </c>
      <c r="E8" s="10"/>
      <c r="F8" s="10"/>
      <c r="G8" s="10"/>
      <c r="H8" s="10"/>
      <c r="I8" s="10"/>
      <c r="J8" s="10"/>
      <c r="K8" s="10"/>
      <c r="L8" s="10"/>
      <c r="M8" s="10"/>
      <c r="N8" s="10"/>
      <c r="O8" s="10"/>
      <c r="P8" s="10"/>
      <c r="Q8" s="10"/>
      <c r="R8" s="11"/>
      <c r="S8" s="11"/>
      <c r="T8" s="11"/>
      <c r="U8" s="11"/>
      <c r="V8" s="11"/>
      <c r="W8" s="11"/>
      <c r="X8" s="11"/>
      <c r="Y8" s="11"/>
      <c r="Z8" s="12"/>
      <c r="AA8" s="13"/>
    </row>
    <row r="9" spans="1:27" ht="15.6" x14ac:dyDescent="0.3">
      <c r="A9" s="65"/>
      <c r="B9" s="73"/>
      <c r="C9" s="15" t="s">
        <v>15</v>
      </c>
      <c r="D9" s="15"/>
      <c r="E9" s="16"/>
      <c r="F9" s="16"/>
      <c r="G9" s="16">
        <v>15</v>
      </c>
      <c r="H9" s="16"/>
      <c r="I9" s="16">
        <v>66</v>
      </c>
      <c r="J9" s="16"/>
      <c r="K9" s="16"/>
      <c r="L9" s="16"/>
      <c r="M9" s="16"/>
      <c r="N9" s="16"/>
      <c r="O9" s="16"/>
      <c r="P9" s="16"/>
      <c r="Q9" s="16"/>
      <c r="R9" s="17"/>
      <c r="S9" s="17"/>
      <c r="T9" s="17"/>
      <c r="U9" s="17"/>
      <c r="V9" s="17"/>
      <c r="W9" s="17"/>
      <c r="X9" s="17"/>
      <c r="Y9" s="17"/>
      <c r="Z9" s="19">
        <v>14</v>
      </c>
      <c r="AA9" s="13"/>
    </row>
    <row r="10" spans="1:27" ht="17.399999999999999" x14ac:dyDescent="0.3">
      <c r="A10" s="65">
        <v>5</v>
      </c>
      <c r="B10" s="62" t="s">
        <v>42</v>
      </c>
      <c r="C10" s="9" t="s">
        <v>74</v>
      </c>
      <c r="D10" s="9">
        <v>422</v>
      </c>
      <c r="E10" s="10"/>
      <c r="F10" s="10"/>
      <c r="G10" s="10"/>
      <c r="H10" s="10"/>
      <c r="I10" s="10"/>
      <c r="J10" s="10"/>
      <c r="K10" s="10"/>
      <c r="L10" s="10"/>
      <c r="M10" s="10"/>
      <c r="N10" s="10"/>
      <c r="O10" s="10"/>
      <c r="P10" s="10"/>
      <c r="Q10" s="10"/>
      <c r="R10" s="11"/>
      <c r="S10" s="11"/>
      <c r="T10" s="11"/>
      <c r="U10" s="11"/>
      <c r="V10" s="11"/>
      <c r="W10" s="11"/>
      <c r="X10" s="11"/>
      <c r="Y10" s="11"/>
      <c r="Z10" s="14"/>
      <c r="AA10" s="13"/>
    </row>
    <row r="11" spans="1:27" ht="15.6" x14ac:dyDescent="0.3">
      <c r="A11" s="65"/>
      <c r="B11" s="62"/>
      <c r="C11" s="15" t="s">
        <v>15</v>
      </c>
      <c r="D11" s="15"/>
      <c r="E11" s="16"/>
      <c r="F11" s="16"/>
      <c r="G11" s="16">
        <v>25</v>
      </c>
      <c r="H11" s="16"/>
      <c r="I11" s="16">
        <v>56</v>
      </c>
      <c r="J11" s="16"/>
      <c r="K11" s="16"/>
      <c r="L11" s="16"/>
      <c r="M11" s="16"/>
      <c r="N11" s="16"/>
      <c r="O11" s="16"/>
      <c r="P11" s="16"/>
      <c r="Q11" s="16"/>
      <c r="R11" s="17"/>
      <c r="S11" s="17"/>
      <c r="T11" s="17"/>
      <c r="U11" s="17"/>
      <c r="V11" s="17"/>
      <c r="W11" s="17"/>
      <c r="X11" s="17"/>
      <c r="Y11" s="17"/>
      <c r="Z11" s="19">
        <v>7</v>
      </c>
      <c r="AA11" s="13"/>
    </row>
    <row r="12" spans="1:27" ht="17.399999999999999" x14ac:dyDescent="0.3">
      <c r="A12" s="65">
        <v>6</v>
      </c>
      <c r="B12" s="69" t="s">
        <v>47</v>
      </c>
      <c r="C12" s="9" t="s">
        <v>74</v>
      </c>
      <c r="D12" s="9">
        <v>1134.82</v>
      </c>
      <c r="E12" s="10"/>
      <c r="F12" s="10"/>
      <c r="G12" s="10"/>
      <c r="H12" s="10"/>
      <c r="I12" s="10"/>
      <c r="J12" s="10"/>
      <c r="K12" s="10"/>
      <c r="L12" s="10"/>
      <c r="M12" s="10"/>
      <c r="N12" s="10"/>
      <c r="O12" s="10"/>
      <c r="P12" s="10"/>
      <c r="Q12" s="10"/>
      <c r="R12" s="11"/>
      <c r="S12" s="11"/>
      <c r="T12" s="11"/>
      <c r="U12" s="11"/>
      <c r="V12" s="11"/>
      <c r="W12" s="11"/>
      <c r="X12" s="11"/>
      <c r="Y12" s="11"/>
      <c r="Z12" s="12"/>
      <c r="AA12" s="13"/>
    </row>
    <row r="13" spans="1:27" ht="15.6" x14ac:dyDescent="0.3">
      <c r="A13" s="65"/>
      <c r="B13" s="69"/>
      <c r="C13" s="15" t="s">
        <v>15</v>
      </c>
      <c r="D13" s="15"/>
      <c r="E13" s="16"/>
      <c r="F13" s="16"/>
      <c r="G13" s="16">
        <v>27</v>
      </c>
      <c r="H13" s="16"/>
      <c r="I13" s="16">
        <v>43</v>
      </c>
      <c r="J13" s="16"/>
      <c r="K13" s="16"/>
      <c r="L13" s="16"/>
      <c r="M13" s="16"/>
      <c r="N13" s="16"/>
      <c r="O13" s="16"/>
      <c r="P13" s="16"/>
      <c r="Q13" s="16"/>
      <c r="R13" s="17"/>
      <c r="S13" s="17"/>
      <c r="T13" s="17"/>
      <c r="U13" s="17"/>
      <c r="V13" s="17"/>
      <c r="W13" s="17"/>
      <c r="X13" s="17"/>
      <c r="Y13" s="17"/>
      <c r="Z13" s="19">
        <v>14</v>
      </c>
      <c r="AA13" s="13"/>
    </row>
    <row r="14" spans="1:27" ht="17.399999999999999" x14ac:dyDescent="0.3">
      <c r="A14" s="65">
        <v>7</v>
      </c>
      <c r="B14" s="66" t="s">
        <v>49</v>
      </c>
      <c r="C14" s="9" t="s">
        <v>74</v>
      </c>
      <c r="D14" s="9">
        <v>613.61</v>
      </c>
      <c r="E14" s="10"/>
      <c r="F14" s="10"/>
      <c r="G14" s="10"/>
      <c r="H14" s="10"/>
      <c r="I14" s="10"/>
      <c r="J14" s="10"/>
      <c r="K14" s="10"/>
      <c r="L14" s="10"/>
      <c r="M14" s="10"/>
      <c r="N14" s="10"/>
      <c r="O14" s="10"/>
      <c r="P14" s="10"/>
      <c r="Q14" s="10"/>
      <c r="R14" s="11"/>
      <c r="S14" s="11"/>
      <c r="T14" s="11"/>
      <c r="U14" s="11"/>
      <c r="V14" s="11"/>
      <c r="W14" s="11"/>
      <c r="X14" s="11"/>
      <c r="Y14" s="11"/>
      <c r="Z14" s="12"/>
      <c r="AA14" s="13"/>
    </row>
    <row r="15" spans="1:27" ht="15.6" x14ac:dyDescent="0.3">
      <c r="A15" s="65"/>
      <c r="B15" s="66"/>
      <c r="C15" s="15" t="s">
        <v>15</v>
      </c>
      <c r="D15" s="15"/>
      <c r="E15" s="16"/>
      <c r="F15" s="16"/>
      <c r="G15" s="16">
        <v>39</v>
      </c>
      <c r="H15" s="16"/>
      <c r="I15" s="16">
        <v>40</v>
      </c>
      <c r="J15" s="16"/>
      <c r="K15" s="16">
        <v>5</v>
      </c>
      <c r="L15" s="16"/>
      <c r="M15" s="16"/>
      <c r="N15" s="16"/>
      <c r="O15" s="16">
        <v>2</v>
      </c>
      <c r="P15" s="16"/>
      <c r="Q15" s="16"/>
      <c r="R15" s="17"/>
      <c r="S15" s="17"/>
      <c r="T15" s="17"/>
      <c r="U15" s="17">
        <v>1</v>
      </c>
      <c r="V15" s="17"/>
      <c r="W15" s="17"/>
      <c r="X15" s="17"/>
      <c r="Y15" s="17"/>
      <c r="Z15" s="19">
        <v>12</v>
      </c>
      <c r="AA15" s="13"/>
    </row>
    <row r="16" spans="1:27" ht="17.399999999999999" x14ac:dyDescent="0.3">
      <c r="A16" s="65">
        <v>8</v>
      </c>
      <c r="B16" s="67" t="s">
        <v>50</v>
      </c>
      <c r="C16" s="9" t="s">
        <v>74</v>
      </c>
      <c r="D16" s="9">
        <v>457.17250000000001</v>
      </c>
      <c r="E16" s="10"/>
      <c r="F16" s="10"/>
      <c r="G16" s="10"/>
      <c r="H16" s="10"/>
      <c r="I16" s="10"/>
      <c r="J16" s="10"/>
      <c r="K16" s="10"/>
      <c r="L16" s="10"/>
      <c r="M16" s="10"/>
      <c r="N16" s="10"/>
      <c r="O16" s="10"/>
      <c r="P16" s="10"/>
      <c r="Q16" s="10"/>
      <c r="R16" s="11"/>
      <c r="S16" s="11"/>
      <c r="T16" s="11"/>
      <c r="U16" s="11"/>
      <c r="V16" s="11"/>
      <c r="W16" s="11"/>
      <c r="X16" s="11"/>
      <c r="Y16" s="11"/>
      <c r="Z16" s="14"/>
      <c r="AA16" s="13"/>
    </row>
    <row r="17" spans="1:27" ht="15.6" x14ac:dyDescent="0.3">
      <c r="A17" s="65"/>
      <c r="B17" s="67"/>
      <c r="C17" s="15" t="s">
        <v>15</v>
      </c>
      <c r="D17" s="15"/>
      <c r="E17" s="16"/>
      <c r="F17" s="16"/>
      <c r="G17" s="16">
        <v>25</v>
      </c>
      <c r="H17" s="16"/>
      <c r="I17" s="16">
        <v>56</v>
      </c>
      <c r="J17" s="16"/>
      <c r="K17" s="16"/>
      <c r="L17" s="16"/>
      <c r="M17" s="16"/>
      <c r="N17" s="16"/>
      <c r="O17" s="16"/>
      <c r="P17" s="16"/>
      <c r="Q17" s="16"/>
      <c r="R17" s="17"/>
      <c r="S17" s="17"/>
      <c r="T17" s="17"/>
      <c r="U17" s="17"/>
      <c r="V17" s="17"/>
      <c r="W17" s="17"/>
      <c r="X17" s="17"/>
      <c r="Y17" s="17"/>
      <c r="Z17" s="19">
        <v>7</v>
      </c>
      <c r="AA17" s="13"/>
    </row>
    <row r="18" spans="1:27" ht="17.399999999999999" x14ac:dyDescent="0.3">
      <c r="A18" s="65">
        <v>9</v>
      </c>
      <c r="B18" s="68" t="s">
        <v>51</v>
      </c>
      <c r="C18" s="9" t="s">
        <v>74</v>
      </c>
      <c r="D18" s="9">
        <v>2851.04</v>
      </c>
      <c r="E18" s="10"/>
      <c r="F18" s="10"/>
      <c r="G18" s="10"/>
      <c r="H18" s="10"/>
      <c r="I18" s="10"/>
      <c r="J18" s="10"/>
      <c r="K18" s="10"/>
      <c r="L18" s="10"/>
      <c r="M18" s="10"/>
      <c r="N18" s="10"/>
      <c r="O18" s="10"/>
      <c r="P18" s="10"/>
      <c r="Q18" s="10"/>
      <c r="R18" s="11"/>
      <c r="S18" s="11"/>
      <c r="T18" s="11"/>
      <c r="U18" s="11"/>
      <c r="V18" s="11"/>
      <c r="W18" s="11"/>
      <c r="X18" s="11"/>
      <c r="Y18" s="11"/>
      <c r="Z18" s="12"/>
      <c r="AA18" s="13"/>
    </row>
    <row r="19" spans="1:27" ht="15.6" x14ac:dyDescent="0.3">
      <c r="A19" s="65"/>
      <c r="B19" s="68"/>
      <c r="C19" s="15" t="s">
        <v>15</v>
      </c>
      <c r="D19" s="15"/>
      <c r="E19" s="16">
        <v>1</v>
      </c>
      <c r="F19" s="16"/>
      <c r="G19" s="16">
        <v>25</v>
      </c>
      <c r="H19" s="16"/>
      <c r="I19" s="16">
        <v>56</v>
      </c>
      <c r="J19" s="16"/>
      <c r="K19" s="16">
        <v>7</v>
      </c>
      <c r="L19" s="16"/>
      <c r="M19" s="16"/>
      <c r="N19" s="16"/>
      <c r="O19" s="16">
        <v>4</v>
      </c>
      <c r="P19" s="16"/>
      <c r="Q19" s="16"/>
      <c r="R19" s="17"/>
      <c r="S19" s="17"/>
      <c r="T19" s="17"/>
      <c r="U19" s="17"/>
      <c r="V19" s="17"/>
      <c r="W19" s="17"/>
      <c r="X19" s="17"/>
      <c r="Y19" s="17"/>
      <c r="Z19" s="19">
        <v>7</v>
      </c>
      <c r="AA19" s="13"/>
    </row>
    <row r="20" spans="1:27" ht="17.399999999999999" x14ac:dyDescent="0.3">
      <c r="A20" s="65">
        <v>10</v>
      </c>
      <c r="B20" s="61" t="s">
        <v>52</v>
      </c>
      <c r="C20" s="9" t="s">
        <v>74</v>
      </c>
      <c r="D20" s="9">
        <v>384.16</v>
      </c>
      <c r="E20" s="10"/>
      <c r="F20" s="10"/>
      <c r="G20" s="10"/>
      <c r="H20" s="10"/>
      <c r="I20" s="10"/>
      <c r="J20" s="10"/>
      <c r="K20" s="10"/>
      <c r="L20" s="10"/>
      <c r="M20" s="10"/>
      <c r="N20" s="10"/>
      <c r="O20" s="10"/>
      <c r="P20" s="10"/>
      <c r="Q20" s="10"/>
      <c r="R20" s="11"/>
      <c r="S20" s="11"/>
      <c r="T20" s="11"/>
      <c r="U20" s="11"/>
      <c r="V20" s="11"/>
      <c r="W20" s="11"/>
      <c r="X20" s="11"/>
      <c r="Y20" s="11"/>
      <c r="Z20" s="14"/>
      <c r="AA20" s="13"/>
    </row>
    <row r="21" spans="1:27" ht="15.6" x14ac:dyDescent="0.3">
      <c r="A21" s="65"/>
      <c r="B21" s="61"/>
      <c r="C21" s="15" t="s">
        <v>15</v>
      </c>
      <c r="D21" s="15"/>
      <c r="E21" s="16"/>
      <c r="F21" s="16"/>
      <c r="G21" s="16">
        <v>18</v>
      </c>
      <c r="H21" s="16"/>
      <c r="I21" s="16">
        <v>67</v>
      </c>
      <c r="J21" s="16"/>
      <c r="K21" s="16"/>
      <c r="L21" s="16"/>
      <c r="M21" s="16"/>
      <c r="N21" s="16"/>
      <c r="O21" s="16"/>
      <c r="P21" s="16"/>
      <c r="Q21" s="16"/>
      <c r="R21" s="17"/>
      <c r="S21" s="17"/>
      <c r="T21" s="17"/>
      <c r="U21" s="17"/>
      <c r="V21" s="17"/>
      <c r="W21" s="17"/>
      <c r="X21" s="17"/>
      <c r="Y21" s="17"/>
      <c r="Z21" s="19">
        <v>7</v>
      </c>
      <c r="AA21" s="13"/>
    </row>
    <row r="22" spans="1:27" ht="17.399999999999999" x14ac:dyDescent="0.3">
      <c r="A22" s="65">
        <v>11</v>
      </c>
      <c r="B22" s="62" t="s">
        <v>53</v>
      </c>
      <c r="C22" s="9" t="s">
        <v>74</v>
      </c>
      <c r="D22" s="9">
        <v>1311.19</v>
      </c>
      <c r="E22" s="10"/>
      <c r="F22" s="10"/>
      <c r="G22" s="10"/>
      <c r="H22" s="10"/>
      <c r="I22" s="10"/>
      <c r="J22" s="10"/>
      <c r="K22" s="10"/>
      <c r="L22" s="10"/>
      <c r="M22" s="10"/>
      <c r="N22" s="10"/>
      <c r="O22" s="10"/>
      <c r="P22" s="10"/>
      <c r="Q22" s="10"/>
      <c r="R22" s="11"/>
      <c r="S22" s="11"/>
      <c r="T22" s="11"/>
      <c r="U22" s="11"/>
      <c r="V22" s="11"/>
      <c r="W22" s="11"/>
      <c r="X22" s="11"/>
      <c r="Y22" s="11"/>
      <c r="Z22" s="12"/>
      <c r="AA22" s="13"/>
    </row>
    <row r="23" spans="1:27" ht="15.6" x14ac:dyDescent="0.3">
      <c r="A23" s="65"/>
      <c r="B23" s="62"/>
      <c r="C23" s="15" t="s">
        <v>15</v>
      </c>
      <c r="D23" s="15"/>
      <c r="E23" s="16"/>
      <c r="F23" s="16"/>
      <c r="G23" s="16">
        <v>27</v>
      </c>
      <c r="H23" s="16"/>
      <c r="I23" s="16">
        <v>54</v>
      </c>
      <c r="J23" s="16"/>
      <c r="K23" s="16"/>
      <c r="L23" s="16"/>
      <c r="M23" s="16"/>
      <c r="N23" s="16"/>
      <c r="O23" s="16"/>
      <c r="P23" s="16"/>
      <c r="Q23" s="16"/>
      <c r="R23" s="17"/>
      <c r="S23" s="17"/>
      <c r="T23" s="17"/>
      <c r="U23" s="17"/>
      <c r="V23" s="17"/>
      <c r="W23" s="17"/>
      <c r="X23" s="17"/>
      <c r="Y23" s="17"/>
      <c r="Z23" s="19">
        <v>7</v>
      </c>
      <c r="AA23" s="13"/>
    </row>
    <row r="24" spans="1:27" ht="17.399999999999999" x14ac:dyDescent="0.3">
      <c r="A24" s="65">
        <v>12</v>
      </c>
      <c r="B24" s="63" t="s">
        <v>54</v>
      </c>
      <c r="C24" s="9" t="s">
        <v>74</v>
      </c>
      <c r="D24" s="9">
        <v>256.82</v>
      </c>
      <c r="E24" s="10"/>
      <c r="F24" s="10"/>
      <c r="G24" s="10"/>
      <c r="H24" s="10"/>
      <c r="I24" s="10"/>
      <c r="J24" s="10"/>
      <c r="K24" s="10"/>
      <c r="L24" s="10"/>
      <c r="M24" s="10"/>
      <c r="N24" s="10"/>
      <c r="O24" s="10"/>
      <c r="P24" s="10"/>
      <c r="Q24" s="10"/>
      <c r="R24" s="11"/>
      <c r="S24" s="11"/>
      <c r="T24" s="11"/>
      <c r="U24" s="11"/>
      <c r="V24" s="11"/>
      <c r="W24" s="11"/>
      <c r="X24" s="11"/>
      <c r="Y24" s="11"/>
      <c r="Z24" s="12"/>
      <c r="AA24" s="13"/>
    </row>
    <row r="25" spans="1:27" ht="15.6" x14ac:dyDescent="0.3">
      <c r="A25" s="65"/>
      <c r="B25" s="63"/>
      <c r="C25" s="15" t="s">
        <v>15</v>
      </c>
      <c r="D25" s="15"/>
      <c r="E25" s="16"/>
      <c r="F25" s="16"/>
      <c r="G25" s="16">
        <v>16</v>
      </c>
      <c r="H25" s="16"/>
      <c r="I25" s="16">
        <v>76</v>
      </c>
      <c r="J25" s="16"/>
      <c r="K25" s="16"/>
      <c r="L25" s="16"/>
      <c r="M25" s="16"/>
      <c r="N25" s="16"/>
      <c r="O25" s="16"/>
      <c r="P25" s="16"/>
      <c r="Q25" s="16"/>
      <c r="R25" s="17"/>
      <c r="S25" s="17"/>
      <c r="T25" s="17"/>
      <c r="U25" s="17"/>
      <c r="V25" s="17"/>
      <c r="W25" s="17"/>
      <c r="X25" s="17"/>
      <c r="Y25" s="17"/>
      <c r="Z25" s="19">
        <v>1</v>
      </c>
      <c r="AA25" s="13"/>
    </row>
    <row r="26" spans="1:27" ht="17.399999999999999" x14ac:dyDescent="0.3">
      <c r="A26" s="65">
        <v>13</v>
      </c>
      <c r="B26" s="64" t="s">
        <v>55</v>
      </c>
      <c r="C26" s="9" t="s">
        <v>74</v>
      </c>
      <c r="D26" s="9">
        <v>111.39</v>
      </c>
      <c r="E26" s="10"/>
      <c r="F26" s="10"/>
      <c r="G26" s="10"/>
      <c r="H26" s="10"/>
      <c r="I26" s="10"/>
      <c r="J26" s="10"/>
      <c r="K26" s="10"/>
      <c r="L26" s="10"/>
      <c r="M26" s="10"/>
      <c r="N26" s="10"/>
      <c r="O26" s="10"/>
      <c r="P26" s="10"/>
      <c r="Q26" s="10"/>
      <c r="R26" s="11"/>
      <c r="S26" s="11"/>
      <c r="T26" s="11"/>
      <c r="U26" s="11"/>
      <c r="V26" s="11"/>
      <c r="W26" s="11"/>
      <c r="X26" s="11"/>
      <c r="Y26" s="11"/>
      <c r="Z26" s="12"/>
      <c r="AA26" s="13"/>
    </row>
    <row r="27" spans="1:27" ht="15.6" x14ac:dyDescent="0.3">
      <c r="A27" s="65"/>
      <c r="B27" s="64"/>
      <c r="C27" s="15" t="s">
        <v>15</v>
      </c>
      <c r="D27" s="15"/>
      <c r="E27" s="16"/>
      <c r="F27" s="16"/>
      <c r="G27" s="16">
        <v>37</v>
      </c>
      <c r="H27" s="16"/>
      <c r="I27" s="16">
        <v>40</v>
      </c>
      <c r="J27" s="16"/>
      <c r="K27" s="16"/>
      <c r="L27" s="16"/>
      <c r="M27" s="16"/>
      <c r="N27" s="16"/>
      <c r="O27" s="16">
        <v>5</v>
      </c>
      <c r="P27" s="16"/>
      <c r="Q27" s="16"/>
      <c r="R27" s="17"/>
      <c r="S27" s="17"/>
      <c r="T27" s="17"/>
      <c r="U27" s="17"/>
      <c r="V27" s="17"/>
      <c r="W27" s="17"/>
      <c r="X27" s="17"/>
      <c r="Y27" s="17"/>
      <c r="Z27" s="19">
        <v>17</v>
      </c>
      <c r="AA27" s="13"/>
    </row>
    <row r="28" spans="1:27" ht="17.399999999999999" x14ac:dyDescent="0.3">
      <c r="A28" s="65">
        <v>14</v>
      </c>
      <c r="B28" s="113" t="s">
        <v>280</v>
      </c>
      <c r="C28" s="9" t="s">
        <v>74</v>
      </c>
      <c r="D28" s="108">
        <v>427</v>
      </c>
      <c r="E28" s="109"/>
      <c r="F28" s="109"/>
      <c r="G28" s="109"/>
      <c r="H28" s="109"/>
      <c r="I28" s="109"/>
      <c r="J28" s="109"/>
      <c r="K28" s="109"/>
      <c r="L28" s="109"/>
      <c r="M28" s="109"/>
      <c r="N28" s="109"/>
      <c r="O28" s="109"/>
      <c r="P28" s="109"/>
      <c r="Q28" s="109"/>
      <c r="R28" s="109"/>
      <c r="S28" s="109"/>
      <c r="T28" s="109"/>
      <c r="U28" s="109"/>
      <c r="V28" s="109"/>
      <c r="X28" s="109"/>
      <c r="Y28" s="109"/>
      <c r="Z28" s="109"/>
      <c r="AA28" s="13"/>
    </row>
    <row r="29" spans="1:27" s="110" customFormat="1" ht="15.6" x14ac:dyDescent="0.3">
      <c r="A29" s="65"/>
      <c r="B29" s="114"/>
      <c r="C29" s="16"/>
      <c r="D29" s="16"/>
      <c r="E29" s="16"/>
      <c r="F29" s="16"/>
      <c r="G29" s="16">
        <v>29</v>
      </c>
      <c r="H29" s="16"/>
      <c r="I29" s="16">
        <v>43</v>
      </c>
      <c r="J29" s="16"/>
      <c r="K29" s="16"/>
      <c r="L29" s="16"/>
      <c r="M29" s="16"/>
      <c r="N29" s="16"/>
      <c r="O29" s="16"/>
      <c r="P29" s="16"/>
      <c r="Q29" s="16"/>
      <c r="R29" s="16"/>
      <c r="S29" s="16"/>
      <c r="T29" s="16"/>
      <c r="U29" s="16"/>
      <c r="V29" s="16"/>
      <c r="W29" s="16">
        <v>4.4000000000000004</v>
      </c>
      <c r="X29" s="16"/>
      <c r="Y29" s="16"/>
      <c r="Z29" s="16"/>
    </row>
  </sheetData>
  <mergeCells count="28">
    <mergeCell ref="A28:A29"/>
    <mergeCell ref="B28:B29"/>
    <mergeCell ref="A10:A11"/>
    <mergeCell ref="A2:A3"/>
    <mergeCell ref="B2:B3"/>
    <mergeCell ref="A4:A5"/>
    <mergeCell ref="A6:A7"/>
    <mergeCell ref="A8:A9"/>
    <mergeCell ref="B4:B5"/>
    <mergeCell ref="B6:B7"/>
    <mergeCell ref="B8:B9"/>
    <mergeCell ref="B10:B11"/>
    <mergeCell ref="B14:B15"/>
    <mergeCell ref="B16:B17"/>
    <mergeCell ref="B18:B19"/>
    <mergeCell ref="A12:A13"/>
    <mergeCell ref="A14:A15"/>
    <mergeCell ref="A16:A17"/>
    <mergeCell ref="A18:A19"/>
    <mergeCell ref="B12:B13"/>
    <mergeCell ref="B20:B21"/>
    <mergeCell ref="B22:B23"/>
    <mergeCell ref="B24:B25"/>
    <mergeCell ref="B26:B27"/>
    <mergeCell ref="A24:A25"/>
    <mergeCell ref="A26:A27"/>
    <mergeCell ref="A20:A21"/>
    <mergeCell ref="A22:A23"/>
  </mergeCells>
  <hyperlinks>
    <hyperlink ref="B2:B3" r:id="rId1" display="Mi Oya" xr:uid="{DFE43266-1CA8-415B-96CC-95AF8C02F24F}"/>
    <hyperlink ref="B4:B5" r:id="rId2" display="Yan Oya" xr:uid="{03F6266E-DACF-4CA4-B035-FCBE8B0AFB49}"/>
    <hyperlink ref="B6:B7" r:id="rId3" display="Mandakal Aru" xr:uid="{86FEFF27-EE2A-4B49-9CC6-D39E250A73A4}"/>
    <hyperlink ref="B8:B9" r:id="rId4" display="Manik Ganga" xr:uid="{3AEC12AD-372C-463E-9829-17BEA68BDDA7}"/>
    <hyperlink ref="B10:B11" r:id="rId5" display="Karanda Oya" xr:uid="{F079B572-27F2-49F2-BEC5-BE20CB71B1C2}"/>
    <hyperlink ref="B12:B13" r:id="rId6" display="Kirindi Oya" xr:uid="{4E7BB98B-18D9-4A7A-AB2E-78AF0106451B}"/>
    <hyperlink ref="B14:B15" r:id="rId7" display="Heda Oya" xr:uid="{8760930A-0DE5-4A60-855B-113BE4896817}"/>
    <hyperlink ref="B16:B17" r:id="rId8" display="Wila Oya" xr:uid="{7E2F559C-197A-4C91-A869-546E43631415}"/>
    <hyperlink ref="B18:B19" r:id="rId9" display="Kala Oya" xr:uid="{E8D42667-6715-41FF-92DF-C22FDA6BB33E}"/>
    <hyperlink ref="B20:B21" r:id="rId10" display="Per Aru" xr:uid="{E2AF2E2A-9235-4AD4-A045-BADD6901DF6B}"/>
    <hyperlink ref="B22:B23" r:id="rId11" display="Mundeni Aru" xr:uid="{6D2A3A88-C86D-43C5-91FE-DDB1744CD308}"/>
    <hyperlink ref="B24:B25" r:id="rId12" display="Kunchikumban Aru" xr:uid="{A13F0561-2332-4D33-A455-0773DE0FCB57}"/>
    <hyperlink ref="B26:B27" r:id="rId13" display="Mee Oya" xr:uid="{3946A3A3-3C32-4116-99BD-B54BC9088AB0}"/>
    <hyperlink ref="B28:B29" r:id="rId14" display="Malala Oya" xr:uid="{7ECB5E7C-662F-4F14-A857-D363D173A222}"/>
  </hyperlinks>
  <pageMargins left="0.25" right="0.25" top="0.75" bottom="0.75" header="0.3" footer="0.3"/>
  <pageSetup paperSize="9" orientation="landscape" verticalDpi="0"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17"/>
  <sheetViews>
    <sheetView workbookViewId="0">
      <selection activeCell="B22" sqref="B22"/>
    </sheetView>
  </sheetViews>
  <sheetFormatPr defaultRowHeight="14.4" x14ac:dyDescent="0.3"/>
  <cols>
    <col min="2" max="2" width="17.6640625" customWidth="1"/>
    <col min="3" max="3" width="10.88671875" customWidth="1"/>
    <col min="4" max="4" width="13" customWidth="1"/>
    <col min="5" max="5" width="10.6640625" customWidth="1"/>
    <col min="6" max="6" width="10.44140625" customWidth="1"/>
    <col min="7" max="7" width="9.6640625" customWidth="1"/>
    <col min="8" max="8" width="10.33203125" customWidth="1"/>
    <col min="9" max="9" width="10.5546875" customWidth="1"/>
    <col min="10" max="10" width="11.88671875" customWidth="1"/>
    <col min="11" max="11" width="11.109375" customWidth="1"/>
    <col min="12" max="12" width="9.6640625" customWidth="1"/>
    <col min="13" max="13" width="12.5546875" customWidth="1"/>
    <col min="14" max="14" width="11" customWidth="1"/>
    <col min="19" max="19" width="12.44140625" customWidth="1"/>
  </cols>
  <sheetData>
    <row r="1" spans="1:32" x14ac:dyDescent="0.3">
      <c r="A1" s="74" t="s">
        <v>72</v>
      </c>
      <c r="B1" s="74"/>
      <c r="C1" s="74"/>
      <c r="D1" s="74"/>
      <c r="E1" s="74"/>
      <c r="F1" s="74"/>
      <c r="G1" s="74"/>
      <c r="H1" s="74"/>
      <c r="I1" s="74"/>
      <c r="J1" s="74"/>
      <c r="K1" s="74"/>
      <c r="L1" s="74"/>
      <c r="M1" s="74"/>
      <c r="N1" s="74"/>
      <c r="O1" s="74"/>
      <c r="P1" s="74"/>
      <c r="Q1" s="74"/>
      <c r="R1" s="74"/>
      <c r="S1" s="74"/>
      <c r="T1" s="74"/>
      <c r="U1" s="74"/>
      <c r="V1" s="74"/>
      <c r="W1" s="74"/>
      <c r="X1" s="74"/>
      <c r="Y1" s="74"/>
      <c r="Z1" s="74"/>
      <c r="AA1" s="74"/>
      <c r="AB1" s="74"/>
      <c r="AC1" s="74"/>
      <c r="AD1" s="74"/>
      <c r="AE1" s="74"/>
      <c r="AF1" s="74"/>
    </row>
    <row r="2" spans="1:32" x14ac:dyDescent="0.3">
      <c r="A2" s="77" t="s">
        <v>0</v>
      </c>
      <c r="B2" s="78" t="s">
        <v>69</v>
      </c>
      <c r="C2" s="75" t="s">
        <v>73</v>
      </c>
      <c r="D2" s="75"/>
      <c r="E2" s="75"/>
      <c r="F2" s="76" t="s">
        <v>16</v>
      </c>
      <c r="G2" s="76"/>
      <c r="H2" s="76"/>
      <c r="I2" s="76" t="s">
        <v>19</v>
      </c>
      <c r="J2" s="76"/>
      <c r="K2" s="76"/>
      <c r="L2" s="76" t="s">
        <v>28</v>
      </c>
      <c r="M2" s="76"/>
      <c r="N2" s="76"/>
      <c r="O2" s="76" t="s">
        <v>27</v>
      </c>
      <c r="P2" s="76"/>
      <c r="Q2" s="76"/>
      <c r="R2" s="76" t="s">
        <v>26</v>
      </c>
      <c r="S2" s="76"/>
      <c r="T2" s="76"/>
      <c r="U2" s="76" t="s">
        <v>25</v>
      </c>
      <c r="V2" s="76"/>
      <c r="W2" s="76"/>
      <c r="X2" s="76" t="s">
        <v>23</v>
      </c>
      <c r="Y2" s="76"/>
      <c r="Z2" s="76"/>
      <c r="AA2" s="76" t="s">
        <v>24</v>
      </c>
      <c r="AB2" s="76"/>
      <c r="AC2" s="76"/>
      <c r="AD2" s="76" t="s">
        <v>39</v>
      </c>
      <c r="AE2" s="76"/>
      <c r="AF2" s="76"/>
    </row>
    <row r="3" spans="1:32" x14ac:dyDescent="0.3">
      <c r="A3" s="77"/>
      <c r="B3" s="79"/>
      <c r="C3" s="22" t="s">
        <v>67</v>
      </c>
      <c r="D3" s="22" t="s">
        <v>68</v>
      </c>
      <c r="E3" s="22" t="s">
        <v>66</v>
      </c>
      <c r="F3" s="8" t="s">
        <v>67</v>
      </c>
      <c r="G3" s="8" t="s">
        <v>68</v>
      </c>
      <c r="H3" s="8" t="s">
        <v>66</v>
      </c>
      <c r="I3" s="8" t="s">
        <v>67</v>
      </c>
      <c r="J3" s="8" t="s">
        <v>68</v>
      </c>
      <c r="K3" s="8" t="s">
        <v>66</v>
      </c>
      <c r="L3" s="8" t="s">
        <v>67</v>
      </c>
      <c r="M3" s="8" t="s">
        <v>68</v>
      </c>
      <c r="N3" s="8" t="s">
        <v>66</v>
      </c>
      <c r="O3" s="8" t="s">
        <v>67</v>
      </c>
      <c r="P3" s="8" t="s">
        <v>68</v>
      </c>
      <c r="Q3" s="8" t="s">
        <v>66</v>
      </c>
      <c r="R3" s="8" t="s">
        <v>67</v>
      </c>
      <c r="S3" s="8" t="s">
        <v>68</v>
      </c>
      <c r="T3" s="8" t="s">
        <v>66</v>
      </c>
      <c r="U3" s="8" t="s">
        <v>67</v>
      </c>
      <c r="V3" s="8" t="s">
        <v>68</v>
      </c>
      <c r="W3" s="8" t="s">
        <v>66</v>
      </c>
      <c r="X3" s="8" t="s">
        <v>67</v>
      </c>
      <c r="Y3" s="8" t="s">
        <v>68</v>
      </c>
      <c r="Z3" s="8" t="s">
        <v>66</v>
      </c>
      <c r="AA3" s="8" t="s">
        <v>67</v>
      </c>
      <c r="AB3" s="8" t="s">
        <v>68</v>
      </c>
      <c r="AC3" s="8" t="s">
        <v>66</v>
      </c>
      <c r="AD3" s="8" t="s">
        <v>67</v>
      </c>
      <c r="AE3" s="8" t="s">
        <v>68</v>
      </c>
      <c r="AF3" s="8" t="s">
        <v>66</v>
      </c>
    </row>
    <row r="4" spans="1:32" x14ac:dyDescent="0.3">
      <c r="A4" s="6">
        <v>1</v>
      </c>
      <c r="B4" s="5" t="s">
        <v>14</v>
      </c>
      <c r="C4" s="5"/>
      <c r="D4" s="5"/>
      <c r="E4" s="5"/>
      <c r="F4" s="6">
        <v>624</v>
      </c>
      <c r="G4" s="6">
        <v>1731</v>
      </c>
      <c r="H4" s="6">
        <v>1087</v>
      </c>
      <c r="I4" s="6">
        <v>642</v>
      </c>
      <c r="J4" s="6">
        <v>1743</v>
      </c>
      <c r="K4" s="6">
        <v>1122</v>
      </c>
      <c r="L4" s="6">
        <v>715</v>
      </c>
      <c r="M4" s="6">
        <v>1978</v>
      </c>
      <c r="N4" s="6">
        <v>1158</v>
      </c>
      <c r="O4" s="6">
        <v>817</v>
      </c>
      <c r="P4" s="6">
        <v>1907</v>
      </c>
      <c r="Q4" s="6">
        <v>1205</v>
      </c>
      <c r="R4" s="6">
        <v>936</v>
      </c>
      <c r="S4" s="6">
        <v>2252</v>
      </c>
      <c r="T4" s="6">
        <v>1321</v>
      </c>
      <c r="U4" s="6">
        <v>774</v>
      </c>
      <c r="V4" s="6">
        <v>1801</v>
      </c>
      <c r="W4" s="6">
        <v>1169</v>
      </c>
      <c r="X4" s="6">
        <v>750</v>
      </c>
      <c r="Y4" s="6">
        <v>1758</v>
      </c>
      <c r="Z4" s="6">
        <v>1180</v>
      </c>
      <c r="AA4" s="6">
        <v>494</v>
      </c>
      <c r="AB4" s="6">
        <v>1610</v>
      </c>
      <c r="AC4" s="6">
        <v>1069</v>
      </c>
      <c r="AD4" s="21"/>
      <c r="AE4" s="21"/>
      <c r="AF4" s="21"/>
    </row>
    <row r="5" spans="1:32" x14ac:dyDescent="0.3">
      <c r="A5" s="6">
        <v>2</v>
      </c>
      <c r="B5" s="5" t="s">
        <v>29</v>
      </c>
      <c r="C5" s="5"/>
      <c r="D5" s="5"/>
      <c r="E5" s="5"/>
      <c r="F5" s="6">
        <v>648</v>
      </c>
      <c r="G5" s="6">
        <v>2620</v>
      </c>
      <c r="H5" s="6">
        <v>1471</v>
      </c>
      <c r="I5" s="6">
        <v>757</v>
      </c>
      <c r="J5" s="6">
        <v>2371</v>
      </c>
      <c r="K5" s="6">
        <v>1341</v>
      </c>
      <c r="L5" s="6">
        <v>651</v>
      </c>
      <c r="M5" s="6">
        <v>1799</v>
      </c>
      <c r="N5" s="6">
        <v>1269</v>
      </c>
      <c r="O5" s="6">
        <v>556</v>
      </c>
      <c r="P5" s="6">
        <v>2255</v>
      </c>
      <c r="Q5" s="6">
        <v>1392</v>
      </c>
      <c r="R5" s="6">
        <v>540</v>
      </c>
      <c r="S5" s="6">
        <v>2289</v>
      </c>
      <c r="T5" s="6">
        <v>1397</v>
      </c>
      <c r="U5" s="6">
        <v>537</v>
      </c>
      <c r="V5" s="6">
        <v>2793</v>
      </c>
      <c r="W5" s="6">
        <v>1277</v>
      </c>
      <c r="X5" s="6">
        <v>431</v>
      </c>
      <c r="Y5" s="6">
        <v>2852</v>
      </c>
      <c r="Z5" s="6">
        <v>1263</v>
      </c>
      <c r="AA5" s="21"/>
      <c r="AB5" s="21"/>
      <c r="AC5" s="21"/>
      <c r="AD5" s="21"/>
      <c r="AE5" s="21"/>
      <c r="AF5" s="21"/>
    </row>
    <row r="6" spans="1:32" x14ac:dyDescent="0.3">
      <c r="A6" s="6">
        <v>3</v>
      </c>
      <c r="B6" s="5" t="s">
        <v>31</v>
      </c>
      <c r="C6" s="5"/>
      <c r="D6" s="5"/>
      <c r="E6" s="5"/>
      <c r="F6" s="6">
        <v>999</v>
      </c>
      <c r="G6" s="6">
        <v>1989</v>
      </c>
      <c r="H6" s="6">
        <v>1425</v>
      </c>
      <c r="I6" s="6">
        <v>999</v>
      </c>
      <c r="J6" s="6">
        <v>1989</v>
      </c>
      <c r="K6" s="6">
        <v>1425</v>
      </c>
      <c r="L6" s="6">
        <v>1004</v>
      </c>
      <c r="M6" s="6">
        <v>1759</v>
      </c>
      <c r="N6" s="6">
        <v>1301</v>
      </c>
      <c r="O6" s="6">
        <v>1087</v>
      </c>
      <c r="P6" s="6">
        <v>1895</v>
      </c>
      <c r="Q6" s="6">
        <v>1375</v>
      </c>
      <c r="R6" s="6">
        <v>926</v>
      </c>
      <c r="S6" s="6">
        <v>1672</v>
      </c>
      <c r="T6" s="6">
        <v>1245</v>
      </c>
      <c r="U6" s="6">
        <v>990</v>
      </c>
      <c r="V6" s="6">
        <v>1740</v>
      </c>
      <c r="W6" s="6">
        <v>1292</v>
      </c>
      <c r="X6" s="6">
        <v>926</v>
      </c>
      <c r="Y6" s="6">
        <v>1672</v>
      </c>
      <c r="Z6" s="6">
        <v>1245</v>
      </c>
      <c r="AA6" s="6">
        <v>926</v>
      </c>
      <c r="AB6" s="6">
        <v>1672</v>
      </c>
      <c r="AC6" s="6">
        <v>1245</v>
      </c>
      <c r="AD6" s="6">
        <v>926</v>
      </c>
      <c r="AE6" s="6">
        <v>1672</v>
      </c>
      <c r="AF6" s="6">
        <v>1245</v>
      </c>
    </row>
    <row r="7" spans="1:32" x14ac:dyDescent="0.3">
      <c r="A7" s="6">
        <v>4</v>
      </c>
      <c r="B7" s="5" t="s">
        <v>41</v>
      </c>
      <c r="C7" s="5"/>
      <c r="D7" s="5"/>
      <c r="E7" s="5"/>
      <c r="F7" s="6">
        <v>1357.29</v>
      </c>
      <c r="G7" s="6">
        <v>2568.04</v>
      </c>
      <c r="H7" s="6">
        <v>1984.4670000000001</v>
      </c>
      <c r="I7" s="6">
        <v>1423.96</v>
      </c>
      <c r="J7" s="6">
        <v>2505.73</v>
      </c>
      <c r="K7" s="6">
        <v>1914.635</v>
      </c>
      <c r="L7" s="6">
        <v>939.21</v>
      </c>
      <c r="M7" s="6">
        <v>2116.81</v>
      </c>
      <c r="N7" s="6">
        <v>1475.759</v>
      </c>
      <c r="O7" s="6">
        <v>928.56</v>
      </c>
      <c r="P7" s="6">
        <v>2077.38</v>
      </c>
      <c r="Q7" s="6">
        <v>1443.34</v>
      </c>
      <c r="R7" s="6">
        <v>671.6</v>
      </c>
      <c r="S7" s="6">
        <v>1714.03</v>
      </c>
      <c r="T7" s="6">
        <v>1144.309</v>
      </c>
      <c r="U7" s="20"/>
      <c r="V7" s="20"/>
      <c r="W7" s="20"/>
      <c r="X7" s="20"/>
      <c r="Y7" s="20"/>
      <c r="Z7" s="20"/>
      <c r="AA7" s="20"/>
      <c r="AB7" s="20"/>
      <c r="AC7" s="20"/>
      <c r="AD7" s="20"/>
      <c r="AE7" s="20"/>
      <c r="AF7" s="20"/>
    </row>
    <row r="8" spans="1:32" x14ac:dyDescent="0.3">
      <c r="A8" s="6">
        <v>5</v>
      </c>
      <c r="B8" s="5" t="s">
        <v>42</v>
      </c>
      <c r="C8" s="5">
        <v>928</v>
      </c>
      <c r="D8" s="5">
        <v>2425.1</v>
      </c>
      <c r="E8" s="5">
        <v>1519.4</v>
      </c>
      <c r="F8" s="6">
        <v>980.3</v>
      </c>
      <c r="G8" s="6">
        <v>2387.6</v>
      </c>
      <c r="H8" s="6">
        <v>1558.6</v>
      </c>
      <c r="I8" s="6">
        <v>888.8</v>
      </c>
      <c r="J8" s="6">
        <v>2485.3000000000002</v>
      </c>
      <c r="K8" s="6">
        <v>1493.7</v>
      </c>
      <c r="L8" s="6">
        <v>914.9</v>
      </c>
      <c r="M8" s="6">
        <v>2434.4</v>
      </c>
      <c r="N8" s="6">
        <v>1506</v>
      </c>
      <c r="O8" s="21"/>
      <c r="P8" s="21"/>
      <c r="Q8" s="21"/>
      <c r="R8" s="21"/>
      <c r="S8" s="21"/>
      <c r="T8" s="21"/>
      <c r="U8" s="20"/>
      <c r="V8" s="20"/>
      <c r="W8" s="20"/>
      <c r="X8" s="20"/>
      <c r="Y8" s="20"/>
      <c r="Z8" s="20"/>
      <c r="AA8" s="20"/>
      <c r="AB8" s="20"/>
      <c r="AC8" s="20"/>
      <c r="AD8" s="20"/>
      <c r="AE8" s="20"/>
      <c r="AF8" s="20"/>
    </row>
    <row r="9" spans="1:32" x14ac:dyDescent="0.3">
      <c r="A9" s="6">
        <v>6</v>
      </c>
      <c r="B9" s="5" t="s">
        <v>47</v>
      </c>
      <c r="C9" s="5">
        <v>725.7</v>
      </c>
      <c r="D9" s="5">
        <v>1848.3</v>
      </c>
      <c r="E9" s="5">
        <v>1126.7</v>
      </c>
      <c r="F9" s="6">
        <v>469.5</v>
      </c>
      <c r="G9" s="6">
        <v>1894.7</v>
      </c>
      <c r="H9" s="6">
        <v>1011</v>
      </c>
      <c r="I9" s="6">
        <v>691.6</v>
      </c>
      <c r="J9" s="6">
        <v>2457.9</v>
      </c>
      <c r="K9" s="6">
        <v>1242.5</v>
      </c>
      <c r="L9" s="6">
        <v>871</v>
      </c>
      <c r="M9" s="6">
        <v>1897.7</v>
      </c>
      <c r="N9" s="6">
        <v>1191.9000000000001</v>
      </c>
      <c r="O9" s="6">
        <v>1181.7</v>
      </c>
      <c r="P9" s="6">
        <v>2158.9</v>
      </c>
      <c r="Q9" s="6">
        <v>1660.9</v>
      </c>
      <c r="R9" s="6">
        <v>1079.8</v>
      </c>
      <c r="S9" s="6">
        <v>2974.3</v>
      </c>
      <c r="T9" s="6">
        <v>1884.3</v>
      </c>
      <c r="U9" s="20"/>
      <c r="V9" s="20"/>
      <c r="W9" s="20"/>
      <c r="X9" s="20"/>
      <c r="Y9" s="20"/>
      <c r="Z9" s="20"/>
      <c r="AA9" s="20"/>
      <c r="AB9" s="20"/>
      <c r="AC9" s="20"/>
      <c r="AD9" s="20"/>
      <c r="AE9" s="20"/>
      <c r="AF9" s="20"/>
    </row>
    <row r="10" spans="1:32" x14ac:dyDescent="0.3">
      <c r="A10" s="6">
        <v>7</v>
      </c>
      <c r="B10" s="5" t="s">
        <v>49</v>
      </c>
      <c r="C10" s="5">
        <v>1079.7</v>
      </c>
      <c r="D10" s="5">
        <v>2333.9</v>
      </c>
      <c r="E10" s="5">
        <v>1605.2</v>
      </c>
      <c r="F10" s="5">
        <v>1079.7</v>
      </c>
      <c r="G10" s="5">
        <v>2333.9</v>
      </c>
      <c r="H10" s="5">
        <v>1605.2</v>
      </c>
      <c r="I10" s="21"/>
      <c r="J10" s="21"/>
      <c r="K10" s="21"/>
      <c r="L10" s="21"/>
      <c r="M10" s="21"/>
      <c r="N10" s="21"/>
      <c r="O10" s="21"/>
      <c r="P10" s="21"/>
      <c r="Q10" s="21"/>
      <c r="R10" s="21"/>
      <c r="S10" s="21"/>
      <c r="T10" s="21"/>
      <c r="U10" s="20"/>
      <c r="V10" s="20"/>
      <c r="W10" s="20"/>
      <c r="X10" s="20"/>
      <c r="Y10" s="20"/>
      <c r="Z10" s="20"/>
      <c r="AA10" s="20"/>
      <c r="AB10" s="20"/>
      <c r="AC10" s="20"/>
      <c r="AD10" s="20"/>
      <c r="AE10" s="20"/>
      <c r="AF10" s="20"/>
    </row>
    <row r="11" spans="1:32" x14ac:dyDescent="0.3">
      <c r="A11" s="6">
        <v>8</v>
      </c>
      <c r="B11" s="5" t="s">
        <v>50</v>
      </c>
      <c r="C11" s="5">
        <v>1000.4</v>
      </c>
      <c r="D11" s="5">
        <v>2268.1999999999998</v>
      </c>
      <c r="E11" s="5">
        <v>1510.6</v>
      </c>
      <c r="F11" s="6">
        <v>968.9</v>
      </c>
      <c r="G11" s="6">
        <v>2409.8000000000002</v>
      </c>
      <c r="H11" s="6">
        <v>1531.3</v>
      </c>
      <c r="I11" s="6">
        <v>965.6</v>
      </c>
      <c r="J11" s="6">
        <v>2223.9</v>
      </c>
      <c r="K11" s="6">
        <v>1484.7</v>
      </c>
      <c r="L11" s="6">
        <v>992.6</v>
      </c>
      <c r="M11" s="6">
        <v>2303.3000000000002</v>
      </c>
      <c r="N11" s="6">
        <v>1515.7</v>
      </c>
      <c r="O11" s="21"/>
      <c r="P11" s="21"/>
      <c r="Q11" s="21"/>
      <c r="R11" s="21"/>
      <c r="S11" s="21"/>
      <c r="T11" s="21"/>
      <c r="U11" s="21"/>
      <c r="V11" s="21"/>
      <c r="W11" s="21"/>
      <c r="X11" s="21"/>
      <c r="Y11" s="21"/>
      <c r="Z11" s="21"/>
      <c r="AA11" s="21"/>
      <c r="AB11" s="21"/>
      <c r="AC11" s="21"/>
      <c r="AD11" s="21"/>
      <c r="AE11" s="21"/>
      <c r="AF11" s="21"/>
    </row>
    <row r="12" spans="1:32" x14ac:dyDescent="0.3">
      <c r="A12" s="6">
        <v>9</v>
      </c>
      <c r="B12" s="5" t="s">
        <v>51</v>
      </c>
      <c r="C12" s="5">
        <v>953.7</v>
      </c>
      <c r="D12" s="5">
        <v>2195</v>
      </c>
      <c r="E12" s="5">
        <v>1299.0999999999999</v>
      </c>
      <c r="F12" s="6">
        <v>744</v>
      </c>
      <c r="G12" s="6">
        <v>2509.5</v>
      </c>
      <c r="H12" s="6">
        <v>1196.7</v>
      </c>
      <c r="I12" s="6">
        <v>1053.2</v>
      </c>
      <c r="J12" s="6">
        <v>2106.4</v>
      </c>
      <c r="K12" s="6">
        <v>1533.3</v>
      </c>
      <c r="L12" s="6">
        <v>765.6</v>
      </c>
      <c r="M12" s="6">
        <v>2081.4</v>
      </c>
      <c r="N12" s="6">
        <v>1185.9000000000001</v>
      </c>
      <c r="O12" s="6">
        <v>739.5</v>
      </c>
      <c r="P12" s="6">
        <v>2727.5</v>
      </c>
      <c r="Q12" s="6">
        <v>1211.4000000000001</v>
      </c>
      <c r="R12" s="6">
        <v>929.7</v>
      </c>
      <c r="S12" s="6">
        <v>1855</v>
      </c>
      <c r="T12" s="6">
        <v>1264.5999999999999</v>
      </c>
      <c r="U12" s="6">
        <v>1020</v>
      </c>
      <c r="V12" s="6">
        <v>2160</v>
      </c>
      <c r="W12" s="6">
        <v>1402.7</v>
      </c>
      <c r="X12" s="21"/>
      <c r="Y12" s="21"/>
      <c r="Z12" s="21"/>
      <c r="AA12" s="21"/>
      <c r="AB12" s="21"/>
      <c r="AC12" s="21"/>
      <c r="AD12" s="21"/>
      <c r="AE12" s="21"/>
      <c r="AF12" s="21"/>
    </row>
    <row r="13" spans="1:32" x14ac:dyDescent="0.3">
      <c r="A13" s="6">
        <v>10</v>
      </c>
      <c r="B13" s="5" t="s">
        <v>52</v>
      </c>
      <c r="C13" s="5">
        <v>527.79999999999995</v>
      </c>
      <c r="D13" s="5">
        <v>2315.5</v>
      </c>
      <c r="E13" s="5">
        <v>1352.3</v>
      </c>
      <c r="F13" s="6">
        <v>524.70000000000005</v>
      </c>
      <c r="G13" s="6">
        <v>2317.1</v>
      </c>
      <c r="H13" s="6">
        <v>1353</v>
      </c>
      <c r="I13" s="6">
        <v>542.70000000000005</v>
      </c>
      <c r="J13" s="6">
        <v>2313.9</v>
      </c>
      <c r="K13" s="6">
        <v>1349.1</v>
      </c>
      <c r="L13" s="6">
        <v>516.1</v>
      </c>
      <c r="M13" s="6">
        <v>2321.8000000000002</v>
      </c>
      <c r="N13" s="6">
        <v>1354.9</v>
      </c>
      <c r="O13" s="21"/>
      <c r="P13" s="21"/>
      <c r="Q13" s="21"/>
      <c r="R13" s="21"/>
      <c r="S13" s="21"/>
      <c r="T13" s="21"/>
      <c r="U13" s="21"/>
      <c r="V13" s="21"/>
      <c r="W13" s="21"/>
      <c r="X13" s="21"/>
      <c r="Y13" s="21"/>
      <c r="Z13" s="21"/>
      <c r="AA13" s="21"/>
      <c r="AB13" s="21"/>
      <c r="AC13" s="21"/>
      <c r="AD13" s="21"/>
      <c r="AE13" s="21"/>
      <c r="AF13" s="21"/>
    </row>
    <row r="14" spans="1:32" x14ac:dyDescent="0.3">
      <c r="A14" s="6">
        <v>11</v>
      </c>
      <c r="B14" s="5" t="s">
        <v>53</v>
      </c>
      <c r="C14" s="5">
        <v>928.8</v>
      </c>
      <c r="D14" s="5">
        <v>3724.5</v>
      </c>
      <c r="E14" s="5">
        <v>1864.5</v>
      </c>
      <c r="F14" s="6">
        <v>586.29999999999995</v>
      </c>
      <c r="G14" s="6">
        <v>3885</v>
      </c>
      <c r="H14" s="6">
        <v>1651.4</v>
      </c>
      <c r="I14" s="6">
        <v>984.2</v>
      </c>
      <c r="J14" s="6">
        <v>3533.1</v>
      </c>
      <c r="K14" s="6">
        <v>1898.6</v>
      </c>
      <c r="L14" s="6">
        <v>1215.8</v>
      </c>
      <c r="M14" s="6">
        <v>3755.6</v>
      </c>
      <c r="N14" s="6">
        <v>2043.6</v>
      </c>
      <c r="O14" s="21"/>
      <c r="P14" s="21"/>
      <c r="Q14" s="21"/>
      <c r="R14" s="21"/>
      <c r="S14" s="21"/>
      <c r="T14" s="21"/>
      <c r="U14" s="21"/>
      <c r="V14" s="21"/>
      <c r="W14" s="21"/>
      <c r="X14" s="21"/>
      <c r="Y14" s="21"/>
      <c r="Z14" s="21"/>
      <c r="AA14" s="21"/>
      <c r="AB14" s="21"/>
      <c r="AC14" s="21"/>
      <c r="AD14" s="21"/>
      <c r="AE14" s="21"/>
      <c r="AF14" s="21"/>
    </row>
    <row r="15" spans="1:32" x14ac:dyDescent="0.3">
      <c r="A15" s="6">
        <v>12</v>
      </c>
      <c r="B15" s="5" t="s">
        <v>54</v>
      </c>
      <c r="C15" s="5">
        <v>1118.8</v>
      </c>
      <c r="D15" s="5">
        <v>3262.5</v>
      </c>
      <c r="E15" s="5">
        <v>1534.8</v>
      </c>
      <c r="F15" s="6">
        <v>1095.3</v>
      </c>
      <c r="G15" s="6">
        <v>3673.8</v>
      </c>
      <c r="H15" s="6">
        <v>1576.3</v>
      </c>
      <c r="I15" s="6">
        <v>1133.9000000000001</v>
      </c>
      <c r="J15" s="6">
        <v>2851.2</v>
      </c>
      <c r="K15" s="6">
        <v>1493.2</v>
      </c>
      <c r="L15" s="21"/>
      <c r="M15" s="21"/>
      <c r="N15" s="21"/>
      <c r="O15" s="21"/>
      <c r="P15" s="21"/>
      <c r="Q15" s="21"/>
      <c r="R15" s="21"/>
      <c r="S15" s="21"/>
      <c r="T15" s="21"/>
      <c r="U15" s="21"/>
      <c r="V15" s="21"/>
      <c r="W15" s="21"/>
      <c r="X15" s="21"/>
      <c r="Y15" s="21"/>
      <c r="Z15" s="21"/>
      <c r="AA15" s="21"/>
      <c r="AB15" s="21"/>
      <c r="AC15" s="21"/>
      <c r="AD15" s="21"/>
      <c r="AE15" s="21"/>
      <c r="AF15" s="21"/>
    </row>
    <row r="16" spans="1:32" x14ac:dyDescent="0.3">
      <c r="A16" s="6">
        <v>13</v>
      </c>
      <c r="B16" s="5" t="s">
        <v>55</v>
      </c>
      <c r="C16" s="5">
        <v>967.56</v>
      </c>
      <c r="D16" s="5">
        <v>5734.71</v>
      </c>
      <c r="E16" s="5">
        <v>1772.61</v>
      </c>
      <c r="F16" s="5">
        <v>967.56</v>
      </c>
      <c r="G16" s="5">
        <v>5734.71</v>
      </c>
      <c r="H16" s="5">
        <v>1772.61</v>
      </c>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spans="1:32" x14ac:dyDescent="0.3">
      <c r="A17" s="6">
        <v>14</v>
      </c>
      <c r="B17" s="5" t="s">
        <v>280</v>
      </c>
      <c r="C17" s="5">
        <v>457.2</v>
      </c>
      <c r="D17" s="5">
        <v>1794.7</v>
      </c>
      <c r="E17" s="5">
        <v>968.73</v>
      </c>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sheetData>
  <mergeCells count="13">
    <mergeCell ref="A1:AF1"/>
    <mergeCell ref="C2:E2"/>
    <mergeCell ref="F2:H2"/>
    <mergeCell ref="I2:K2"/>
    <mergeCell ref="L2:N2"/>
    <mergeCell ref="O2:Q2"/>
    <mergeCell ref="R2:T2"/>
    <mergeCell ref="U2:W2"/>
    <mergeCell ref="X2:Z2"/>
    <mergeCell ref="AA2:AC2"/>
    <mergeCell ref="AD2:AF2"/>
    <mergeCell ref="A2:A3"/>
    <mergeCell ref="B2: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25"/>
  <sheetViews>
    <sheetView zoomScale="85" zoomScaleNormal="85" workbookViewId="0">
      <pane xSplit="2" ySplit="2" topLeftCell="C3" activePane="bottomRight" state="frozen"/>
      <selection pane="topRight" activeCell="C1" sqref="C1"/>
      <selection pane="bottomLeft" activeCell="A3" sqref="A3"/>
      <selection pane="bottomRight" activeCell="J19" sqref="J19"/>
    </sheetView>
  </sheetViews>
  <sheetFormatPr defaultRowHeight="14.4" x14ac:dyDescent="0.3"/>
  <cols>
    <col min="2" max="3" width="19" customWidth="1"/>
    <col min="4" max="4" width="26.44140625" customWidth="1"/>
    <col min="5" max="5" width="20" customWidth="1"/>
    <col min="6" max="6" width="28.33203125" customWidth="1"/>
    <col min="7" max="7" width="18.44140625" customWidth="1"/>
    <col min="8" max="8" width="26.44140625" customWidth="1"/>
    <col min="9" max="9" width="20.33203125" customWidth="1"/>
    <col min="10" max="10" width="19" customWidth="1"/>
    <col min="11" max="11" width="22.5546875" customWidth="1"/>
    <col min="12" max="12" width="29.109375" customWidth="1"/>
    <col min="13" max="13" width="22" customWidth="1"/>
    <col min="14" max="14" width="28.6640625" customWidth="1"/>
    <col min="15" max="15" width="22.109375" customWidth="1"/>
    <col min="16" max="17" width="29.33203125" customWidth="1"/>
    <col min="18" max="18" width="22.5546875" customWidth="1"/>
    <col min="19" max="19" width="29.109375" customWidth="1"/>
    <col min="20" max="20" width="22" customWidth="1"/>
    <col min="21" max="21" width="28.6640625" customWidth="1"/>
    <col min="22" max="22" width="22.109375" customWidth="1"/>
    <col min="23" max="24" width="29.33203125" customWidth="1"/>
    <col min="25" max="25" width="22.5546875" customWidth="1"/>
    <col min="26" max="26" width="29.109375" customWidth="1"/>
    <col min="27" max="27" width="23.109375" customWidth="1"/>
    <col min="28" max="28" width="28.6640625" customWidth="1"/>
    <col min="29" max="29" width="22.109375" customWidth="1"/>
    <col min="30" max="31" width="29.33203125" customWidth="1"/>
    <col min="32" max="32" width="22.5546875" customWidth="1"/>
    <col min="33" max="33" width="29.109375" customWidth="1"/>
    <col min="34" max="34" width="22" customWidth="1"/>
    <col min="35" max="35" width="28.6640625" customWidth="1"/>
    <col min="36" max="36" width="24.88671875" customWidth="1"/>
    <col min="37" max="38" width="29.33203125" customWidth="1"/>
    <col min="39" max="39" width="22.5546875" customWidth="1"/>
    <col min="40" max="40" width="29.109375" customWidth="1"/>
    <col min="41" max="41" width="22" customWidth="1"/>
    <col min="42" max="42" width="28.6640625" customWidth="1"/>
    <col min="43" max="43" width="22.109375" customWidth="1"/>
    <col min="44" max="45" width="29.33203125" customWidth="1"/>
    <col min="46" max="46" width="22.5546875" customWidth="1"/>
    <col min="47" max="47" width="29.109375" customWidth="1"/>
    <col min="48" max="48" width="27" customWidth="1"/>
    <col min="49" max="49" width="28.6640625" customWidth="1"/>
    <col min="50" max="50" width="24.33203125" customWidth="1"/>
    <col min="51" max="51" width="29.33203125" customWidth="1"/>
    <col min="52" max="52" width="17.88671875" customWidth="1"/>
    <col min="53" max="53" width="22.5546875" customWidth="1"/>
    <col min="54" max="54" width="29.109375" customWidth="1"/>
    <col min="55" max="55" width="24.44140625" customWidth="1"/>
    <col min="56" max="56" width="28.6640625" customWidth="1"/>
    <col min="57" max="57" width="24.33203125" customWidth="1"/>
    <col min="58" max="58" width="31.33203125" customWidth="1"/>
    <col min="59" max="59" width="17.33203125" customWidth="1"/>
    <col min="60" max="60" width="22.5546875" customWidth="1"/>
    <col min="61" max="61" width="29.109375" customWidth="1"/>
    <col min="62" max="62" width="34.33203125" customWidth="1"/>
    <col min="63" max="63" width="28.6640625" customWidth="1"/>
    <col min="64" max="64" width="28.33203125" customWidth="1"/>
    <col min="65" max="66" width="29.33203125" customWidth="1"/>
    <col min="67" max="67" width="22.5546875" customWidth="1"/>
    <col min="68" max="68" width="29.109375" customWidth="1"/>
    <col min="69" max="69" width="34.33203125" customWidth="1"/>
    <col min="70" max="70" width="28.6640625" customWidth="1"/>
    <col min="71" max="71" width="28.33203125" customWidth="1"/>
    <col min="72" max="72" width="29.33203125" customWidth="1"/>
  </cols>
  <sheetData>
    <row r="1" spans="1:72" s="7" customFormat="1" ht="15.6" x14ac:dyDescent="0.3">
      <c r="A1" s="101" t="s">
        <v>0</v>
      </c>
      <c r="B1" s="101" t="s">
        <v>1</v>
      </c>
      <c r="C1" s="29" t="s">
        <v>59</v>
      </c>
      <c r="D1" s="95" t="s">
        <v>70</v>
      </c>
      <c r="E1" s="105"/>
      <c r="F1" s="105"/>
      <c r="G1" s="105"/>
      <c r="H1" s="105"/>
      <c r="I1" s="96"/>
      <c r="J1" s="90" t="s">
        <v>16</v>
      </c>
      <c r="K1" s="91"/>
      <c r="L1" s="91"/>
      <c r="M1" s="91"/>
      <c r="N1" s="91"/>
      <c r="O1" s="91"/>
      <c r="P1" s="92"/>
      <c r="Q1" s="102" t="s">
        <v>19</v>
      </c>
      <c r="R1" s="103"/>
      <c r="S1" s="103"/>
      <c r="T1" s="103"/>
      <c r="U1" s="103"/>
      <c r="V1" s="103"/>
      <c r="W1" s="104"/>
      <c r="X1" s="87" t="s">
        <v>28</v>
      </c>
      <c r="Y1" s="88"/>
      <c r="Z1" s="88"/>
      <c r="AA1" s="88"/>
      <c r="AB1" s="88"/>
      <c r="AC1" s="88"/>
      <c r="AD1" s="89"/>
      <c r="AE1" s="98" t="s">
        <v>27</v>
      </c>
      <c r="AF1" s="99"/>
      <c r="AG1" s="99"/>
      <c r="AH1" s="99"/>
      <c r="AI1" s="99"/>
      <c r="AJ1" s="99"/>
      <c r="AK1" s="100"/>
      <c r="AL1" s="80" t="s">
        <v>26</v>
      </c>
      <c r="AM1" s="81"/>
      <c r="AN1" s="81"/>
      <c r="AO1" s="81"/>
      <c r="AP1" s="81"/>
      <c r="AQ1" s="81"/>
      <c r="AR1" s="82"/>
      <c r="AS1" s="83" t="s">
        <v>25</v>
      </c>
      <c r="AT1" s="84"/>
      <c r="AU1" s="84"/>
      <c r="AV1" s="84"/>
      <c r="AW1" s="84"/>
      <c r="AX1" s="84"/>
      <c r="AY1" s="85"/>
      <c r="AZ1" s="87" t="s">
        <v>23</v>
      </c>
      <c r="BA1" s="88"/>
      <c r="BB1" s="88"/>
      <c r="BC1" s="88"/>
      <c r="BD1" s="88"/>
      <c r="BE1" s="88"/>
      <c r="BF1" s="89"/>
      <c r="BG1" s="80" t="s">
        <v>24</v>
      </c>
      <c r="BH1" s="81"/>
      <c r="BI1" s="81"/>
      <c r="BJ1" s="81"/>
      <c r="BK1" s="81"/>
      <c r="BL1" s="81"/>
      <c r="BM1" s="82"/>
      <c r="BN1" s="90" t="s">
        <v>39</v>
      </c>
      <c r="BO1" s="91"/>
      <c r="BP1" s="91"/>
      <c r="BQ1" s="91"/>
      <c r="BR1" s="91"/>
      <c r="BS1" s="91"/>
      <c r="BT1" s="92"/>
    </row>
    <row r="2" spans="1:72" s="7" customFormat="1" ht="15.6" x14ac:dyDescent="0.3">
      <c r="A2" s="101"/>
      <c r="B2" s="101"/>
      <c r="C2" s="29"/>
      <c r="D2" s="95" t="s">
        <v>18</v>
      </c>
      <c r="E2" s="96"/>
      <c r="F2" s="95" t="s">
        <v>20</v>
      </c>
      <c r="G2" s="96"/>
      <c r="H2" s="95" t="s">
        <v>21</v>
      </c>
      <c r="I2" s="96"/>
      <c r="J2" s="29" t="s">
        <v>58</v>
      </c>
      <c r="K2" s="86" t="s">
        <v>18</v>
      </c>
      <c r="L2" s="86"/>
      <c r="M2" s="86" t="s">
        <v>20</v>
      </c>
      <c r="N2" s="86"/>
      <c r="O2" s="86" t="s">
        <v>21</v>
      </c>
      <c r="P2" s="86"/>
      <c r="Q2" s="29" t="s">
        <v>60</v>
      </c>
      <c r="R2" s="86" t="s">
        <v>18</v>
      </c>
      <c r="S2" s="86"/>
      <c r="T2" s="86" t="s">
        <v>20</v>
      </c>
      <c r="U2" s="86"/>
      <c r="V2" s="86" t="s">
        <v>21</v>
      </c>
      <c r="W2" s="86"/>
      <c r="X2" s="29" t="s">
        <v>61</v>
      </c>
      <c r="Y2" s="86" t="s">
        <v>18</v>
      </c>
      <c r="Z2" s="86"/>
      <c r="AA2" s="86" t="s">
        <v>20</v>
      </c>
      <c r="AB2" s="86"/>
      <c r="AC2" s="86" t="s">
        <v>21</v>
      </c>
      <c r="AD2" s="86"/>
      <c r="AE2" s="29" t="s">
        <v>62</v>
      </c>
      <c r="AF2" s="86" t="s">
        <v>18</v>
      </c>
      <c r="AG2" s="86"/>
      <c r="AH2" s="86" t="s">
        <v>20</v>
      </c>
      <c r="AI2" s="86"/>
      <c r="AJ2" s="86" t="s">
        <v>21</v>
      </c>
      <c r="AK2" s="86"/>
      <c r="AL2" s="29" t="s">
        <v>63</v>
      </c>
      <c r="AM2" s="86" t="s">
        <v>18</v>
      </c>
      <c r="AN2" s="86"/>
      <c r="AO2" s="86" t="s">
        <v>20</v>
      </c>
      <c r="AP2" s="86"/>
      <c r="AQ2" s="86" t="s">
        <v>21</v>
      </c>
      <c r="AR2" s="86"/>
      <c r="AS2" s="29" t="s">
        <v>64</v>
      </c>
      <c r="AT2" s="86" t="s">
        <v>18</v>
      </c>
      <c r="AU2" s="86"/>
      <c r="AV2" s="86" t="s">
        <v>20</v>
      </c>
      <c r="AW2" s="86"/>
      <c r="AX2" s="86" t="s">
        <v>21</v>
      </c>
      <c r="AY2" s="86"/>
      <c r="AZ2" s="93" t="s">
        <v>245</v>
      </c>
      <c r="BA2" s="86" t="s">
        <v>18</v>
      </c>
      <c r="BB2" s="86"/>
      <c r="BC2" s="86" t="s">
        <v>20</v>
      </c>
      <c r="BD2" s="86"/>
      <c r="BE2" s="86" t="s">
        <v>21</v>
      </c>
      <c r="BF2" s="86"/>
      <c r="BG2" s="93" t="s">
        <v>244</v>
      </c>
      <c r="BH2" s="86" t="s">
        <v>18</v>
      </c>
      <c r="BI2" s="86"/>
      <c r="BJ2" s="86" t="s">
        <v>20</v>
      </c>
      <c r="BK2" s="86"/>
      <c r="BL2" s="86" t="s">
        <v>21</v>
      </c>
      <c r="BM2" s="86"/>
      <c r="BN2" s="29" t="s">
        <v>65</v>
      </c>
      <c r="BO2" s="86" t="s">
        <v>18</v>
      </c>
      <c r="BP2" s="86"/>
      <c r="BQ2" s="86" t="s">
        <v>20</v>
      </c>
      <c r="BR2" s="86"/>
      <c r="BS2" s="86" t="s">
        <v>21</v>
      </c>
      <c r="BT2" s="86"/>
    </row>
    <row r="3" spans="1:72" ht="46.8" x14ac:dyDescent="0.3">
      <c r="A3" s="101"/>
      <c r="B3" s="101"/>
      <c r="C3" s="29"/>
      <c r="D3" s="30" t="s">
        <v>17</v>
      </c>
      <c r="E3" s="31" t="s">
        <v>71</v>
      </c>
      <c r="F3" s="30" t="s">
        <v>17</v>
      </c>
      <c r="G3" s="31" t="s">
        <v>71</v>
      </c>
      <c r="H3" s="30" t="s">
        <v>17</v>
      </c>
      <c r="I3" s="31" t="s">
        <v>71</v>
      </c>
      <c r="J3" s="29"/>
      <c r="K3" s="32" t="s">
        <v>17</v>
      </c>
      <c r="L3" s="32" t="s">
        <v>22</v>
      </c>
      <c r="M3" s="32" t="s">
        <v>17</v>
      </c>
      <c r="N3" s="32" t="s">
        <v>22</v>
      </c>
      <c r="O3" s="32" t="s">
        <v>17</v>
      </c>
      <c r="P3" s="32" t="s">
        <v>22</v>
      </c>
      <c r="Q3" s="32"/>
      <c r="R3" s="32" t="s">
        <v>17</v>
      </c>
      <c r="S3" s="32" t="s">
        <v>22</v>
      </c>
      <c r="T3" s="32" t="s">
        <v>17</v>
      </c>
      <c r="U3" s="32" t="s">
        <v>22</v>
      </c>
      <c r="V3" s="32" t="s">
        <v>17</v>
      </c>
      <c r="W3" s="32" t="s">
        <v>22</v>
      </c>
      <c r="X3" s="32"/>
      <c r="Y3" s="32" t="s">
        <v>17</v>
      </c>
      <c r="Z3" s="32" t="s">
        <v>22</v>
      </c>
      <c r="AA3" s="32" t="s">
        <v>17</v>
      </c>
      <c r="AB3" s="32" t="s">
        <v>22</v>
      </c>
      <c r="AC3" s="32" t="s">
        <v>17</v>
      </c>
      <c r="AD3" s="32" t="s">
        <v>22</v>
      </c>
      <c r="AE3" s="32"/>
      <c r="AF3" s="32" t="s">
        <v>17</v>
      </c>
      <c r="AG3" s="32" t="s">
        <v>22</v>
      </c>
      <c r="AH3" s="32" t="s">
        <v>17</v>
      </c>
      <c r="AI3" s="32" t="s">
        <v>22</v>
      </c>
      <c r="AJ3" s="32" t="s">
        <v>17</v>
      </c>
      <c r="AK3" s="32" t="s">
        <v>22</v>
      </c>
      <c r="AL3" s="32"/>
      <c r="AM3" s="32" t="s">
        <v>17</v>
      </c>
      <c r="AN3" s="32" t="s">
        <v>22</v>
      </c>
      <c r="AO3" s="32" t="s">
        <v>17</v>
      </c>
      <c r="AP3" s="32" t="s">
        <v>22</v>
      </c>
      <c r="AQ3" s="32" t="s">
        <v>17</v>
      </c>
      <c r="AR3" s="32" t="s">
        <v>22</v>
      </c>
      <c r="AS3" s="32"/>
      <c r="AT3" s="32" t="s">
        <v>17</v>
      </c>
      <c r="AU3" s="32" t="s">
        <v>22</v>
      </c>
      <c r="AV3" s="32" t="s">
        <v>17</v>
      </c>
      <c r="AW3" s="32" t="s">
        <v>22</v>
      </c>
      <c r="AX3" s="32" t="s">
        <v>17</v>
      </c>
      <c r="AY3" s="32" t="s">
        <v>22</v>
      </c>
      <c r="AZ3" s="94"/>
      <c r="BA3" s="32" t="s">
        <v>17</v>
      </c>
      <c r="BB3" s="32" t="s">
        <v>22</v>
      </c>
      <c r="BC3" s="32" t="s">
        <v>17</v>
      </c>
      <c r="BD3" s="32" t="s">
        <v>22</v>
      </c>
      <c r="BE3" s="32" t="s">
        <v>17</v>
      </c>
      <c r="BF3" s="32" t="s">
        <v>22</v>
      </c>
      <c r="BG3" s="94"/>
      <c r="BH3" s="32" t="s">
        <v>17</v>
      </c>
      <c r="BI3" s="32" t="s">
        <v>22</v>
      </c>
      <c r="BJ3" s="32" t="s">
        <v>17</v>
      </c>
      <c r="BK3" s="32" t="s">
        <v>22</v>
      </c>
      <c r="BL3" s="32" t="s">
        <v>17</v>
      </c>
      <c r="BM3" s="32" t="s">
        <v>22</v>
      </c>
      <c r="BN3" s="32"/>
      <c r="BO3" s="32" t="s">
        <v>17</v>
      </c>
      <c r="BP3" s="32" t="s">
        <v>22</v>
      </c>
      <c r="BQ3" s="32" t="s">
        <v>17</v>
      </c>
      <c r="BR3" s="32" t="s">
        <v>22</v>
      </c>
      <c r="BS3" s="32" t="s">
        <v>17</v>
      </c>
      <c r="BT3" s="32" t="s">
        <v>22</v>
      </c>
    </row>
    <row r="4" spans="1:72" ht="17.399999999999999" x14ac:dyDescent="0.3">
      <c r="A4" s="24">
        <v>1</v>
      </c>
      <c r="B4" s="57" t="s">
        <v>14</v>
      </c>
      <c r="C4" s="115">
        <v>1548.6</v>
      </c>
      <c r="D4" s="25" t="s">
        <v>76</v>
      </c>
      <c r="E4" s="25">
        <v>0.89900000000000002</v>
      </c>
      <c r="F4" s="25" t="s">
        <v>77</v>
      </c>
      <c r="G4" s="25">
        <v>0.81499999999999995</v>
      </c>
      <c r="H4" s="25" t="s">
        <v>78</v>
      </c>
      <c r="I4" s="25">
        <v>0.90400000000000003</v>
      </c>
      <c r="J4" s="12">
        <v>134.56</v>
      </c>
      <c r="K4" s="25" t="s">
        <v>79</v>
      </c>
      <c r="L4" s="25">
        <v>0.90849999999999997</v>
      </c>
      <c r="M4" s="25" t="s">
        <v>80</v>
      </c>
      <c r="N4" s="25">
        <v>0.56820000000000004</v>
      </c>
      <c r="O4" s="25" t="s">
        <v>81</v>
      </c>
      <c r="P4" s="25">
        <v>0.92769999999999997</v>
      </c>
      <c r="Q4" s="25">
        <v>212.19</v>
      </c>
      <c r="R4" s="25" t="s">
        <v>82</v>
      </c>
      <c r="S4" s="25">
        <v>0.85670000000000002</v>
      </c>
      <c r="T4" s="25" t="s">
        <v>80</v>
      </c>
      <c r="U4" s="25">
        <v>0.56820000000000004</v>
      </c>
      <c r="V4" s="25" t="s">
        <v>81</v>
      </c>
      <c r="W4" s="25">
        <v>0.92769999999999997</v>
      </c>
      <c r="X4" s="25">
        <v>183.85</v>
      </c>
      <c r="Y4" s="25" t="s">
        <v>83</v>
      </c>
      <c r="Z4" s="25">
        <v>0.90580000000000005</v>
      </c>
      <c r="AA4" s="13" t="s">
        <v>80</v>
      </c>
      <c r="AB4" s="26">
        <v>0.56820000000000004</v>
      </c>
      <c r="AC4" s="25" t="s">
        <v>81</v>
      </c>
      <c r="AD4" s="25">
        <v>0.92769999999999997</v>
      </c>
      <c r="AE4" s="25">
        <v>149.76</v>
      </c>
      <c r="AF4" s="25" t="s">
        <v>84</v>
      </c>
      <c r="AG4" s="25">
        <v>0.9052</v>
      </c>
      <c r="AH4" s="25" t="s">
        <v>85</v>
      </c>
      <c r="AI4" s="25">
        <v>0.70669999999999999</v>
      </c>
      <c r="AJ4" s="25" t="s">
        <v>86</v>
      </c>
      <c r="AK4" s="25">
        <v>0.89380000000000004</v>
      </c>
      <c r="AL4" s="25">
        <v>248.61</v>
      </c>
      <c r="AM4" s="25" t="s">
        <v>87</v>
      </c>
      <c r="AN4" s="25">
        <v>0.90690000000000004</v>
      </c>
      <c r="AO4" s="25" t="s">
        <v>88</v>
      </c>
      <c r="AP4" s="25">
        <v>0.78249999999999997</v>
      </c>
      <c r="AQ4" s="25" t="s">
        <v>89</v>
      </c>
      <c r="AR4" s="25">
        <v>0.83779999999999999</v>
      </c>
      <c r="AS4" s="25">
        <v>270.94</v>
      </c>
      <c r="AT4" s="25" t="s">
        <v>90</v>
      </c>
      <c r="AU4" s="25">
        <v>0.84619999999999995</v>
      </c>
      <c r="AV4" s="25" t="s">
        <v>91</v>
      </c>
      <c r="AW4" s="25">
        <v>0.87870000000000004</v>
      </c>
      <c r="AX4" s="25" t="s">
        <v>92</v>
      </c>
      <c r="AY4" s="25">
        <v>0.91749999999999998</v>
      </c>
      <c r="AZ4" s="25">
        <v>228.79</v>
      </c>
      <c r="BA4" s="25" t="s">
        <v>93</v>
      </c>
      <c r="BB4" s="25">
        <v>0.86580000000000001</v>
      </c>
      <c r="BC4" s="25" t="s">
        <v>94</v>
      </c>
      <c r="BD4" s="25">
        <v>0.91539999999999999</v>
      </c>
      <c r="BE4" s="25" t="s">
        <v>95</v>
      </c>
      <c r="BF4" s="25">
        <v>0.9244</v>
      </c>
      <c r="BG4" s="25">
        <v>120.3</v>
      </c>
      <c r="BH4" s="25" t="s">
        <v>96</v>
      </c>
      <c r="BI4" s="25">
        <v>0.85440000000000005</v>
      </c>
      <c r="BJ4" s="25" t="s">
        <v>97</v>
      </c>
      <c r="BK4" s="25">
        <v>0.74250000000000005</v>
      </c>
      <c r="BL4" s="25" t="s">
        <v>98</v>
      </c>
      <c r="BM4" s="25">
        <v>0.95120000000000005</v>
      </c>
      <c r="BN4" s="25"/>
      <c r="BO4" s="27"/>
      <c r="BP4" s="27"/>
      <c r="BQ4" s="27"/>
      <c r="BR4" s="27"/>
      <c r="BS4" s="27"/>
      <c r="BT4" s="27"/>
    </row>
    <row r="5" spans="1:72" ht="17.399999999999999" x14ac:dyDescent="0.3">
      <c r="A5" s="25">
        <v>2</v>
      </c>
      <c r="B5" s="57" t="s">
        <v>29</v>
      </c>
      <c r="C5" s="116">
        <v>1432.2</v>
      </c>
      <c r="D5" s="24" t="s">
        <v>99</v>
      </c>
      <c r="E5" s="24">
        <v>0.85099999999999998</v>
      </c>
      <c r="F5" s="24" t="s">
        <v>100</v>
      </c>
      <c r="G5" s="24">
        <v>0.52</v>
      </c>
      <c r="H5" s="24" t="s">
        <v>101</v>
      </c>
      <c r="I5" s="24">
        <v>0.94199999999999995</v>
      </c>
      <c r="J5" s="12">
        <v>195.64</v>
      </c>
      <c r="K5" s="25" t="s">
        <v>102</v>
      </c>
      <c r="L5" s="25">
        <v>0.81899999999999995</v>
      </c>
      <c r="M5" s="25" t="s">
        <v>103</v>
      </c>
      <c r="N5" s="25">
        <v>0.55000000000000004</v>
      </c>
      <c r="O5" s="25" t="s">
        <v>104</v>
      </c>
      <c r="P5" s="25">
        <v>0.80200000000000005</v>
      </c>
      <c r="Q5" s="25">
        <v>258.08999999999997</v>
      </c>
      <c r="R5" s="25" t="s">
        <v>105</v>
      </c>
      <c r="S5" s="25">
        <v>0.77800000000000002</v>
      </c>
      <c r="T5" s="25" t="s">
        <v>106</v>
      </c>
      <c r="U5" s="25">
        <v>0.65200000000000002</v>
      </c>
      <c r="V5" s="25" t="s">
        <v>107</v>
      </c>
      <c r="W5" s="25">
        <v>0.93200000000000005</v>
      </c>
      <c r="X5" s="25">
        <v>239.85</v>
      </c>
      <c r="Y5" s="25" t="s">
        <v>108</v>
      </c>
      <c r="Z5" s="25">
        <v>0.65300000000000002</v>
      </c>
      <c r="AA5" s="25" t="s">
        <v>109</v>
      </c>
      <c r="AB5" s="25">
        <v>0.55700000000000005</v>
      </c>
      <c r="AC5" s="25" t="s">
        <v>110</v>
      </c>
      <c r="AD5" s="25">
        <v>0.84799999999999998</v>
      </c>
      <c r="AE5" s="25">
        <v>172.05</v>
      </c>
      <c r="AF5" s="25" t="s">
        <v>111</v>
      </c>
      <c r="AG5" s="25">
        <v>0.72299999999999998</v>
      </c>
      <c r="AH5" s="25" t="s">
        <v>112</v>
      </c>
      <c r="AI5" s="25">
        <v>0.71</v>
      </c>
      <c r="AJ5" s="25" t="s">
        <v>113</v>
      </c>
      <c r="AK5" s="25">
        <v>0.86899999999999999</v>
      </c>
      <c r="AL5" s="25">
        <v>192.42</v>
      </c>
      <c r="AM5" s="25" t="s">
        <v>114</v>
      </c>
      <c r="AN5" s="25">
        <v>0.69599999999999995</v>
      </c>
      <c r="AO5" s="25" t="s">
        <v>115</v>
      </c>
      <c r="AP5" s="25">
        <v>0.71699999999999997</v>
      </c>
      <c r="AQ5" s="25" t="s">
        <v>116</v>
      </c>
      <c r="AR5" s="25">
        <v>0.85599999999999998</v>
      </c>
      <c r="AS5" s="25">
        <v>264.95</v>
      </c>
      <c r="AT5" s="25" t="s">
        <v>117</v>
      </c>
      <c r="AU5" s="28">
        <v>0.9</v>
      </c>
      <c r="AV5" s="25" t="s">
        <v>118</v>
      </c>
      <c r="AW5" s="25">
        <v>0.437</v>
      </c>
      <c r="AX5" s="25" t="s">
        <v>119</v>
      </c>
      <c r="AY5" s="25">
        <v>0.96699999999999997</v>
      </c>
      <c r="AZ5" s="25">
        <v>228.63</v>
      </c>
      <c r="BA5" s="25" t="s">
        <v>120</v>
      </c>
      <c r="BB5" s="25">
        <v>0.89900000000000002</v>
      </c>
      <c r="BC5" s="25" t="s">
        <v>121</v>
      </c>
      <c r="BD5" s="25">
        <v>0.41399999999999998</v>
      </c>
      <c r="BE5" s="25" t="s">
        <v>122</v>
      </c>
      <c r="BF5" s="25">
        <v>0.97099999999999997</v>
      </c>
      <c r="BG5" s="27"/>
      <c r="BH5" s="27"/>
      <c r="BI5" s="27"/>
      <c r="BJ5" s="27"/>
      <c r="BK5" s="27"/>
      <c r="BL5" s="27"/>
      <c r="BM5" s="27"/>
      <c r="BN5" s="27"/>
      <c r="BO5" s="27"/>
      <c r="BP5" s="27"/>
      <c r="BQ5" s="27"/>
      <c r="BR5" s="27"/>
      <c r="BS5" s="27"/>
      <c r="BT5" s="27"/>
    </row>
    <row r="6" spans="1:72" ht="17.399999999999999" x14ac:dyDescent="0.3">
      <c r="A6" s="25">
        <v>3</v>
      </c>
      <c r="B6" s="57" t="s">
        <v>31</v>
      </c>
      <c r="C6" s="116">
        <v>322.10000000000002</v>
      </c>
      <c r="D6" s="24" t="s">
        <v>123</v>
      </c>
      <c r="E6" s="24">
        <v>0.28299999999999997</v>
      </c>
      <c r="F6" s="24" t="s">
        <v>124</v>
      </c>
      <c r="G6" s="24">
        <v>0.999</v>
      </c>
      <c r="H6" s="24" t="s">
        <v>125</v>
      </c>
      <c r="I6" s="24">
        <v>0.52300000000000002</v>
      </c>
      <c r="J6" s="12">
        <v>58.26</v>
      </c>
      <c r="K6" s="25" t="s">
        <v>126</v>
      </c>
      <c r="L6" s="25">
        <v>0.76600000000000001</v>
      </c>
      <c r="M6" s="25" t="s">
        <v>127</v>
      </c>
      <c r="N6" s="25">
        <v>0.92200000000000004</v>
      </c>
      <c r="O6" s="25" t="s">
        <v>128</v>
      </c>
      <c r="P6" s="25">
        <v>0.22900000000000001</v>
      </c>
      <c r="Q6" s="25">
        <v>26.21</v>
      </c>
      <c r="R6" s="25" t="s">
        <v>129</v>
      </c>
      <c r="S6" s="25">
        <v>0.76100000000000001</v>
      </c>
      <c r="T6" s="25" t="s">
        <v>130</v>
      </c>
      <c r="U6" s="25">
        <v>0.92200000000000004</v>
      </c>
      <c r="V6" s="25" t="s">
        <v>131</v>
      </c>
      <c r="W6" s="25">
        <v>0.23200000000000001</v>
      </c>
      <c r="X6" s="25">
        <v>35</v>
      </c>
      <c r="Y6" s="25" t="s">
        <v>132</v>
      </c>
      <c r="Z6" s="25">
        <v>0.23599999999999999</v>
      </c>
      <c r="AA6" s="25" t="s">
        <v>133</v>
      </c>
      <c r="AB6" s="25">
        <v>0.998</v>
      </c>
      <c r="AC6" s="25" t="s">
        <v>134</v>
      </c>
      <c r="AD6" s="25">
        <v>0.54500000000000004</v>
      </c>
      <c r="AE6" s="25">
        <v>66.31</v>
      </c>
      <c r="AF6" s="25" t="s">
        <v>135</v>
      </c>
      <c r="AG6" s="25">
        <v>0.215</v>
      </c>
      <c r="AH6" s="25" t="s">
        <v>136</v>
      </c>
      <c r="AI6" s="25">
        <v>0.999</v>
      </c>
      <c r="AJ6" s="25" t="s">
        <v>137</v>
      </c>
      <c r="AK6" s="25">
        <v>0.63</v>
      </c>
      <c r="AL6" s="25">
        <v>41.53</v>
      </c>
      <c r="AM6" s="25" t="s">
        <v>138</v>
      </c>
      <c r="AN6" s="25">
        <v>4.1000000000000002E-2</v>
      </c>
      <c r="AO6" s="25" t="s">
        <v>139</v>
      </c>
      <c r="AP6" s="25">
        <v>0.86599999999999999</v>
      </c>
      <c r="AQ6" s="25" t="s">
        <v>140</v>
      </c>
      <c r="AR6" s="25">
        <v>0.75800000000000001</v>
      </c>
      <c r="AS6" s="25">
        <v>22.72</v>
      </c>
      <c r="AT6" s="25" t="s">
        <v>141</v>
      </c>
      <c r="AU6" s="25">
        <v>7.6999999999999999E-2</v>
      </c>
      <c r="AV6" s="25" t="s">
        <v>142</v>
      </c>
      <c r="AW6" s="25">
        <v>0.96399999999999997</v>
      </c>
      <c r="AX6" s="25" t="s">
        <v>143</v>
      </c>
      <c r="AY6" s="25">
        <v>0.70899999999999996</v>
      </c>
      <c r="AZ6" s="25">
        <v>11.25</v>
      </c>
      <c r="BA6" s="25" t="s">
        <v>144</v>
      </c>
      <c r="BB6" s="25">
        <v>2.8000000000000001E-2</v>
      </c>
      <c r="BC6" s="25" t="s">
        <v>145</v>
      </c>
      <c r="BD6" s="25">
        <v>0.871</v>
      </c>
      <c r="BE6" s="25" t="s">
        <v>146</v>
      </c>
      <c r="BF6" s="25">
        <v>0.73399999999999999</v>
      </c>
      <c r="BG6" s="25">
        <v>16.690000000000001</v>
      </c>
      <c r="BH6" s="25" t="s">
        <v>147</v>
      </c>
      <c r="BI6" s="25">
        <v>3.2000000000000001E-2</v>
      </c>
      <c r="BJ6" s="25" t="s">
        <v>148</v>
      </c>
      <c r="BK6" s="25">
        <v>0.86799999999999999</v>
      </c>
      <c r="BL6" s="25" t="s">
        <v>149</v>
      </c>
      <c r="BM6" s="25">
        <v>0.73399999999999999</v>
      </c>
      <c r="BN6" s="25">
        <v>4.6900000000000004</v>
      </c>
      <c r="BO6" s="25" t="s">
        <v>150</v>
      </c>
      <c r="BP6" s="25">
        <v>2.9000000000000001E-2</v>
      </c>
      <c r="BQ6" s="25" t="s">
        <v>151</v>
      </c>
      <c r="BR6" s="25">
        <v>0.86499999999999999</v>
      </c>
      <c r="BS6" s="25" t="s">
        <v>152</v>
      </c>
      <c r="BT6" s="25">
        <v>0.748</v>
      </c>
    </row>
    <row r="7" spans="1:72" ht="17.399999999999999" x14ac:dyDescent="0.3">
      <c r="A7" s="25">
        <v>4</v>
      </c>
      <c r="B7" s="57" t="s">
        <v>41</v>
      </c>
      <c r="C7" s="116">
        <v>926.73</v>
      </c>
      <c r="D7" s="24"/>
      <c r="E7" s="24"/>
      <c r="F7" s="24"/>
      <c r="G7" s="24"/>
      <c r="H7" s="24"/>
      <c r="I7" s="24"/>
      <c r="J7" s="12">
        <v>240.74</v>
      </c>
      <c r="K7" s="25" t="s">
        <v>153</v>
      </c>
      <c r="L7" s="25">
        <v>0.96220000000000006</v>
      </c>
      <c r="M7" s="25" t="s">
        <v>154</v>
      </c>
      <c r="N7" s="25">
        <v>0.84350000000000003</v>
      </c>
      <c r="O7" s="25" t="s">
        <v>155</v>
      </c>
      <c r="P7" s="25">
        <v>0.97409999999999997</v>
      </c>
      <c r="Q7" s="25">
        <v>223.59</v>
      </c>
      <c r="R7" s="25" t="s">
        <v>156</v>
      </c>
      <c r="S7" s="25">
        <v>0.96220000000000006</v>
      </c>
      <c r="T7" s="25" t="s">
        <v>157</v>
      </c>
      <c r="U7" s="25">
        <v>0.8861</v>
      </c>
      <c r="V7" s="25" t="s">
        <v>158</v>
      </c>
      <c r="W7" s="25">
        <v>0.98099999999999998</v>
      </c>
      <c r="X7" s="25">
        <v>143.94</v>
      </c>
      <c r="Y7" s="25" t="s">
        <v>159</v>
      </c>
      <c r="Z7" s="25">
        <v>0.86050000000000004</v>
      </c>
      <c r="AA7" s="25" t="s">
        <v>160</v>
      </c>
      <c r="AB7" s="25">
        <v>0.8367</v>
      </c>
      <c r="AC7" s="25" t="s">
        <v>161</v>
      </c>
      <c r="AD7" s="25">
        <v>0.93959999999999999</v>
      </c>
      <c r="AE7" s="25">
        <v>122.68</v>
      </c>
      <c r="AF7" s="25" t="s">
        <v>162</v>
      </c>
      <c r="AG7" s="25">
        <v>0.8669</v>
      </c>
      <c r="AH7" s="25" t="s">
        <v>163</v>
      </c>
      <c r="AI7" s="25">
        <v>0.83640000000000003</v>
      </c>
      <c r="AJ7" s="25" t="s">
        <v>164</v>
      </c>
      <c r="AK7" s="25">
        <v>0.94069999999999998</v>
      </c>
      <c r="AL7" s="25">
        <v>195.78</v>
      </c>
      <c r="AM7" s="25" t="s">
        <v>165</v>
      </c>
      <c r="AN7" s="25">
        <v>0.85589999999999999</v>
      </c>
      <c r="AO7" s="25" t="s">
        <v>166</v>
      </c>
      <c r="AP7" s="25">
        <v>0.77500000000000002</v>
      </c>
      <c r="AQ7" s="25" t="s">
        <v>167</v>
      </c>
      <c r="AR7" s="25">
        <v>0.93030000000000002</v>
      </c>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row>
    <row r="8" spans="1:72" ht="17.399999999999999" x14ac:dyDescent="0.3">
      <c r="A8" s="25">
        <v>5</v>
      </c>
      <c r="B8" s="57" t="s">
        <v>42</v>
      </c>
      <c r="C8" s="116">
        <v>422</v>
      </c>
      <c r="D8" s="24"/>
      <c r="E8" s="24"/>
      <c r="F8" s="24"/>
      <c r="G8" s="24"/>
      <c r="H8" s="24"/>
      <c r="I8" s="24"/>
      <c r="J8" s="12">
        <v>209.87</v>
      </c>
      <c r="K8" s="25" t="s">
        <v>168</v>
      </c>
      <c r="L8" s="25">
        <v>0.98319999999999996</v>
      </c>
      <c r="M8" s="25" t="s">
        <v>169</v>
      </c>
      <c r="N8" s="25">
        <v>0.93669999999999998</v>
      </c>
      <c r="O8" s="25" t="s">
        <v>170</v>
      </c>
      <c r="P8" s="25">
        <v>0.99390000000000001</v>
      </c>
      <c r="Q8" s="25">
        <v>122.43</v>
      </c>
      <c r="R8" s="25" t="s">
        <v>171</v>
      </c>
      <c r="S8" s="25">
        <v>0.98329999999999995</v>
      </c>
      <c r="T8" s="25" t="s">
        <v>172</v>
      </c>
      <c r="U8" s="25">
        <v>0.94420000000000004</v>
      </c>
      <c r="V8" s="25" t="s">
        <v>173</v>
      </c>
      <c r="W8" s="25">
        <v>0.99490000000000001</v>
      </c>
      <c r="X8" s="25">
        <v>33.22</v>
      </c>
      <c r="Y8" s="25" t="s">
        <v>44</v>
      </c>
      <c r="Z8" s="25">
        <v>0.98980000000000001</v>
      </c>
      <c r="AA8" s="25" t="s">
        <v>45</v>
      </c>
      <c r="AB8" s="25">
        <v>0.9698</v>
      </c>
      <c r="AC8" s="25" t="s">
        <v>46</v>
      </c>
      <c r="AD8" s="25">
        <v>0.96779999999999999</v>
      </c>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2" ht="17.399999999999999" x14ac:dyDescent="0.3">
      <c r="A9" s="25">
        <v>6</v>
      </c>
      <c r="B9" s="57" t="s">
        <v>47</v>
      </c>
      <c r="C9" s="116">
        <v>1134.82</v>
      </c>
      <c r="D9" s="24"/>
      <c r="E9" s="24"/>
      <c r="F9" s="24"/>
      <c r="G9" s="24"/>
      <c r="H9" s="24"/>
      <c r="I9" s="24"/>
      <c r="J9" s="12">
        <v>118.29</v>
      </c>
      <c r="K9" s="25" t="s">
        <v>174</v>
      </c>
      <c r="L9" s="25">
        <v>0.97899999999999998</v>
      </c>
      <c r="M9" s="25" t="s">
        <v>175</v>
      </c>
      <c r="N9" s="25">
        <v>0.97799999999999998</v>
      </c>
      <c r="O9" s="25" t="s">
        <v>176</v>
      </c>
      <c r="P9" s="25">
        <v>0.98499999999999999</v>
      </c>
      <c r="Q9" s="25">
        <v>164.88</v>
      </c>
      <c r="R9" s="25" t="s">
        <v>177</v>
      </c>
      <c r="S9" s="25">
        <v>0.98599999999999999</v>
      </c>
      <c r="T9" s="25" t="s">
        <v>178</v>
      </c>
      <c r="U9" s="25">
        <v>0.98399999999999999</v>
      </c>
      <c r="V9" s="25" t="s">
        <v>179</v>
      </c>
      <c r="W9" s="25">
        <v>0.95</v>
      </c>
      <c r="X9" s="25">
        <v>200.09</v>
      </c>
      <c r="Y9" s="25" t="s">
        <v>180</v>
      </c>
      <c r="Z9" s="25">
        <v>0.96099999999999997</v>
      </c>
      <c r="AA9" s="25" t="s">
        <v>181</v>
      </c>
      <c r="AB9" s="25">
        <v>0.97799999999999998</v>
      </c>
      <c r="AC9" s="25" t="s">
        <v>182</v>
      </c>
      <c r="AD9" s="25">
        <v>0.89900000000000002</v>
      </c>
      <c r="AE9" s="25">
        <v>289.13</v>
      </c>
      <c r="AF9" s="25" t="s">
        <v>183</v>
      </c>
      <c r="AG9" s="25">
        <v>0.96599999999999997</v>
      </c>
      <c r="AH9" s="25" t="s">
        <v>184</v>
      </c>
      <c r="AI9" s="25">
        <v>0.95099999999999996</v>
      </c>
      <c r="AJ9" s="25" t="s">
        <v>185</v>
      </c>
      <c r="AK9" s="25">
        <v>0.97099999999999997</v>
      </c>
      <c r="AL9" s="25">
        <v>362.43</v>
      </c>
      <c r="AM9" s="25" t="s">
        <v>186</v>
      </c>
      <c r="AN9" s="25">
        <v>0.98499999999999999</v>
      </c>
      <c r="AO9" s="25" t="s">
        <v>187</v>
      </c>
      <c r="AP9" s="25">
        <v>0.97899999999999998</v>
      </c>
      <c r="AQ9" s="25" t="s">
        <v>188</v>
      </c>
      <c r="AR9" s="25">
        <v>0.99199999999999999</v>
      </c>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row>
    <row r="10" spans="1:72" ht="17.399999999999999" x14ac:dyDescent="0.3">
      <c r="A10" s="25">
        <v>7</v>
      </c>
      <c r="B10" s="57" t="s">
        <v>49</v>
      </c>
      <c r="C10" s="116">
        <v>613.61</v>
      </c>
      <c r="D10" s="25" t="s">
        <v>189</v>
      </c>
      <c r="E10" s="25">
        <v>0.9617</v>
      </c>
      <c r="F10" s="25" t="s">
        <v>190</v>
      </c>
      <c r="G10" s="25">
        <v>0.88460000000000005</v>
      </c>
      <c r="H10" s="25" t="s">
        <v>191</v>
      </c>
      <c r="I10" s="25">
        <v>0.99109999999999998</v>
      </c>
      <c r="J10" s="12">
        <v>613.61</v>
      </c>
      <c r="K10" s="25" t="s">
        <v>189</v>
      </c>
      <c r="L10" s="25">
        <v>0.9617</v>
      </c>
      <c r="M10" s="25" t="s">
        <v>190</v>
      </c>
      <c r="N10" s="25">
        <v>0.88460000000000005</v>
      </c>
      <c r="O10" s="25" t="s">
        <v>191</v>
      </c>
      <c r="P10" s="25">
        <v>0.99109999999999998</v>
      </c>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row>
    <row r="11" spans="1:72" ht="17.399999999999999" x14ac:dyDescent="0.3">
      <c r="A11" s="25">
        <v>8</v>
      </c>
      <c r="B11" s="57" t="s">
        <v>50</v>
      </c>
      <c r="C11" s="116">
        <v>457.17250000000001</v>
      </c>
      <c r="D11" s="24"/>
      <c r="E11" s="24"/>
      <c r="F11" s="24"/>
      <c r="G11" s="24"/>
      <c r="H11" s="24"/>
      <c r="I11" s="24"/>
      <c r="J11" s="12">
        <v>230.41730000000001</v>
      </c>
      <c r="K11" s="25" t="s">
        <v>192</v>
      </c>
      <c r="L11" s="25">
        <v>0.98680000000000001</v>
      </c>
      <c r="M11" s="25" t="s">
        <v>193</v>
      </c>
      <c r="N11" s="25">
        <v>0.94179999999999997</v>
      </c>
      <c r="O11" s="25" t="s">
        <v>194</v>
      </c>
      <c r="P11" s="25">
        <v>0.99219999999999997</v>
      </c>
      <c r="Q11" s="25">
        <v>142.3477</v>
      </c>
      <c r="R11" s="25" t="s">
        <v>195</v>
      </c>
      <c r="S11" s="25">
        <v>0.98029999999999995</v>
      </c>
      <c r="T11" s="25" t="s">
        <v>196</v>
      </c>
      <c r="U11" s="25">
        <v>0.94010000000000005</v>
      </c>
      <c r="V11" s="25" t="s">
        <v>197</v>
      </c>
      <c r="W11" s="25">
        <v>0.99309999999999998</v>
      </c>
      <c r="X11" s="25">
        <v>84.407449999999997</v>
      </c>
      <c r="Y11" s="25" t="s">
        <v>198</v>
      </c>
      <c r="Z11" s="25">
        <v>0.98780000000000001</v>
      </c>
      <c r="AA11" s="25" t="s">
        <v>199</v>
      </c>
      <c r="AB11" s="25">
        <v>0.95040000000000002</v>
      </c>
      <c r="AC11" s="25" t="s">
        <v>200</v>
      </c>
      <c r="AD11" s="25">
        <v>0.97629999999999995</v>
      </c>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row>
    <row r="12" spans="1:72" ht="17.399999999999999" x14ac:dyDescent="0.3">
      <c r="A12" s="25">
        <v>9</v>
      </c>
      <c r="B12" s="57" t="s">
        <v>51</v>
      </c>
      <c r="C12" s="116">
        <v>2851.04</v>
      </c>
      <c r="D12" s="24"/>
      <c r="E12" s="24"/>
      <c r="F12" s="24"/>
      <c r="G12" s="24"/>
      <c r="H12" s="24"/>
      <c r="I12" s="24"/>
      <c r="J12" s="12">
        <v>357.09</v>
      </c>
      <c r="K12" s="25" t="s">
        <v>201</v>
      </c>
      <c r="L12" s="25">
        <v>0.98650000000000004</v>
      </c>
      <c r="M12" s="25" t="s">
        <v>202</v>
      </c>
      <c r="N12" s="25">
        <v>0.94159999999999999</v>
      </c>
      <c r="O12" s="25" t="s">
        <v>203</v>
      </c>
      <c r="P12" s="25">
        <v>0.99219999999999997</v>
      </c>
      <c r="Q12" s="25">
        <v>824.27</v>
      </c>
      <c r="R12" s="25" t="s">
        <v>204</v>
      </c>
      <c r="S12" s="25">
        <v>0.98860000000000003</v>
      </c>
      <c r="T12" s="25" t="s">
        <v>205</v>
      </c>
      <c r="U12" s="25">
        <v>0.96509999999999996</v>
      </c>
      <c r="V12" s="25" t="s">
        <v>206</v>
      </c>
      <c r="W12" s="25">
        <v>0.99690000000000001</v>
      </c>
      <c r="X12" s="25">
        <v>629.16999999999996</v>
      </c>
      <c r="Y12" s="25" t="s">
        <v>207</v>
      </c>
      <c r="Z12" s="25">
        <v>0.99460000000000004</v>
      </c>
      <c r="AA12" s="25" t="s">
        <v>208</v>
      </c>
      <c r="AB12" s="25">
        <v>0.98770000000000002</v>
      </c>
      <c r="AC12" s="25" t="s">
        <v>209</v>
      </c>
      <c r="AD12" s="25">
        <v>0.98809999999999998</v>
      </c>
      <c r="AE12" s="25">
        <v>312.89</v>
      </c>
      <c r="AF12" s="25" t="s">
        <v>210</v>
      </c>
      <c r="AG12" s="25">
        <v>0.99099999999999999</v>
      </c>
      <c r="AH12" s="25" t="s">
        <v>211</v>
      </c>
      <c r="AI12" s="25">
        <v>0.94879999999999998</v>
      </c>
      <c r="AJ12" s="25" t="s">
        <v>212</v>
      </c>
      <c r="AK12" s="25">
        <v>0.98670000000000002</v>
      </c>
      <c r="AL12" s="25">
        <v>373.76</v>
      </c>
      <c r="AM12" s="25" t="s">
        <v>213</v>
      </c>
      <c r="AN12" s="25">
        <v>0.99129999999999996</v>
      </c>
      <c r="AO12" s="25" t="s">
        <v>214</v>
      </c>
      <c r="AP12" s="25">
        <v>0.97650000000000003</v>
      </c>
      <c r="AQ12" s="25" t="s">
        <v>215</v>
      </c>
      <c r="AR12" s="25">
        <v>0.98319999999999996</v>
      </c>
      <c r="AS12" s="25">
        <v>353.86</v>
      </c>
      <c r="AT12" s="25" t="s">
        <v>216</v>
      </c>
      <c r="AU12" s="25">
        <v>0.996</v>
      </c>
      <c r="AV12" s="25" t="s">
        <v>217</v>
      </c>
      <c r="AW12" s="25">
        <v>0.97919999999999996</v>
      </c>
      <c r="AX12" s="25" t="s">
        <v>218</v>
      </c>
      <c r="AY12" s="25">
        <v>0.98260000000000003</v>
      </c>
      <c r="AZ12" s="27"/>
      <c r="BA12" s="27"/>
      <c r="BB12" s="27"/>
      <c r="BC12" s="27"/>
      <c r="BD12" s="27"/>
      <c r="BE12" s="27"/>
      <c r="BF12" s="27"/>
      <c r="BG12" s="27"/>
      <c r="BH12" s="27"/>
      <c r="BI12" s="27"/>
      <c r="BJ12" s="27"/>
      <c r="BK12" s="27"/>
      <c r="BL12" s="27"/>
      <c r="BM12" s="27"/>
      <c r="BN12" s="27"/>
      <c r="BO12" s="27"/>
      <c r="BP12" s="27"/>
      <c r="BQ12" s="27"/>
      <c r="BR12" s="27"/>
      <c r="BS12" s="27"/>
      <c r="BT12" s="27"/>
    </row>
    <row r="13" spans="1:72" ht="17.399999999999999" x14ac:dyDescent="0.3">
      <c r="A13" s="25">
        <v>10</v>
      </c>
      <c r="B13" s="57" t="s">
        <v>52</v>
      </c>
      <c r="C13" s="116">
        <v>384.16</v>
      </c>
      <c r="D13" s="24"/>
      <c r="E13" s="24"/>
      <c r="F13" s="24"/>
      <c r="G13" s="24"/>
      <c r="H13" s="24"/>
      <c r="I13" s="24"/>
      <c r="J13" s="12">
        <v>80.06</v>
      </c>
      <c r="K13" s="25" t="s">
        <v>219</v>
      </c>
      <c r="L13" s="25">
        <v>0.9919</v>
      </c>
      <c r="M13" s="25" t="s">
        <v>154</v>
      </c>
      <c r="N13" s="25">
        <v>0.84350000000000003</v>
      </c>
      <c r="O13" s="25" t="s">
        <v>155</v>
      </c>
      <c r="P13" s="25">
        <v>0.97409999999999997</v>
      </c>
      <c r="Q13" s="25">
        <v>105.23</v>
      </c>
      <c r="R13" s="25" t="s">
        <v>220</v>
      </c>
      <c r="S13" s="25">
        <v>0.99229999999999996</v>
      </c>
      <c r="T13" s="25" t="s">
        <v>221</v>
      </c>
      <c r="U13" s="25">
        <v>0.96719999999999995</v>
      </c>
      <c r="V13" s="25" t="s">
        <v>222</v>
      </c>
      <c r="W13" s="25">
        <v>0.99729999999999996</v>
      </c>
      <c r="X13" s="25">
        <v>198.87</v>
      </c>
      <c r="Y13" s="25" t="s">
        <v>223</v>
      </c>
      <c r="Z13" s="25">
        <v>0.98960000000000004</v>
      </c>
      <c r="AA13" s="25" t="s">
        <v>224</v>
      </c>
      <c r="AB13" s="25">
        <v>0.95779999999999998</v>
      </c>
      <c r="AC13" s="25" t="s">
        <v>225</v>
      </c>
      <c r="AD13" s="25">
        <v>0.99650000000000005</v>
      </c>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row>
    <row r="14" spans="1:72" ht="17.399999999999999" x14ac:dyDescent="0.3">
      <c r="A14" s="25">
        <v>11</v>
      </c>
      <c r="B14" s="57" t="s">
        <v>53</v>
      </c>
      <c r="C14" s="116">
        <v>1311.19</v>
      </c>
      <c r="D14" s="24"/>
      <c r="E14" s="24"/>
      <c r="F14" s="24"/>
      <c r="G14" s="24"/>
      <c r="H14" s="24"/>
      <c r="I14" s="24"/>
      <c r="J14" s="12">
        <v>516.59</v>
      </c>
      <c r="K14" s="25" t="s">
        <v>226</v>
      </c>
      <c r="L14" s="25">
        <v>0.97230000000000005</v>
      </c>
      <c r="M14" s="25" t="s">
        <v>227</v>
      </c>
      <c r="N14" s="25">
        <v>0.94669999999999999</v>
      </c>
      <c r="O14" s="25" t="s">
        <v>228</v>
      </c>
      <c r="P14" s="25">
        <v>0.99790000000000001</v>
      </c>
      <c r="Q14" s="25">
        <v>311.20999999999998</v>
      </c>
      <c r="R14" s="25" t="s">
        <v>229</v>
      </c>
      <c r="S14" s="25">
        <v>0.98040000000000005</v>
      </c>
      <c r="T14" s="25" t="s">
        <v>230</v>
      </c>
      <c r="U14" s="25">
        <v>0.94989999999999997</v>
      </c>
      <c r="V14" s="25" t="s">
        <v>231</v>
      </c>
      <c r="W14" s="25">
        <v>0.99529999999999996</v>
      </c>
      <c r="X14" s="25">
        <v>483.39</v>
      </c>
      <c r="Y14" s="25" t="s">
        <v>232</v>
      </c>
      <c r="Z14" s="25">
        <v>0.97470000000000001</v>
      </c>
      <c r="AA14" s="25" t="s">
        <v>233</v>
      </c>
      <c r="AB14" s="25">
        <v>0.89200000000000002</v>
      </c>
      <c r="AC14" s="25" t="s">
        <v>234</v>
      </c>
      <c r="AD14" s="25">
        <v>0.99470000000000003</v>
      </c>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row>
    <row r="15" spans="1:72" ht="17.399999999999999" x14ac:dyDescent="0.3">
      <c r="A15" s="25">
        <v>12</v>
      </c>
      <c r="B15" s="57" t="s">
        <v>54</v>
      </c>
      <c r="C15" s="116">
        <v>256.82</v>
      </c>
      <c r="D15" s="24"/>
      <c r="E15" s="24"/>
      <c r="F15" s="24"/>
      <c r="G15" s="24"/>
      <c r="H15" s="24"/>
      <c r="I15" s="24"/>
      <c r="J15" s="12">
        <v>127.76</v>
      </c>
      <c r="K15" s="25" t="s">
        <v>235</v>
      </c>
      <c r="L15" s="25">
        <v>0.96679999999999999</v>
      </c>
      <c r="M15" s="25" t="s">
        <v>236</v>
      </c>
      <c r="N15" s="25">
        <v>0.88980000000000004</v>
      </c>
      <c r="O15" s="25" t="s">
        <v>237</v>
      </c>
      <c r="P15" s="25">
        <v>0.99250000000000005</v>
      </c>
      <c r="Q15" s="25">
        <v>129.06</v>
      </c>
      <c r="R15" s="25" t="s">
        <v>238</v>
      </c>
      <c r="S15" s="25">
        <v>0.95509999999999995</v>
      </c>
      <c r="T15" s="25" t="s">
        <v>239</v>
      </c>
      <c r="U15" s="25">
        <v>0.86799999999999999</v>
      </c>
      <c r="V15" s="25" t="s">
        <v>240</v>
      </c>
      <c r="W15" s="25">
        <v>0.98899999999999999</v>
      </c>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row>
    <row r="16" spans="1:72" ht="17.399999999999999" x14ac:dyDescent="0.3">
      <c r="A16" s="25">
        <v>13</v>
      </c>
      <c r="B16" s="57" t="s">
        <v>55</v>
      </c>
      <c r="C16" s="116">
        <v>111.39</v>
      </c>
      <c r="D16" s="25" t="s">
        <v>241</v>
      </c>
      <c r="E16" s="25">
        <v>0.995</v>
      </c>
      <c r="F16" s="25" t="s">
        <v>242</v>
      </c>
      <c r="G16" s="25">
        <v>0.97840000000000005</v>
      </c>
      <c r="H16" s="25" t="s">
        <v>243</v>
      </c>
      <c r="I16" s="25">
        <v>0.99870000000000003</v>
      </c>
      <c r="J16" s="12">
        <v>111.39</v>
      </c>
      <c r="K16" s="25" t="s">
        <v>241</v>
      </c>
      <c r="L16" s="25">
        <v>0.995</v>
      </c>
      <c r="M16" s="25" t="s">
        <v>242</v>
      </c>
      <c r="N16" s="25">
        <v>0.97840000000000005</v>
      </c>
      <c r="O16" s="25" t="s">
        <v>243</v>
      </c>
      <c r="P16" s="25">
        <v>0.99870000000000003</v>
      </c>
      <c r="Q16" s="25"/>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row>
    <row r="17" spans="1:72" s="112" customFormat="1" ht="24" customHeight="1" x14ac:dyDescent="0.3">
      <c r="A17" s="24">
        <v>14</v>
      </c>
      <c r="B17" s="117" t="s">
        <v>280</v>
      </c>
      <c r="C17" s="116">
        <v>427</v>
      </c>
      <c r="D17" s="24" t="s">
        <v>281</v>
      </c>
      <c r="E17" s="24">
        <v>0.86760000000000004</v>
      </c>
      <c r="F17" s="24" t="s">
        <v>282</v>
      </c>
      <c r="G17" s="24">
        <v>0.93740000000000001</v>
      </c>
      <c r="H17" s="24" t="s">
        <v>283</v>
      </c>
      <c r="I17" s="24">
        <v>0.58919999999999995</v>
      </c>
      <c r="J17" s="111"/>
      <c r="K17" s="111"/>
      <c r="L17" s="111"/>
      <c r="M17" s="111"/>
      <c r="N17" s="111"/>
      <c r="O17" s="111"/>
      <c r="P17" s="111"/>
      <c r="Q17" s="111"/>
      <c r="R17" s="111"/>
      <c r="S17" s="111"/>
      <c r="T17" s="111"/>
      <c r="U17" s="111"/>
      <c r="V17" s="111"/>
      <c r="W17" s="111"/>
      <c r="X17" s="111"/>
      <c r="Y17" s="111"/>
      <c r="Z17" s="111"/>
      <c r="AA17" s="111"/>
      <c r="AB17" s="111"/>
      <c r="AC17" s="111"/>
      <c r="AD17" s="111"/>
      <c r="AE17" s="111"/>
      <c r="AF17" s="111"/>
      <c r="AG17" s="111"/>
      <c r="AH17" s="111"/>
      <c r="AI17" s="111"/>
      <c r="AJ17" s="111"/>
      <c r="AK17" s="111"/>
      <c r="AL17" s="111"/>
      <c r="AM17" s="111"/>
      <c r="AN17" s="111"/>
      <c r="AO17" s="111"/>
      <c r="AP17" s="111"/>
      <c r="AQ17" s="111"/>
      <c r="AR17" s="111"/>
      <c r="AS17" s="111"/>
      <c r="AT17" s="111"/>
      <c r="AU17" s="111"/>
      <c r="AV17" s="111"/>
      <c r="AW17" s="111"/>
      <c r="AX17" s="111"/>
      <c r="AY17" s="111"/>
      <c r="AZ17" s="111"/>
      <c r="BA17" s="111"/>
      <c r="BB17" s="111"/>
      <c r="BC17" s="111"/>
      <c r="BD17" s="111"/>
      <c r="BE17" s="111"/>
      <c r="BF17" s="111"/>
      <c r="BG17" s="111"/>
      <c r="BH17" s="111"/>
      <c r="BI17" s="111"/>
      <c r="BJ17" s="111"/>
      <c r="BK17" s="111"/>
      <c r="BL17" s="111"/>
      <c r="BM17" s="111"/>
      <c r="BN17" s="111"/>
      <c r="BO17" s="111"/>
      <c r="BP17" s="111"/>
      <c r="BQ17" s="111"/>
      <c r="BR17" s="111"/>
      <c r="BS17" s="111"/>
      <c r="BT17" s="111"/>
    </row>
    <row r="19" spans="1:72" ht="97.5" customHeight="1" x14ac:dyDescent="0.3">
      <c r="C19" s="97" t="s">
        <v>256</v>
      </c>
      <c r="D19" s="97"/>
      <c r="E19" s="97"/>
      <c r="F19" s="97"/>
      <c r="G19" s="97"/>
      <c r="H19" s="97"/>
    </row>
    <row r="24" spans="1:72" x14ac:dyDescent="0.3">
      <c r="I24">
        <f>290/84</f>
        <v>3.4523809523809526</v>
      </c>
    </row>
    <row r="25" spans="1:72" x14ac:dyDescent="0.3">
      <c r="H25">
        <f>3600/290</f>
        <v>12.413793103448276</v>
      </c>
    </row>
  </sheetData>
  <mergeCells count="45">
    <mergeCell ref="C19:H19"/>
    <mergeCell ref="X1:AD1"/>
    <mergeCell ref="AE1:AK1"/>
    <mergeCell ref="A1:A3"/>
    <mergeCell ref="B1:B3"/>
    <mergeCell ref="R2:S2"/>
    <mergeCell ref="T2:U2"/>
    <mergeCell ref="V2:W2"/>
    <mergeCell ref="O2:P2"/>
    <mergeCell ref="K2:L2"/>
    <mergeCell ref="M2:N2"/>
    <mergeCell ref="J1:P1"/>
    <mergeCell ref="Q1:W1"/>
    <mergeCell ref="D1:I1"/>
    <mergeCell ref="D2:E2"/>
    <mergeCell ref="F2:G2"/>
    <mergeCell ref="AA2:AB2"/>
    <mergeCell ref="H2:I2"/>
    <mergeCell ref="AM2:AN2"/>
    <mergeCell ref="AO2:AP2"/>
    <mergeCell ref="AX2:AY2"/>
    <mergeCell ref="AQ2:AR2"/>
    <mergeCell ref="AT2:AU2"/>
    <mergeCell ref="AV2:AW2"/>
    <mergeCell ref="AJ2:AK2"/>
    <mergeCell ref="AC2:AD2"/>
    <mergeCell ref="AF2:AG2"/>
    <mergeCell ref="Y2:Z2"/>
    <mergeCell ref="AH2:AI2"/>
    <mergeCell ref="AL1:AR1"/>
    <mergeCell ref="AS1:AY1"/>
    <mergeCell ref="BC2:BD2"/>
    <mergeCell ref="BE2:BF2"/>
    <mergeCell ref="BO2:BP2"/>
    <mergeCell ref="BA2:BB2"/>
    <mergeCell ref="AZ1:BF1"/>
    <mergeCell ref="BG1:BM1"/>
    <mergeCell ref="BN1:BT1"/>
    <mergeCell ref="BG2:BG3"/>
    <mergeCell ref="AZ2:AZ3"/>
    <mergeCell ref="BQ2:BR2"/>
    <mergeCell ref="BS2:BT2"/>
    <mergeCell ref="BH2:BI2"/>
    <mergeCell ref="BJ2:BK2"/>
    <mergeCell ref="BL2:BM2"/>
  </mergeCells>
  <hyperlinks>
    <hyperlink ref="B4" r:id="rId1" xr:uid="{17138B0F-7C47-4EBE-8A36-70B3152DEEE1}"/>
    <hyperlink ref="B5" r:id="rId2" xr:uid="{645062EE-A105-4FC7-8EC6-62840660F8CB}"/>
    <hyperlink ref="B6" r:id="rId3" xr:uid="{EACD5604-805D-4D04-81F4-54634E552C23}"/>
    <hyperlink ref="B7" r:id="rId4" xr:uid="{8F557249-33AA-4D4F-9F5F-B04C69FECCC0}"/>
    <hyperlink ref="B8" r:id="rId5" xr:uid="{82E76B12-C48B-4057-8564-27F0E33875D8}"/>
    <hyperlink ref="B9" r:id="rId6" xr:uid="{2506C277-5F10-460B-8CCF-7C6840CD5246}"/>
    <hyperlink ref="B10" r:id="rId7" xr:uid="{0865D770-A637-4F9D-8140-27D474521DE3}"/>
    <hyperlink ref="B11" r:id="rId8" xr:uid="{91C9A25F-FFDA-4FCE-A4AA-A39EB2DDCB45}"/>
    <hyperlink ref="B12" r:id="rId9" xr:uid="{2E89DD3C-2D72-4A75-9A26-7E1BB2E6BBEF}"/>
    <hyperlink ref="B13" r:id="rId10" xr:uid="{380CCE12-CB3C-4EF8-863A-E003B7F1A826}"/>
    <hyperlink ref="B14" r:id="rId11" xr:uid="{1E791681-F268-47EA-BDE1-CE98557B6BB5}"/>
    <hyperlink ref="B15" r:id="rId12" xr:uid="{F6CDE4AC-572C-4988-90F3-8581E98DD151}"/>
    <hyperlink ref="B16" r:id="rId13" xr:uid="{87B4A5FB-26A8-47AE-B079-6613038B70C5}"/>
    <hyperlink ref="B17" r:id="rId14" xr:uid="{51E80450-016E-4CB9-B9F5-41634C2C70B6}"/>
  </hyperlinks>
  <pageMargins left="0.7" right="0.7" top="0.75" bottom="0.75" header="0.3" footer="0.3"/>
  <pageSetup paperSize="9" orientation="portrait" verticalDpi="0" r:id="rId1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4"/>
  <sheetViews>
    <sheetView topLeftCell="A16" zoomScale="80" zoomScaleNormal="80" workbookViewId="0">
      <selection activeCell="A44" sqref="A44"/>
    </sheetView>
  </sheetViews>
  <sheetFormatPr defaultRowHeight="14.4" x14ac:dyDescent="0.3"/>
  <cols>
    <col min="1" max="1" width="40.6640625" customWidth="1"/>
    <col min="2" max="2" width="22.5546875" customWidth="1"/>
    <col min="3" max="3" width="13.6640625" customWidth="1"/>
    <col min="4" max="4" width="17.109375" customWidth="1"/>
    <col min="5" max="5" width="15.6640625" customWidth="1"/>
    <col min="6" max="6" width="15.44140625" customWidth="1"/>
  </cols>
  <sheetData>
    <row r="1" spans="1:14" ht="28.5" customHeight="1" x14ac:dyDescent="0.3">
      <c r="A1" s="46" t="s">
        <v>56</v>
      </c>
      <c r="B1" s="47"/>
      <c r="C1" s="47"/>
      <c r="D1" s="48"/>
    </row>
    <row r="2" spans="1:14" ht="15.6" x14ac:dyDescent="0.3">
      <c r="A2" s="35" t="s">
        <v>254</v>
      </c>
      <c r="B2" s="37" t="s">
        <v>255</v>
      </c>
      <c r="C2" s="43" t="s">
        <v>249</v>
      </c>
    </row>
    <row r="3" spans="1:14" x14ac:dyDescent="0.3">
      <c r="A3" s="5" t="s">
        <v>57</v>
      </c>
      <c r="B3" s="6" t="str">
        <f>+'4-Rainfall vs Runoff Relation'!K4</f>
        <v>Y = 0.00000041 X 2.5275</v>
      </c>
      <c r="C3" s="5"/>
    </row>
    <row r="4" spans="1:14" x14ac:dyDescent="0.3">
      <c r="A4" s="5" t="s">
        <v>268</v>
      </c>
      <c r="B4" s="6">
        <f>+'3-Sub Basin Annual Rainfall'!H4</f>
        <v>1087</v>
      </c>
      <c r="C4" s="5" t="s">
        <v>250</v>
      </c>
    </row>
    <row r="5" spans="1:14" x14ac:dyDescent="0.3">
      <c r="A5" s="5" t="s">
        <v>269</v>
      </c>
      <c r="B5" s="6">
        <f>+'3-Sub Basin Annual Rainfall'!F4</f>
        <v>624</v>
      </c>
      <c r="C5" s="5" t="s">
        <v>250</v>
      </c>
    </row>
    <row r="6" spans="1:14" x14ac:dyDescent="0.3">
      <c r="A6" s="5" t="s">
        <v>270</v>
      </c>
      <c r="B6" s="6">
        <f>+'3-Sub Basin Annual Rainfall'!G4</f>
        <v>1731</v>
      </c>
      <c r="C6" s="5" t="s">
        <v>250</v>
      </c>
    </row>
    <row r="7" spans="1:14" x14ac:dyDescent="0.3">
      <c r="A7" s="5" t="s">
        <v>264</v>
      </c>
      <c r="B7" s="5">
        <f>+'4-Rainfall vs Runoff Relation'!J4</f>
        <v>134.56</v>
      </c>
      <c r="C7" s="5"/>
    </row>
    <row r="8" spans="1:14" x14ac:dyDescent="0.3">
      <c r="A8" s="5" t="s">
        <v>246</v>
      </c>
      <c r="B8" s="5">
        <f>0.00000041*1087^2.5275*1000/'4-Rainfall vs Runoff Relation'!J4</f>
        <v>143.85933583862385</v>
      </c>
      <c r="C8" s="5" t="s">
        <v>250</v>
      </c>
    </row>
    <row r="9" spans="1:14" x14ac:dyDescent="0.3">
      <c r="A9" s="5" t="s">
        <v>247</v>
      </c>
      <c r="B9" s="5">
        <f>0.00000041*624^2.5275*1000/'4-Rainfall vs Runoff Relation'!J4</f>
        <v>35.375039110613415</v>
      </c>
      <c r="C9" s="5" t="s">
        <v>250</v>
      </c>
    </row>
    <row r="10" spans="1:14" x14ac:dyDescent="0.3">
      <c r="A10" s="5" t="s">
        <v>248</v>
      </c>
      <c r="B10" s="5">
        <f>0.00000041*1731^2.5275*1000/'4-Rainfall vs Runoff Relation'!J4</f>
        <v>466.29817672534853</v>
      </c>
      <c r="C10" s="5" t="s">
        <v>250</v>
      </c>
    </row>
    <row r="11" spans="1:14" x14ac:dyDescent="0.3">
      <c r="A11" s="5"/>
      <c r="B11" s="5"/>
      <c r="C11" s="5"/>
    </row>
    <row r="12" spans="1:14" ht="15.75" customHeight="1" x14ac:dyDescent="0.3">
      <c r="A12" s="33" t="s">
        <v>252</v>
      </c>
      <c r="B12" s="34">
        <f>+B8/B4</f>
        <v>0.13234529515972754</v>
      </c>
      <c r="G12" s="106" t="s">
        <v>272</v>
      </c>
      <c r="H12" s="106"/>
      <c r="I12" s="106"/>
      <c r="J12" s="106"/>
      <c r="K12" s="106"/>
      <c r="L12" s="106"/>
      <c r="M12" s="106"/>
      <c r="N12" s="106"/>
    </row>
    <row r="13" spans="1:14" x14ac:dyDescent="0.3">
      <c r="A13" s="33" t="s">
        <v>251</v>
      </c>
      <c r="B13" s="34">
        <f t="shared" ref="B13:B14" si="0">+B9/B5</f>
        <v>5.6690767805470214E-2</v>
      </c>
      <c r="G13" s="106"/>
      <c r="H13" s="106"/>
      <c r="I13" s="106"/>
      <c r="J13" s="106"/>
      <c r="K13" s="106"/>
      <c r="L13" s="106"/>
      <c r="M13" s="106"/>
      <c r="N13" s="106"/>
    </row>
    <row r="14" spans="1:14" x14ac:dyDescent="0.3">
      <c r="A14" s="33" t="s">
        <v>253</v>
      </c>
      <c r="B14" s="34">
        <f t="shared" si="0"/>
        <v>0.26938080688928279</v>
      </c>
      <c r="G14" s="106"/>
      <c r="H14" s="106"/>
      <c r="I14" s="106"/>
      <c r="J14" s="106"/>
      <c r="K14" s="106"/>
      <c r="L14" s="106"/>
      <c r="M14" s="106"/>
      <c r="N14" s="106"/>
    </row>
    <row r="16" spans="1:14" ht="64.5" customHeight="1" x14ac:dyDescent="0.3">
      <c r="A16" s="40" t="s">
        <v>261</v>
      </c>
      <c r="B16" s="39"/>
      <c r="C16" s="42" t="s">
        <v>257</v>
      </c>
      <c r="D16" s="42" t="s">
        <v>265</v>
      </c>
      <c r="E16" s="42" t="s">
        <v>259</v>
      </c>
      <c r="F16" s="42" t="s">
        <v>262</v>
      </c>
    </row>
    <row r="18" spans="1:10" x14ac:dyDescent="0.3">
      <c r="C18">
        <v>624</v>
      </c>
      <c r="D18" s="36">
        <f>0.00000041*C18^2.5275*1000/$B$7</f>
        <v>35.375039110613415</v>
      </c>
      <c r="E18" s="36">
        <f>1*100/24</f>
        <v>4.166666666666667</v>
      </c>
      <c r="F18" s="34">
        <v>466.29817672534853</v>
      </c>
      <c r="J18" s="36"/>
    </row>
    <row r="19" spans="1:10" x14ac:dyDescent="0.3">
      <c r="C19">
        <v>675</v>
      </c>
      <c r="D19" s="36">
        <f t="shared" ref="D19:D40" si="1">0.00000041*C19^2.5275*1000/$B$7</f>
        <v>43.145267315576952</v>
      </c>
      <c r="E19" s="36">
        <f>2*100/24</f>
        <v>8.3333333333333339</v>
      </c>
      <c r="F19" s="34">
        <v>429.10671820396442</v>
      </c>
    </row>
    <row r="20" spans="1:10" x14ac:dyDescent="0.3">
      <c r="C20">
        <v>725</v>
      </c>
      <c r="D20" s="36">
        <f t="shared" si="1"/>
        <v>51.685912720409156</v>
      </c>
      <c r="E20" s="36">
        <f>3*100/24</f>
        <v>12.5</v>
      </c>
      <c r="F20" s="34">
        <v>397.46579398553189</v>
      </c>
    </row>
    <row r="21" spans="1:10" x14ac:dyDescent="0.3">
      <c r="C21">
        <v>775</v>
      </c>
      <c r="D21" s="36">
        <f t="shared" si="1"/>
        <v>61.175556870685845</v>
      </c>
      <c r="E21" s="36">
        <f>4*100/24</f>
        <v>16.666666666666668</v>
      </c>
      <c r="F21" s="34">
        <v>367.27763982129289</v>
      </c>
    </row>
    <row r="22" spans="1:10" x14ac:dyDescent="0.3">
      <c r="C22">
        <v>825</v>
      </c>
      <c r="D22" s="36">
        <f t="shared" si="1"/>
        <v>71.648191590877246</v>
      </c>
      <c r="E22" s="36">
        <f>5*100/24</f>
        <v>20.833333333333332</v>
      </c>
      <c r="F22" s="34">
        <v>338.51850027846262</v>
      </c>
    </row>
    <row r="23" spans="1:10" x14ac:dyDescent="0.3">
      <c r="C23">
        <v>875</v>
      </c>
      <c r="D23" s="36">
        <f t="shared" si="1"/>
        <v>83.136786240005577</v>
      </c>
      <c r="E23" s="36">
        <f>6*100/24</f>
        <v>25</v>
      </c>
      <c r="F23" s="34">
        <v>311.1642607421017</v>
      </c>
    </row>
    <row r="24" spans="1:10" x14ac:dyDescent="0.3">
      <c r="C24">
        <v>925</v>
      </c>
      <c r="D24" s="36">
        <f t="shared" si="1"/>
        <v>95.673377916869953</v>
      </c>
      <c r="E24" s="36">
        <f>7*100/24</f>
        <v>29.166666666666668</v>
      </c>
      <c r="F24" s="34">
        <v>285.19042992534247</v>
      </c>
    </row>
    <row r="25" spans="1:10" x14ac:dyDescent="0.3">
      <c r="C25">
        <v>975</v>
      </c>
      <c r="D25" s="36">
        <f t="shared" si="1"/>
        <v>109.2891490460087</v>
      </c>
      <c r="E25" s="36">
        <f>8*100/24</f>
        <v>33.333333333333336</v>
      </c>
      <c r="F25" s="34">
        <v>260.57212090019152</v>
      </c>
    </row>
    <row r="26" spans="1:10" x14ac:dyDescent="0.3">
      <c r="C26">
        <v>1025</v>
      </c>
      <c r="D26" s="36">
        <f t="shared" si="1"/>
        <v>124.01449469298181</v>
      </c>
      <c r="E26" s="36">
        <f>9*100/24</f>
        <v>37.5</v>
      </c>
      <c r="F26" s="34">
        <v>237.28403046689698</v>
      </c>
    </row>
    <row r="27" spans="1:10" ht="16.5" customHeight="1" x14ac:dyDescent="0.3">
      <c r="A27" s="44" t="s">
        <v>266</v>
      </c>
      <c r="B27" s="38"/>
      <c r="C27">
        <v>1075</v>
      </c>
      <c r="D27" s="36">
        <f t="shared" si="1"/>
        <v>139.87908142282282</v>
      </c>
      <c r="E27" s="36">
        <f>10*100/24</f>
        <v>41.666666666666664</v>
      </c>
      <c r="F27" s="34">
        <v>215.30041664987468</v>
      </c>
    </row>
    <row r="28" spans="1:10" x14ac:dyDescent="0.3">
      <c r="A28" s="44" t="s">
        <v>267</v>
      </c>
      <c r="C28">
        <v>1125</v>
      </c>
      <c r="D28" s="36">
        <f t="shared" si="1"/>
        <v>156.91189912261555</v>
      </c>
      <c r="E28" s="36">
        <f>11*100/24</f>
        <v>45.833333333333336</v>
      </c>
      <c r="F28" s="34">
        <v>194.59507407208309</v>
      </c>
    </row>
    <row r="29" spans="1:10" x14ac:dyDescent="0.3">
      <c r="C29">
        <v>1175</v>
      </c>
      <c r="D29" s="36">
        <f t="shared" si="1"/>
        <v>175.14130691565387</v>
      </c>
      <c r="E29" s="36">
        <f>12*100/24</f>
        <v>50</v>
      </c>
      <c r="F29" s="34">
        <v>175.14130691565387</v>
      </c>
    </row>
    <row r="30" spans="1:10" x14ac:dyDescent="0.3">
      <c r="C30">
        <v>1225</v>
      </c>
      <c r="D30" s="36">
        <f t="shared" si="1"/>
        <v>194.59507407208309</v>
      </c>
      <c r="E30" s="36">
        <f>13*100/24</f>
        <v>54.166666666666664</v>
      </c>
      <c r="F30" s="34">
        <v>156.91189912261555</v>
      </c>
    </row>
    <row r="31" spans="1:10" x14ac:dyDescent="0.3">
      <c r="C31">
        <v>1275</v>
      </c>
      <c r="D31" s="36">
        <f t="shared" si="1"/>
        <v>215.30041664987468</v>
      </c>
      <c r="E31" s="36">
        <f>14*100/24</f>
        <v>58.333333333333336</v>
      </c>
      <c r="F31" s="34">
        <v>139.87908142282282</v>
      </c>
    </row>
    <row r="32" spans="1:10" x14ac:dyDescent="0.3">
      <c r="C32">
        <v>1325</v>
      </c>
      <c r="D32" s="36">
        <f t="shared" si="1"/>
        <v>237.28403046689698</v>
      </c>
      <c r="E32" s="36">
        <f>15*100/24</f>
        <v>62.5</v>
      </c>
      <c r="F32" s="34">
        <v>124.01449469298181</v>
      </c>
    </row>
    <row r="33" spans="1:15" x14ac:dyDescent="0.3">
      <c r="C33">
        <v>1375</v>
      </c>
      <c r="D33" s="36">
        <f t="shared" si="1"/>
        <v>260.57212090019152</v>
      </c>
      <c r="E33" s="36">
        <f>16*100/24</f>
        <v>66.666666666666671</v>
      </c>
      <c r="F33" s="34">
        <v>109.2891490460087</v>
      </c>
    </row>
    <row r="34" spans="1:15" x14ac:dyDescent="0.3">
      <c r="C34">
        <v>1425</v>
      </c>
      <c r="D34" s="36">
        <f t="shared" si="1"/>
        <v>285.19042992534247</v>
      </c>
      <c r="E34" s="36">
        <f>17*100/24</f>
        <v>70.833333333333329</v>
      </c>
      <c r="F34" s="34">
        <v>95.673377916869953</v>
      </c>
    </row>
    <row r="35" spans="1:15" x14ac:dyDescent="0.3">
      <c r="C35">
        <v>1475</v>
      </c>
      <c r="D35" s="36">
        <f t="shared" si="1"/>
        <v>311.1642607421017</v>
      </c>
      <c r="E35" s="36">
        <f>18*100/24</f>
        <v>75</v>
      </c>
      <c r="F35" s="34">
        <v>83.136786240005577</v>
      </c>
    </row>
    <row r="36" spans="1:15" x14ac:dyDescent="0.3">
      <c r="C36">
        <v>1525</v>
      </c>
      <c r="D36" s="36">
        <f t="shared" si="1"/>
        <v>338.51850027846262</v>
      </c>
      <c r="E36" s="36">
        <f>19*100/24</f>
        <v>79.166666666666671</v>
      </c>
      <c r="F36" s="34">
        <v>71.648191590877246</v>
      </c>
    </row>
    <row r="37" spans="1:15" x14ac:dyDescent="0.3">
      <c r="C37">
        <v>1575</v>
      </c>
      <c r="D37" s="36">
        <f t="shared" si="1"/>
        <v>367.27763982129289</v>
      </c>
      <c r="E37" s="36">
        <f>20*100/24</f>
        <v>83.333333333333329</v>
      </c>
      <c r="F37" s="34">
        <v>61.175556870685845</v>
      </c>
    </row>
    <row r="38" spans="1:15" x14ac:dyDescent="0.3">
      <c r="C38">
        <v>1625</v>
      </c>
      <c r="D38" s="36">
        <f t="shared" si="1"/>
        <v>397.46579398553189</v>
      </c>
      <c r="E38" s="36">
        <f>21*100/24</f>
        <v>87.5</v>
      </c>
      <c r="F38" s="34">
        <v>51.685912720409156</v>
      </c>
    </row>
    <row r="39" spans="1:15" x14ac:dyDescent="0.3">
      <c r="C39">
        <v>1675</v>
      </c>
      <c r="D39" s="36">
        <f t="shared" si="1"/>
        <v>429.10671820396442</v>
      </c>
      <c r="E39" s="36">
        <f>22*100/24</f>
        <v>91.666666666666671</v>
      </c>
      <c r="F39" s="34">
        <v>43.145267315576952</v>
      </c>
    </row>
    <row r="40" spans="1:15" x14ac:dyDescent="0.3">
      <c r="C40">
        <v>1731</v>
      </c>
      <c r="D40" s="36">
        <f t="shared" si="1"/>
        <v>466.29817672534853</v>
      </c>
      <c r="E40" s="36">
        <f>23*100/24</f>
        <v>95.833333333333329</v>
      </c>
      <c r="F40" s="34">
        <v>35.375039110613415</v>
      </c>
    </row>
    <row r="41" spans="1:15" ht="49.5" customHeight="1" x14ac:dyDescent="0.3">
      <c r="C41" s="7" t="s">
        <v>258</v>
      </c>
      <c r="D41" s="7">
        <v>23</v>
      </c>
      <c r="G41" s="107" t="s">
        <v>260</v>
      </c>
      <c r="H41" s="107"/>
      <c r="I41" s="107"/>
      <c r="J41" s="107"/>
      <c r="K41" s="107"/>
      <c r="L41" s="107"/>
      <c r="M41" s="107"/>
      <c r="N41" s="107"/>
      <c r="O41" s="107"/>
    </row>
    <row r="42" spans="1:15" ht="15.6" x14ac:dyDescent="0.3">
      <c r="A42" s="45" t="s">
        <v>271</v>
      </c>
    </row>
    <row r="44" spans="1:15" ht="82.5" customHeight="1" x14ac:dyDescent="0.3">
      <c r="A44" s="41" t="s">
        <v>263</v>
      </c>
    </row>
  </sheetData>
  <sortState xmlns:xlrd2="http://schemas.microsoft.com/office/spreadsheetml/2017/richdata2" ref="F18:F40">
    <sortCondition descending="1" ref="F18:F40"/>
  </sortState>
  <mergeCells count="2">
    <mergeCell ref="G12:N14"/>
    <mergeCell ref="G41:O41"/>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1-Basic Features</vt:lpstr>
      <vt:lpstr>2-Basin-Wise-Land-Use</vt:lpstr>
      <vt:lpstr>3-Sub Basin Annual Rainfall</vt:lpstr>
      <vt:lpstr>4-Rainfall vs Runoff Relation</vt:lpstr>
      <vt:lpstr>5-Sample Runoff 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IRAP</dc:creator>
  <cp:lastModifiedBy>IRAP INDIA</cp:lastModifiedBy>
  <cp:lastPrinted>2024-11-29T09:30:13Z</cp:lastPrinted>
  <dcterms:created xsi:type="dcterms:W3CDTF">2015-06-05T18:17:20Z</dcterms:created>
  <dcterms:modified xsi:type="dcterms:W3CDTF">2025-03-27T09:22:31Z</dcterms:modified>
</cp:coreProperties>
</file>