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a2cd815841cf16/Documents/"/>
    </mc:Choice>
  </mc:AlternateContent>
  <xr:revisionPtr revIDLastSave="13" documentId="13_ncr:1_{D0D6CD36-BBAA-48B7-B96C-E0C291C26C9E}" xr6:coauthVersionLast="47" xr6:coauthVersionMax="47" xr10:uidLastSave="{C926C95C-8470-45DA-974B-1DD9C2AB5AEB}"/>
  <bookViews>
    <workbookView xWindow="-108" yWindow="-108" windowWidth="23256" windowHeight="12456" xr2:uid="{EE5DD683-5BED-49F9-8B10-7F40F3E47AFB}"/>
  </bookViews>
  <sheets>
    <sheet name="Sheet1" sheetId="1" r:id="rId1"/>
  </sheets>
  <definedNames>
    <definedName name="_xlchart.v1.0" hidden="1">Sheet1!$C$322:$C$328</definedName>
    <definedName name="_xlchart.v1.1" hidden="1">Sheet1!$C$372:$C$376</definedName>
    <definedName name="_xlchart.v1.2" hidden="1">Sheet1!$A$410:$AA$410</definedName>
    <definedName name="_xlchart.v1.3" hidden="1">Sheet1!$A$411:$AA$411</definedName>
    <definedName name="_xlchart.v1.4" hidden="1">Sheet1!$A$458:$AD$458</definedName>
    <definedName name="_xlchart.v1.5" hidden="1">Sheet1!$A$459:$AD$459</definedName>
    <definedName name="_xlchart.v1.6" hidden="1">Sheet1!$A$460:$AD$460</definedName>
    <definedName name="_xlchart.v1.7" hidden="1">Sheet1!$A$461:$AD$461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2" i="1" l="1"/>
  <c r="C901" i="1"/>
  <c r="E892" i="1"/>
  <c r="N886" i="1"/>
  <c r="D884" i="1"/>
  <c r="C884" i="1"/>
  <c r="E875" i="1"/>
  <c r="D867" i="1"/>
  <c r="D861" i="1"/>
  <c r="D854" i="1"/>
  <c r="M848" i="1"/>
  <c r="D845" i="1"/>
  <c r="C845" i="1"/>
  <c r="U836" i="1"/>
  <c r="F834" i="1" l="1"/>
  <c r="C827" i="1"/>
  <c r="F820" i="1"/>
  <c r="F814" i="1"/>
  <c r="F813" i="1"/>
  <c r="F812" i="1"/>
  <c r="D806" i="1"/>
  <c r="C798" i="1"/>
  <c r="K791" i="1"/>
  <c r="J781" i="1"/>
  <c r="J771" i="1"/>
  <c r="H488" i="1" a="1"/>
  <c r="H488" i="1" s="1"/>
  <c r="D757" i="1"/>
  <c r="C757" i="1"/>
  <c r="B757" i="1"/>
  <c r="D752" i="1"/>
  <c r="C752" i="1"/>
  <c r="B752" i="1"/>
  <c r="E734" i="1"/>
  <c r="D734" i="1"/>
  <c r="C734" i="1"/>
  <c r="E728" i="1"/>
  <c r="D728" i="1"/>
  <c r="C728" i="1"/>
  <c r="F710" i="1"/>
  <c r="D710" i="1"/>
  <c r="C710" i="1"/>
  <c r="E705" i="1"/>
  <c r="D705" i="1"/>
  <c r="C705" i="1"/>
  <c r="E688" i="1"/>
  <c r="D688" i="1"/>
  <c r="C688" i="1"/>
  <c r="D683" i="1"/>
  <c r="C683" i="1"/>
  <c r="B683" i="1"/>
  <c r="E666" i="1"/>
  <c r="D666" i="1"/>
  <c r="C666" i="1"/>
  <c r="B666" i="1"/>
  <c r="D661" i="1"/>
  <c r="C661" i="1"/>
  <c r="B661" i="1"/>
  <c r="D641" i="1"/>
  <c r="D637" i="1"/>
  <c r="C621" i="1"/>
  <c r="C618" i="1"/>
  <c r="C602" i="1"/>
  <c r="C598" i="1"/>
  <c r="C581" i="1"/>
  <c r="N576" i="1"/>
  <c r="C577" i="1"/>
  <c r="D560" i="1"/>
  <c r="O556" i="1"/>
  <c r="E556" i="1"/>
  <c r="C544" i="1"/>
  <c r="N544" i="1"/>
  <c r="K544" i="1"/>
  <c r="C543" i="1"/>
  <c r="N543" i="1"/>
  <c r="K543" i="1"/>
  <c r="C542" i="1"/>
  <c r="N542" i="1"/>
  <c r="K542" i="1"/>
  <c r="C538" i="1"/>
  <c r="C537" i="1"/>
  <c r="C536" i="1"/>
  <c r="D488" i="1" a="1"/>
  <c r="D488" i="1" s="1"/>
  <c r="N487" i="1"/>
  <c r="N486" i="1"/>
  <c r="C483" i="1"/>
  <c r="D437" i="1" a="1"/>
  <c r="D437" i="1" s="1"/>
  <c r="O435" i="1"/>
  <c r="L435" i="1"/>
  <c r="B432" i="1"/>
  <c r="D387" i="1"/>
  <c r="C372" i="1" a="1"/>
  <c r="C372" i="1" s="1"/>
  <c r="C314" i="1"/>
  <c r="C313" i="1"/>
  <c r="C312" i="1"/>
  <c r="C308" i="1"/>
  <c r="C305" i="1"/>
  <c r="B295" i="1" a="1"/>
  <c r="B295" i="1" s="1"/>
  <c r="J294" i="1"/>
  <c r="J293" i="1"/>
  <c r="B283" i="1"/>
  <c r="B280" i="1"/>
  <c r="B276" i="1"/>
  <c r="C268" i="1" a="1"/>
  <c r="C268" i="1" s="1"/>
  <c r="K267" i="1"/>
  <c r="K266" i="1"/>
  <c r="C253" i="1"/>
  <c r="C252" i="1"/>
  <c r="C251" i="1"/>
  <c r="C250" i="1"/>
  <c r="C249" i="1"/>
  <c r="L245" i="1"/>
  <c r="I245" i="1"/>
  <c r="E245" i="1"/>
  <c r="L243" i="1"/>
  <c r="I243" i="1"/>
  <c r="E243" i="1"/>
  <c r="L241" i="1"/>
  <c r="I241" i="1"/>
  <c r="E241" i="1"/>
  <c r="L239" i="1"/>
  <c r="I239" i="1"/>
  <c r="E239" i="1"/>
  <c r="L237" i="1"/>
  <c r="I237" i="1"/>
  <c r="E237" i="1"/>
  <c r="C234" i="1"/>
  <c r="C233" i="1"/>
  <c r="C232" i="1"/>
  <c r="C231" i="1"/>
  <c r="C230" i="1"/>
  <c r="C218" i="1"/>
  <c r="C215" i="1"/>
  <c r="L216" i="1"/>
  <c r="L215" i="1"/>
  <c r="C212" i="1"/>
  <c r="F201" i="1"/>
  <c r="F198" i="1"/>
  <c r="G188" i="1"/>
  <c r="G187" i="1"/>
  <c r="G186" i="1"/>
  <c r="H183" i="1"/>
  <c r="F175" i="1"/>
  <c r="F172" i="1"/>
  <c r="F169" i="1"/>
  <c r="F168" i="1"/>
  <c r="F167" i="1"/>
  <c r="F155" i="1"/>
  <c r="F151" i="1"/>
  <c r="G148" i="1"/>
  <c r="G147" i="1"/>
  <c r="G146" i="1"/>
  <c r="H134" i="1"/>
  <c r="H131" i="1"/>
  <c r="L125" i="1"/>
  <c r="H127" i="1"/>
  <c r="H126" i="1"/>
  <c r="H125" i="1"/>
  <c r="I82" i="1"/>
  <c r="I77" i="1"/>
  <c r="J70" i="1"/>
  <c r="I49" i="1"/>
  <c r="I43" i="1"/>
  <c r="I38" i="1"/>
  <c r="H17" i="1"/>
  <c r="H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<sst xmlns="http://schemas.openxmlformats.org/spreadsheetml/2006/main" count="421" uniqueCount="301">
  <si>
    <t>1) Business Problem: A retail store wants to analyze the sales data of a particular
product category to understand the typical sales performance and make strategic
decisions.</t>
  </si>
  <si>
    <t>week</t>
  </si>
  <si>
    <t xml:space="preserve">units </t>
  </si>
  <si>
    <t>1. Mean: What is the average weekly sales of the product category?</t>
  </si>
  <si>
    <t>MEAN</t>
  </si>
  <si>
    <t>UNITS</t>
  </si>
  <si>
    <t>2. Median: What is the typical or central sales value for the product category?</t>
  </si>
  <si>
    <t>MEDIAN</t>
  </si>
  <si>
    <t>units</t>
  </si>
  <si>
    <t>3. Mode: Are there any recurring or most frequently occurring sales figures for the
product category?</t>
  </si>
  <si>
    <t>NO</t>
  </si>
  <si>
    <t>2) Business Problem: A restaurant wants to analyze the waiting times of its
customers to understand the typical waiting experience and improve service
efficiency.</t>
  </si>
  <si>
    <t>Question:
1. Mean: What is the average waiting time for customers at the restaurant?</t>
  </si>
  <si>
    <t>minutes</t>
  </si>
  <si>
    <t>mean:</t>
  </si>
  <si>
    <t>min</t>
  </si>
  <si>
    <t>2. Median: What is the typical or central waiting time experienced by customers</t>
  </si>
  <si>
    <t>median:</t>
  </si>
  <si>
    <t>3. Mode: Are there any recurring or most frequently occurring waiting times for
customers?</t>
  </si>
  <si>
    <t>yes</t>
  </si>
  <si>
    <t>mode:</t>
  </si>
  <si>
    <t>3) Business Problem: A car rental company wants to analyze the rental durations of
its customers to understand the typical rental period and optimize its pricing and
fleet management strategies.</t>
  </si>
  <si>
    <t>3, 2, 5, 4, 7, 2, 3, 3, 1, 6, 4, 2, 3, 5, 2, 4, 2, 1, 3, 5, 6, 3, 2, 1, 4, 2, 4, 5, 3, 2, 7, 2, 3, 4, 5, 1, 6, 2, 4, 3, 5, 3, 2, 4, 2, 6, 3, 2, 4, 5</t>
  </si>
  <si>
    <t>the rental durations</t>
  </si>
  <si>
    <t>1. Mean: What is the average rental duration for customers at the car rental company?</t>
  </si>
  <si>
    <t>mean</t>
  </si>
  <si>
    <t>2. Median: What is the typical or central rental duration experienced by customers?</t>
  </si>
  <si>
    <t>median</t>
  </si>
  <si>
    <t>3. Mode: Are there any recurring or most frequently occurring rental durations for customers?</t>
  </si>
  <si>
    <t>mode</t>
  </si>
  <si>
    <t xml:space="preserve">  </t>
  </si>
  <si>
    <t>1) Problem: A manufacturing company wants to analyze the production output of a
specific machine to understand the variability or spread in its performance.</t>
  </si>
  <si>
    <t>days</t>
  </si>
  <si>
    <t>1. Range: What is the range of the production output for the machine?</t>
  </si>
  <si>
    <t>max</t>
  </si>
  <si>
    <t>range</t>
  </si>
  <si>
    <t>2. Variance: What is the variance of the production output for the machine?</t>
  </si>
  <si>
    <t>varriance</t>
  </si>
  <si>
    <t>3. Standard Deviation: What is the standard deviation of the production output for the machine?</t>
  </si>
  <si>
    <t>st.dev</t>
  </si>
  <si>
    <t>2) Problem: A retail store wants to analyze the sales of a specific product to
understand the variability in daily sales and assess its inventory management.</t>
  </si>
  <si>
    <t>1. Range: What is the range of the daily sales?</t>
  </si>
  <si>
    <t>$</t>
  </si>
  <si>
    <t>2. Variance: What is the variance of the daily sales?</t>
  </si>
  <si>
    <t>3. Standard Deviation: What is the standard deviation of the daily sales</t>
  </si>
  <si>
    <t>3) Problem: An e-commerce platform wants to analyze the delivery times of its
shipments to understand the variability in order fulfillment and optimize its
logistics operations.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</si>
  <si>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</si>
  <si>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</si>
  <si>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</si>
  <si>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
its products to understand its performance and variability.</t>
  </si>
  <si>
    <t>1. Measure of Central Tendency: What is the average monthly revenue for the product?</t>
  </si>
  <si>
    <t>avg</t>
  </si>
  <si>
    <t>2. Measure of Dispersion: What is the range of monthly revenue for the product?</t>
  </si>
  <si>
    <t>5) Problem : A survey was conducted to gather feedback from customers regarding
their satisfaction with a particular service on a scale of 1 to 10.</t>
  </si>
  <si>
    <t>1. Measure of Central Tendency: What is the average satisfaction rating?</t>
  </si>
  <si>
    <t>AVG</t>
  </si>
  <si>
    <t>2. Measure of Dispersion: What is the standard deviation of the satisfaction ratings</t>
  </si>
  <si>
    <t>ST.DEV</t>
  </si>
  <si>
    <t>6) Problem :A company wants to analyze the customer wait times at its call center to
assess the efficiency of its customer service operations.</t>
  </si>
  <si>
    <t>1. Measure of Central Tendency: What is the average wait time for customers at the call center?</t>
  </si>
  <si>
    <t>2. Measure of Dispersion: What is the range of wait times for customers at the call center?</t>
  </si>
  <si>
    <t>RANGE</t>
  </si>
  <si>
    <t>MIN</t>
  </si>
  <si>
    <t>MAX</t>
  </si>
  <si>
    <t>3. Measure of Dispersion: What is the standard deviation of the wait times for customers at the call center?</t>
  </si>
  <si>
    <t>STD.DEV</t>
  </si>
  <si>
    <t>7) Problem : A transportation company wants to analyze the fuel efficiency of its
vehicle fleet to identify any variations across different vehicle models.</t>
  </si>
  <si>
    <t>Model A: 30</t>
  </si>
  <si>
    <t>Model B: 25</t>
  </si>
  <si>
    <t>Model C: 22</t>
  </si>
  <si>
    <t>Model D: 18</t>
  </si>
  <si>
    <t>Model E: 35</t>
  </si>
  <si>
    <t>1. Measure of Central Tendency: What is the average fuel efficiency for each vehicle model?</t>
  </si>
  <si>
    <t>MOD A</t>
  </si>
  <si>
    <t>MOD B</t>
  </si>
  <si>
    <t>MOD C</t>
  </si>
  <si>
    <t>MOD D</t>
  </si>
  <si>
    <t>MOD E</t>
  </si>
  <si>
    <t>2. Measure of Dispersion: What is the range of fuel efficiency for each vehicle model?</t>
  </si>
  <si>
    <t>3. Measure of Dispersion: What is the variance of the fuel efficiency for each vehicle model?</t>
  </si>
  <si>
    <t>MOD</t>
  </si>
  <si>
    <t>VARRIANCE</t>
  </si>
  <si>
    <t>A</t>
  </si>
  <si>
    <t>B</t>
  </si>
  <si>
    <t>C</t>
  </si>
  <si>
    <t>D</t>
  </si>
  <si>
    <t>E</t>
  </si>
  <si>
    <t>8) Problem : A company wants to analyze the ages of its employees to understand
the age distribution and demographics within the organization</t>
  </si>
  <si>
    <t>1. Frequency Distribution: Create a frequency distribution table for the ages of the employees.</t>
  </si>
  <si>
    <t>interval</t>
  </si>
  <si>
    <t>frequency</t>
  </si>
  <si>
    <t>25-29</t>
  </si>
  <si>
    <t>30-34</t>
  </si>
  <si>
    <t>35-39</t>
  </si>
  <si>
    <t>40-44</t>
  </si>
  <si>
    <t>45-49</t>
  </si>
  <si>
    <t>2. Mode: What is the mode (most common age) among the employees?</t>
  </si>
  <si>
    <t>3. Median: What is the median age of the employees?</t>
  </si>
  <si>
    <t>4. Range: What is the range of ages among the employees?</t>
  </si>
  <si>
    <t>9) Problem :A retail store wants to analyze the purchase amounts made by
customers to understand their spending habits.</t>
  </si>
  <si>
    <t>1. Frequency Distribution: Create a frequency distribution table for the purchase amounts.</t>
  </si>
  <si>
    <t>20-29</t>
  </si>
  <si>
    <t>30-39</t>
  </si>
  <si>
    <t>40-49</t>
  </si>
  <si>
    <t>50-59</t>
  </si>
  <si>
    <t>60-69</t>
  </si>
  <si>
    <t>70-79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</si>
  <si>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</si>
  <si>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</si>
  <si>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</si>
  <si>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Q1</t>
  </si>
  <si>
    <t>Q3</t>
  </si>
  <si>
    <t>IQR</t>
  </si>
  <si>
    <t>10) Problem : A manufacturing company wants to analyze the defect rates of its
production line to identify the frequency of different types of defects.</t>
  </si>
  <si>
    <t>TYPE</t>
  </si>
  <si>
    <t>FREQUENCY</t>
  </si>
  <si>
    <t>1. Bar Chart: Create a bar chart to visualize the frequency of different defect types</t>
  </si>
  <si>
    <t>F</t>
  </si>
  <si>
    <t>G</t>
  </si>
  <si>
    <t>2. Most Common Defect: Which defect type has the highest frequency?</t>
  </si>
  <si>
    <t>3. Histogram: Create a histogram to represent the defect frequencies.</t>
  </si>
  <si>
    <t>11) Problem : A survey was conducted to gather feedback from customers about their
satisfaction levels with a specific service on a scale of 1 to 5.</t>
  </si>
  <si>
    <t>1. Histogram: Create a histogram to visualize the distribution of satisfaction ratings.</t>
  </si>
  <si>
    <t>rating</t>
  </si>
  <si>
    <t>2. Mode: Which satisfaction rating has the highest frequency?</t>
  </si>
  <si>
    <t>3. Bar Chart: Create a bar chart to display the frequency of each satisfaction rating</t>
  </si>
  <si>
    <t>12) Problem : A company wants to analyze the monthly sales figures of its products to
understand the sales distribution across different price ranges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</si>
  <si>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</si>
  <si>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</si>
  <si>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</si>
  <si>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price</t>
  </si>
  <si>
    <t>13) Problem : A study was conducted to analyze the response times of a website for
different user locations.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</si>
  <si>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</si>
  <si>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</si>
  <si>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</si>
  <si>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mili.sec</t>
  </si>
  <si>
    <t>115-119</t>
  </si>
  <si>
    <t>120-124</t>
  </si>
  <si>
    <t>125-129</t>
  </si>
  <si>
    <t>130-134</t>
  </si>
  <si>
    <t>135-139</t>
  </si>
  <si>
    <t>140-144</t>
  </si>
  <si>
    <t>145-149</t>
  </si>
  <si>
    <t>14) Problem : A company wants to analyze the sales performance of its products
across different regions.</t>
  </si>
  <si>
    <t>R1</t>
  </si>
  <si>
    <t>R2</t>
  </si>
  <si>
    <t>R3</t>
  </si>
  <si>
    <t>1. Bar Chart: Create a bar chart to compare the sales figures across the three regions</t>
  </si>
  <si>
    <t>2. Measure of Central Tendency: What is the average sales figure for each region?</t>
  </si>
  <si>
    <t>AVG R1</t>
  </si>
  <si>
    <t>AVG R2</t>
  </si>
  <si>
    <t>AVG R3</t>
  </si>
  <si>
    <t>3. Measure of Dispersion : What is the range of sales figures in each region?</t>
  </si>
  <si>
    <t>R1 RANGE</t>
  </si>
  <si>
    <t>R2 RANGE</t>
  </si>
  <si>
    <t>R3 RANGE</t>
  </si>
  <si>
    <t>Questions on Measure of Skewness and Kurtosis</t>
  </si>
  <si>
    <t>1) Question : A company wants to analyze the monthly returns of its investment
portfolio to understand the distribution and risk associated with the returns.</t>
  </si>
  <si>
    <t>1. Skewness: Calculate the skewness of the monthly returns.</t>
  </si>
  <si>
    <t>skewness</t>
  </si>
  <si>
    <t>2. Kurtosis: Calculate the kurtosis of the monthly returns</t>
  </si>
  <si>
    <t>kurtosis</t>
  </si>
  <si>
    <t>3. Interpretation: Based on the skewness and kurtosis values, what can be said about the distribution of returns?</t>
  </si>
  <si>
    <t>THE GIVEN DATA SET IS NEARLY SYMMERTRIC AND IS FLATTER THAN THE NORMAL DISTRIBUTION</t>
  </si>
  <si>
    <t>2) Question : A research study wants to analyze the income distribution of a population to understand the level of income inequality.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</si>
  <si>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</si>
  <si>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</si>
  <si>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</si>
  <si>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AS SKEWNESS IS NEAR 0 THAT MEANS THE DATA IS NEAR TO SYMMETRIC AND IS NOT ASYMMETRIC .</t>
  </si>
  <si>
    <t>AS KURTOSIS IS NEGATIVE THAT MEANS THE DATA IN THE DATASET ARE SLIGHTLY FLATTER WHICH MEANS IT IS PLATYKURTIC.</t>
  </si>
  <si>
    <t>3) Question : A survey was conducted to analyze the satisfaction ratings of
customers on a scale of 1 to 5 for a specific product.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</si>
  <si>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</si>
  <si>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</si>
  <si>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</si>
  <si>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the resulting skewness value is negative, it indicates a left-skewed distribution, meaning the tail of the distribution is stretched towards the left.</t>
  </si>
  <si>
    <t xml:space="preserve">THE KURTOSIS IS ALSO NEGATIVE SO THE DATA IS FLAT AND BROADER AS COMPARED TO NORMAL DISTRIBUTION </t>
  </si>
  <si>
    <t>4) Question : A study wants to analyze the distribution of house prices in a specific
city to understand the market trends</t>
  </si>
  <si>
    <t>1. Skewness: Calculate the skewness of the house price distribution</t>
  </si>
  <si>
    <t>2. Kurtosis: Calculate the kurtosis of the house price distribution.</t>
  </si>
  <si>
    <t>3. Interpretation: Based on the skewness and kurtosis values, what can be inferred about the distribution of house prices?</t>
  </si>
  <si>
    <t>THE DATA IS NEARLY SYMMETRIC BECAUSE THE SKEWNESS IS NOT TOO MUCH POSITIVE THAT MEANS THE RATES OF HOUSES ARE ALMOST SAME ,THERE IS NO MAJOR DIFFERENCE.</t>
  </si>
  <si>
    <t>5) Question : A company wants to analyze the waiting times of customers at a
service center to improve operational efficiency.</t>
  </si>
  <si>
    <t>1. Skewness: Calculate the skewness of the waiting time distribution</t>
  </si>
  <si>
    <t>2. Kurtosis : Calculate the kurtosis of the waiting time distribution.</t>
  </si>
  <si>
    <t>3. Interpretation: Based on the skewness and kurtosis values, what can be inferred about the waiting time distribution?</t>
  </si>
  <si>
    <t>DATA'S SKEWNEES AND KURTOSIS IS BOTH IN NEGATIVE SO THE DATA IS MORE TOWARDS LEFT SIDE I.E IT HAS MANY SMALLER VALUES AND DATA IS ALSO FLATTENED.</t>
  </si>
  <si>
    <t>Questions on Percentile and Quartiles</t>
  </si>
  <si>
    <t>1) Question : A company wants to analyze the salary distribution of its employees to
determine the income levels at different percentiles.</t>
  </si>
  <si>
    <t>1. Quartiles: Calculate the first quartile (Q1), median (Q2), and third quartile (Q3) of the salary distribution.</t>
  </si>
  <si>
    <t>Q2</t>
  </si>
  <si>
    <t>2. Percentiles: Calculate the 10th percentile, 25th percentile, 75th percentile, and 90th percentile of the salary distribution.</t>
  </si>
  <si>
    <t>P10</t>
  </si>
  <si>
    <t>P25</t>
  </si>
  <si>
    <t>P75</t>
  </si>
  <si>
    <t>P90</t>
  </si>
  <si>
    <t>3. Interpretation: Based on the quartiles and percentiles, what can be inferred about the income distribution of the employees?</t>
  </si>
  <si>
    <t>2) Question : A research study wants to analyze the weight distribution of a sample
of individuals to assess their health and body composition.</t>
  </si>
  <si>
    <t>1. Quartiles: Calculate the first quartile (Q1), median (Q2), and third quartile (Q3) of the weight distribution.</t>
  </si>
  <si>
    <t>2. Percentiles: Calculate the 15th percentile, 50th percentile, and 85th percentile of the weight distribution</t>
  </si>
  <si>
    <t>P15</t>
  </si>
  <si>
    <t>P50</t>
  </si>
  <si>
    <t>P85</t>
  </si>
  <si>
    <t>3. Interpretation: Based on the quartiles and percentiles, what can be inferred about the weight distribution of the individuals?</t>
  </si>
  <si>
    <t>3) Question : A retail store wants to analyze the distribution of customer purchase
amounts to identify their spending patterns.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</si>
  <si>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</si>
  <si>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</si>
  <si>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P20</t>
  </si>
  <si>
    <t>P40</t>
  </si>
  <si>
    <t>P80</t>
  </si>
  <si>
    <t>3. Interpretation: Based on the quartiles and percentiles, what can be inferred about the spending patterns of the customers?</t>
  </si>
  <si>
    <t>4) Question : A study wants to analyze the distribution of commute times of
employees to determine the average time spent traveling to work.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</si>
  <si>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</si>
  <si>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</t>
  </si>
  <si>
    <t>P30</t>
  </si>
  <si>
    <t>P70</t>
  </si>
  <si>
    <t>3. Interpretation: Based on the quartiles and percentiles, what can be inferred about the average commute time of the employees?</t>
  </si>
  <si>
    <t>5) Question : A manufacturing company wants to analyze the defect rates in its
production process to evaluate product quality</t>
  </si>
  <si>
    <t xml:space="preserve"> 1.0 0.6</t>
  </si>
  <si>
    <t>1. Quartiles: Calculate the first quartile (Q1), median (Q2), and third quartile (Q3) of the defect rate distribution.</t>
  </si>
  <si>
    <t>2. Percentiles: Calculate the 25th percentile, 50th percentile, and 75th percentile of the defect rate distribution.</t>
  </si>
  <si>
    <t>3. Interpretation: Based on the quartiles and percentiles, what can be inferred about the quality of the products?</t>
  </si>
  <si>
    <t>Questions on Correlation and Covariance</t>
  </si>
  <si>
    <t>1) Question : A marketing department wants to understand the relationship between
advertising expenditure and sales revenue to assess the effectiveness of their
advertising campaigns.</t>
  </si>
  <si>
    <t>Advertising Expenditure:</t>
  </si>
  <si>
    <t>:</t>
  </si>
  <si>
    <t>Sales Revenue:</t>
  </si>
  <si>
    <t>correlation coefficient between advertising expenditure and sales revenue.</t>
  </si>
  <si>
    <t>indicating a moderate positive correlation between advertising expenditure and sales revenue.</t>
  </si>
  <si>
    <t>2) Question : An investment analyst wants to assess the relationship between the
stock prices of two companies to identify potential investment opportunities.</t>
  </si>
  <si>
    <t>Company A:</t>
  </si>
  <si>
    <t>Company B:</t>
  </si>
  <si>
    <t>the covariance between the stock prices of Company A and Company B.</t>
  </si>
  <si>
    <t>indicating a moderate positive correlation between company A  and company B.</t>
  </si>
  <si>
    <t>3) Question : A researcher wants to examine the relationship between the hours
spent studying and the exam scores of a group of students.</t>
  </si>
  <si>
    <t>Hours Spent Studying:</t>
  </si>
  <si>
    <t>Exam Scores:</t>
  </si>
  <si>
    <t>the correlation coefficient between the hours spent studying and the exam scores</t>
  </si>
  <si>
    <t>indicating a moderate positive correlation between hours spent studying  and exam scores.</t>
  </si>
  <si>
    <t>Discrete Random Variable:</t>
  </si>
  <si>
    <t>1. Problem: A fair six-sided die is rolled 100 times. What is the probability of rolling exactly five 3's? Data: Number of rolls (n) = 100</t>
  </si>
  <si>
    <t>the probability of rolling exactly five 3's</t>
  </si>
  <si>
    <t>N=5</t>
  </si>
  <si>
    <t>trial(n)=100</t>
  </si>
  <si>
    <t>binomial dis</t>
  </si>
  <si>
    <t>pro=1/6</t>
  </si>
  <si>
    <t>2. Problem: In a deck of 52 playing cards, five cards are randomly drawn without replacement. What is the probability of getting two hearts?</t>
  </si>
  <si>
    <t>Data: Number of hearts in the deck (N) = 13, Number of cards drawn (n) = 5</t>
  </si>
  <si>
    <t>the probability of getting two hearts</t>
  </si>
  <si>
    <t>Hypergeometric distribution</t>
  </si>
  <si>
    <t>3. Problem: A multiple-choice test consists of 10 questions, each with four possible answers. If a student randomly guesses on each question, what is the probability of getting at least 8 questions correct?</t>
  </si>
  <si>
    <t>Data: Number of questions (n) = 10, Number of possible answers per question (k) = 4</t>
  </si>
  <si>
    <t>4. Problem: A bag contains 30 red balls, 20 blue balls, and 10 green balls. Three balls are drawn without replacement. What is the probability that all three balls are blue?</t>
  </si>
  <si>
    <t>Data: Number of blue balls in the bag (N) = 20, Number of balls drawn (n) = 3</t>
  </si>
  <si>
    <t>the probability that all three balls are blue</t>
  </si>
  <si>
    <t>5. Problem: In a football match, a player scores a goal with a 0.3 probability per shot. If the player takes 10 shots, what is the probability of scoring exactly three goals?</t>
  </si>
  <si>
    <t>Data: Number of shots (n) = 10, Probability of scoring per shot (p) = 0.3</t>
  </si>
  <si>
    <t>the probability of scoring exactly three goals</t>
  </si>
  <si>
    <t>Continuous Random Variable:</t>
  </si>
  <si>
    <t>1. Problem: The heights of students in a class are normally distributed with a mean of
165 cm and a standard deviation of 10 cm. What is the probability that a randomly
selected student is taller than 180 cm?</t>
  </si>
  <si>
    <t>Data: Mean height (μ) = 165 cm, Standard deviation (σ) = 10 cm, Height threshold (x) = 180 cm</t>
  </si>
  <si>
    <t>z-score formula</t>
  </si>
  <si>
    <t xml:space="preserve"> z = (x − μ)/ σ</t>
  </si>
  <si>
    <t>1.5 for</t>
  </si>
  <si>
    <t>value for 1.5 z score from standard normal distribution table which is smaller than 1.5 is :</t>
  </si>
  <si>
    <t xml:space="preserve">                                                                therefore for greater than 1.5 is </t>
  </si>
  <si>
    <t>probility</t>
  </si>
  <si>
    <t>3. Problem: The lifetimes of a certain brand of light bulbs are normally distributed with a mean of 1000 hours and a standard deviation of 100 hours. What is the probability that a randomly selected light bulb lasts between 900 and 1100 hours</t>
  </si>
  <si>
    <t>Data: Mean lifetime (μ) = 1000 hours, Standard deviation (σ) = 100 hours, Lifetime range (lower limit x1, upper limit x2)</t>
  </si>
  <si>
    <t>z-score</t>
  </si>
  <si>
    <t>values for z scores from standard distribution table are:</t>
  </si>
  <si>
    <t>the probability that a randomly selected light bulb lasts between 900 and 1100 hours</t>
  </si>
  <si>
    <t>5. Problem: The time taken to complete a task is exponentially distributed with a mean of 20 minutes. What is the probability that the task is completed in less than 15 minutes?</t>
  </si>
  <si>
    <t>Data: Mean time (μ) = 20 minutes, Time threshold (x) = 15 minutes</t>
  </si>
  <si>
    <t>Discrete Distribution:</t>
  </si>
  <si>
    <t>1. Problem: A company sells smartphones, and the number of defects per batch follows a Poisson distribution with a mean of 2 defects. What is the probability of having exactly 3 defects in a randomly selected batch?</t>
  </si>
  <si>
    <t>Data: Mean number of defects (λ) = 2, Number of defects (x) = 3</t>
  </si>
  <si>
    <t>poisson dis</t>
  </si>
  <si>
    <t>2. Problem: In a game, a player has a 0.3 probability of winning each round. If the player plays 10 rounds, what is the probability of winning exactly 3 rounds?</t>
  </si>
  <si>
    <t>Data: Probability of winning (p) = 0.3, Number of rounds (n) = 10, Number of wins (x) = 3</t>
  </si>
  <si>
    <t>3. Problem: A six-sided fair die is rolled three times. What is the probability of obtaining at least one 6?</t>
  </si>
  <si>
    <t>Data: Number of rolls (n) = 3</t>
  </si>
  <si>
    <t>binomal dis</t>
  </si>
  <si>
    <t>Continuous Distribution:</t>
  </si>
  <si>
    <t>1. Problem: The weights of apples in a basket follow a normal distribution with a mean of 150 grams and a standard deviation of 10 grams. What is the probability that a randomly selected apple weighs between 140 and 160 grams?</t>
  </si>
  <si>
    <t>Data: Mean weight (μ) = 150 grams, Standard deviation (σ) = 10 grams, Weight range (lower limit x1, upper limit x2)</t>
  </si>
  <si>
    <t>the probability that a randomly selected apple weighs between 140 and 160 grams</t>
  </si>
  <si>
    <t>2. Problem: The lifetimes of a certain brand of light bulbs are exponentially distributed with a mean of 1000 hours. What is the probability that a randomly selected light bulb lasts more than 900 hours?</t>
  </si>
  <si>
    <t>Data: Mean lifetime (μ) = 1000 hours, Lifetime threshold (x) = 900 hours</t>
  </si>
  <si>
    <t>Confidence Interval Problems:</t>
  </si>
  <si>
    <t>1. Problem: A study is conducted to estimate the mean height of a population. A random sample of 100 individuals is selected, and their heights are measured. Calculate a 95% confidence interval for the population mean height, given that the sample mean height is 170 cm and the sample standard deviation is 8 cm.</t>
  </si>
  <si>
    <t>Data: Sample size (n) = 100, Sample mean (x̄) = 170 cm, Sample standard deviation (s) = 8 cm, Confidence level = 95%</t>
  </si>
  <si>
    <t>The resulting confidence interval is (168.43, 171.56).</t>
  </si>
  <si>
    <t>2. Problem: A survey is conducted to estimate the proportion of people in a city who support a particular policy. A random sample of 500 individuals is surveyed, and 320 of them express support for the policy. Calculate a 90% confidence interval for the population proportion, given the sample proportion.</t>
  </si>
  <si>
    <t>Data: Sample size (n) = 500, Number of successes (x) = 320, Confidence level = 90%</t>
  </si>
  <si>
    <t>Hypothesis Testing Problems:</t>
  </si>
  <si>
    <t>3. Problem: A manufacturing company claims that the average weight of its product is 500 grams. To test this claim, a random sample of 25 products is selected, and their weights are measured. The sample mean weight is found to be 510 grams with a sample standard deviation of 20 grams. Perform a hypothesis test to determine if there is evidence to support the company's claim</t>
  </si>
  <si>
    <t>Data: Sample size (n) = 25, Sample mean (x̄) = 510 grams, Sample standard deviation (s) = 20 grams, Population mean (μ) = 500 grams</t>
  </si>
  <si>
    <t>HO</t>
  </si>
  <si>
    <t>new teaching method does not improves student performace</t>
  </si>
  <si>
    <t>Ha</t>
  </si>
  <si>
    <t>new teaching method improves student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</si>
</sst>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27323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10" fontId="0" fillId="2" borderId="0" xfId="0" applyNumberFormat="1" applyFill="1"/>
    <xf numFmtId="0" fontId="4" fillId="0" borderId="0" xfId="0" applyFont="1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Sheet1!$B$322:$B$328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Sheet1!$C$322:$C$328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D-41CF-9785-ECB28237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381071"/>
        <c:axId val="1071292927"/>
      </c:barChart>
      <c:catAx>
        <c:axId val="1150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2927"/>
        <c:crosses val="autoZero"/>
        <c:auto val="1"/>
        <c:lblAlgn val="ctr"/>
        <c:lblOffset val="100"/>
        <c:noMultiLvlLbl val="0"/>
      </c:catAx>
      <c:valAx>
        <c:axId val="10712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Sheet1!$B$372:$B$376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C-4FB5-85B6-8D7C1CCD4E4B}"/>
            </c:ext>
          </c:extLst>
        </c:ser>
        <c:ser>
          <c:idx val="1"/>
          <c:order val="1"/>
          <c:tx>
            <c:strRef>
              <c:f>Sheet1!$C$371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Sheet1!$C$372:$C$376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C-4FB5-85B6-8D7C1CCD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070000"/>
        <c:axId val="1173377376"/>
      </c:barChart>
      <c:catAx>
        <c:axId val="146907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7376"/>
        <c:crosses val="autoZero"/>
        <c:auto val="1"/>
        <c:lblAlgn val="ctr"/>
        <c:lblOffset val="100"/>
        <c:noMultiLvlLbl val="0"/>
      </c:catAx>
      <c:valAx>
        <c:axId val="1173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tx1"/>
          </a:outerShdw>
        </a:effectLst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tx1"/>
          </a:outerShdw>
        </a:effectLst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Sheet1!$D$436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Sheet1!$C$437:$C$441</c:f>
              <c:strCache>
                <c:ptCount val="5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</c:strCache>
            </c:strRef>
          </c:cat>
          <c:val>
            <c:numRef>
              <c:f>Sheet1!$D$437:$D$441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4C1-893D-7D69333F38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9200639"/>
        <c:axId val="1737748847"/>
        <c:axId val="0"/>
      </c:bar3DChart>
      <c:catAx>
        <c:axId val="1739200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48847"/>
        <c:crosses val="autoZero"/>
        <c:auto val="1"/>
        <c:lblAlgn val="ctr"/>
        <c:lblOffset val="100"/>
        <c:tickLblSkip val="1"/>
        <c:noMultiLvlLbl val="0"/>
      </c:catAx>
      <c:valAx>
        <c:axId val="17377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Sheet1!$D$487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Sheet1!$C$488:$C$494</c:f>
              <c:strCache>
                <c:ptCount val="7"/>
                <c:pt idx="0">
                  <c:v>115-119</c:v>
                </c:pt>
                <c:pt idx="1">
                  <c:v>120-124</c:v>
                </c:pt>
                <c:pt idx="2">
                  <c:v>125-129</c:v>
                </c:pt>
                <c:pt idx="3">
                  <c:v>130-134</c:v>
                </c:pt>
                <c:pt idx="4">
                  <c:v>135-139</c:v>
                </c:pt>
                <c:pt idx="5">
                  <c:v>140-144</c:v>
                </c:pt>
                <c:pt idx="6">
                  <c:v>145-149</c:v>
                </c:pt>
              </c:strCache>
            </c:strRef>
          </c:cat>
          <c:val>
            <c:numRef>
              <c:f>Sheet1!$D$488:$D$494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32</c:v>
                </c:pt>
                <c:pt idx="4">
                  <c:v>16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1A4-A055-C6C42224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975279"/>
        <c:axId val="1738656271"/>
        <c:axId val="0"/>
      </c:bar3DChart>
      <c:catAx>
        <c:axId val="159897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mili</a:t>
                </a:r>
                <a:r>
                  <a:rPr lang="en-IN" baseline="0"/>
                  <a:t>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56271"/>
        <c:crosses val="autoZero"/>
        <c:auto val="1"/>
        <c:lblAlgn val="ctr"/>
        <c:lblOffset val="100"/>
        <c:noMultiLvlLbl val="0"/>
      </c:catAx>
      <c:valAx>
        <c:axId val="17386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Sheet1!$C$511:$L$511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4-4EC4-B320-BADD7177B440}"/>
            </c:ext>
          </c:extLst>
        </c:ser>
        <c:ser>
          <c:idx val="1"/>
          <c:order val="1"/>
          <c:tx>
            <c:strRef>
              <c:f>Sheet1!$B$512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Sheet1!$C$512:$L$512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4-4EC4-B320-BADD7177B440}"/>
            </c:ext>
          </c:extLst>
        </c:ser>
        <c:ser>
          <c:idx val="2"/>
          <c:order val="2"/>
          <c:tx>
            <c:strRef>
              <c:f>Sheet1!$B$513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Sheet1!$C$513:$L$513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4-4EC4-B320-BADD7177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751759"/>
        <c:axId val="1600594063"/>
      </c:barChart>
      <c:catAx>
        <c:axId val="174675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94063"/>
        <c:crosses val="autoZero"/>
        <c:auto val="1"/>
        <c:lblAlgn val="ctr"/>
        <c:lblOffset val="100"/>
        <c:noMultiLvlLbl val="0"/>
      </c:catAx>
      <c:valAx>
        <c:axId val="16005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the defect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defect frequency</a:t>
          </a:r>
        </a:p>
      </cx:txPr>
    </cx:title>
    <cx:plotArea>
      <cx:plotAreaRegion>
        <cx:series layoutId="clusteredColumn" uniqueId="{054A481B-1C8E-45B7-9DE1-1D0EF2F1EA59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C88E26D-FD31-4224-A263-277D93C7C300}"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A0F5A09E-5358-4564-A10C-D7B5F44E1D89}" formatIdx="0">
          <cx:dataId val="0"/>
          <cx:layoutPr>
            <cx:binning intervalClosed="r">
              <cx:binSize val="6.9000000000000004"/>
            </cx:binning>
          </cx:layoutPr>
        </cx:series>
        <cx:series layoutId="clusteredColumn" hidden="1" uniqueId="{E3C40E30-DB82-41AC-A11D-90EDF655744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600" b="1" i="0" u="none" strike="noStrike" spc="100" baseline="0">
            <a:solidFill>
              <a:sysClr val="window" lastClr="FFFFFF">
                <a:lumMod val="95000"/>
              </a:sys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Calibri" panose="020F0502020204030204"/>
          </a:endParaRPr>
        </a:p>
      </cx:txPr>
    </cx:title>
    <cx:plotArea>
      <cx:plotAreaRegion>
        <cx:series layoutId="clusteredColumn" uniqueId="{C4C0A4FA-103C-4ED3-935F-EF6307F1D652}" formatIdx="0">
          <cx:dataId val="0"/>
          <cx:layoutPr>
            <cx:binning intervalClosed="r">
              <cx:binCount val="4"/>
            </cx:binning>
          </cx:layoutPr>
        </cx:series>
        <cx:series layoutId="clusteredColumn" hidden="1" uniqueId="{5ADC7AFC-A3EE-4E85-8D3F-56E53028A52D}" formatIdx="1">
          <cx:dataId val="1"/>
          <cx:layoutPr>
            <cx:binning intervalClosed="r"/>
          </cx:layoutPr>
        </cx:series>
        <cx:series layoutId="clusteredColumn" hidden="1" uniqueId="{831C47DC-F190-42D6-B716-A301F3BDF8E6}" formatIdx="2">
          <cx:dataId val="2"/>
          <cx:layoutPr>
            <cx:binning intervalClosed="r"/>
          </cx:layoutPr>
        </cx:series>
        <cx:series layoutId="clusteredColumn" hidden="1" uniqueId="{A960CD6E-E1F8-4592-BEFD-899745190D22}" formatIdx="3"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322</xdr:row>
      <xdr:rowOff>102870</xdr:rowOff>
    </xdr:from>
    <xdr:to>
      <xdr:col>13</xdr:col>
      <xdr:colOff>335280</xdr:colOff>
      <xdr:row>337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6C1EF-6641-2D4F-FA01-8A14A70E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186266</xdr:colOff>
      <xdr:row>343</xdr:row>
      <xdr:rowOff>135043</xdr:rowOff>
    </xdr:from>
    <xdr:to>
      <xdr:col>12</xdr:col>
      <xdr:colOff>491066</xdr:colOff>
      <xdr:row>358</xdr:row>
      <xdr:rowOff>135043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93F380-04A9-76B0-EB87-920424DA8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513990</xdr:colOff>
      <xdr:row>369</xdr:row>
      <xdr:rowOff>37382</xdr:rowOff>
    </xdr:from>
    <xdr:to>
      <xdr:col>12</xdr:col>
      <xdr:colOff>197688</xdr:colOff>
      <xdr:row>384</xdr:row>
      <xdr:rowOff>84827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1598E4-C09A-DAC9-898F-234E5345B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411397</xdr:colOff>
      <xdr:row>389</xdr:row>
      <xdr:rowOff>132521</xdr:rowOff>
    </xdr:from>
    <xdr:to>
      <xdr:col>11</xdr:col>
      <xdr:colOff>94652</xdr:colOff>
      <xdr:row>405</xdr:row>
      <xdr:rowOff>1225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BF9D6D-0EFE-4677-E4BE-A2934D8A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301625</xdr:colOff>
      <xdr:row>413</xdr:row>
      <xdr:rowOff>84931</xdr:rowOff>
    </xdr:from>
    <xdr:to>
      <xdr:col>14</xdr:col>
      <xdr:colOff>595313</xdr:colOff>
      <xdr:row>428</xdr:row>
      <xdr:rowOff>89694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0693CA-EE8F-BF77-B963-31A8C6319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182562</xdr:colOff>
      <xdr:row>435</xdr:row>
      <xdr:rowOff>69055</xdr:rowOff>
    </xdr:from>
    <xdr:to>
      <xdr:col>14</xdr:col>
      <xdr:colOff>476250</xdr:colOff>
      <xdr:row>452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0E455A-874C-ADD1-80C3-3AB57A55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521369</xdr:colOff>
      <xdr:row>463</xdr:row>
      <xdr:rowOff>62163</xdr:rowOff>
    </xdr:from>
    <xdr:to>
      <xdr:col>15</xdr:col>
      <xdr:colOff>200527</xdr:colOff>
      <xdr:row>478</xdr:row>
      <xdr:rowOff>98258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82FDDE9-849C-4355-1D35-C1B878665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280738</xdr:colOff>
      <xdr:row>487</xdr:row>
      <xdr:rowOff>172452</xdr:rowOff>
    </xdr:from>
    <xdr:to>
      <xdr:col>16</xdr:col>
      <xdr:colOff>571501</xdr:colOff>
      <xdr:row>503</xdr:row>
      <xdr:rowOff>28073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6FCA28-AC83-EB8C-F46D-1F2245C7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591553</xdr:colOff>
      <xdr:row>516</xdr:row>
      <xdr:rowOff>42111</xdr:rowOff>
    </xdr:from>
    <xdr:to>
      <xdr:col>15</xdr:col>
      <xdr:colOff>270711</xdr:colOff>
      <xdr:row>531</xdr:row>
      <xdr:rowOff>78206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B631BD-0EC6-E408-C668-42B77C86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413D-E741-4FAE-8C88-0D97DB6F1F71}">
  <dimension ref="A2:AG920"/>
  <sheetViews>
    <sheetView tabSelected="1" showWhiteSpace="0" view="pageLayout" topLeftCell="A892" zoomScale="71" zoomScaleNormal="96" zoomScalePageLayoutView="71" workbookViewId="0">
      <selection activeCell="B913" sqref="B913"/>
    </sheetView>
  </sheetViews>
  <sheetFormatPr defaultRowHeight="14.45"/>
  <cols>
    <col min="5" max="6" width="12.28515625" bestFit="1" customWidth="1"/>
  </cols>
  <sheetData>
    <row r="2" spans="3:16"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3:16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3:16"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3:16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10" spans="3:16">
      <c r="D10" t="s">
        <v>1</v>
      </c>
      <c r="E10" t="s">
        <v>2</v>
      </c>
    </row>
    <row r="11" spans="3:16">
      <c r="D11">
        <v>1</v>
      </c>
      <c r="E11">
        <v>50</v>
      </c>
    </row>
    <row r="12" spans="3:16">
      <c r="D12">
        <v>2</v>
      </c>
      <c r="E12">
        <v>60</v>
      </c>
    </row>
    <row r="13" spans="3:16">
      <c r="D13">
        <v>3</v>
      </c>
      <c r="E13">
        <v>55</v>
      </c>
    </row>
    <row r="14" spans="3:16">
      <c r="D14">
        <v>4</v>
      </c>
      <c r="E14">
        <v>70</v>
      </c>
    </row>
    <row r="16" spans="3:16">
      <c r="E16" s="2"/>
      <c r="F16" s="12" t="s">
        <v>3</v>
      </c>
      <c r="G16" s="12"/>
      <c r="H16" s="12"/>
      <c r="I16" s="12"/>
      <c r="J16" s="12"/>
      <c r="K16" s="12"/>
      <c r="L16" s="12"/>
      <c r="M16" s="12"/>
      <c r="N16" s="12"/>
      <c r="O16" s="12"/>
    </row>
    <row r="17" spans="4:20">
      <c r="G17" t="s">
        <v>4</v>
      </c>
      <c r="H17">
        <f>AVERAGE(E11:E14)</f>
        <v>58.75</v>
      </c>
      <c r="I17" t="s">
        <v>5</v>
      </c>
    </row>
    <row r="20" spans="4:20">
      <c r="F20" s="12" t="s">
        <v>6</v>
      </c>
      <c r="G20" s="12"/>
      <c r="H20" s="12"/>
      <c r="I20" s="12"/>
      <c r="J20" s="12"/>
      <c r="K20" s="12"/>
      <c r="L20" s="12"/>
      <c r="M20" s="12"/>
    </row>
    <row r="21" spans="4:20">
      <c r="G21" t="s">
        <v>7</v>
      </c>
      <c r="H21">
        <f>MEDIAN(E11,E12,E13,E14)</f>
        <v>57.5</v>
      </c>
      <c r="I21" t="s">
        <v>8</v>
      </c>
    </row>
    <row r="23" spans="4:20" ht="14.45" customHeight="1">
      <c r="F23" s="11" t="s">
        <v>9</v>
      </c>
      <c r="G23" s="11"/>
      <c r="H23" s="11"/>
      <c r="I23" s="11"/>
      <c r="J23" s="11"/>
      <c r="K23" s="11"/>
      <c r="L23" s="11"/>
      <c r="M23" s="11"/>
    </row>
    <row r="24" spans="4:20">
      <c r="F24" s="11"/>
      <c r="G24" s="11"/>
      <c r="H24" s="11"/>
      <c r="I24" s="11"/>
      <c r="J24" s="11"/>
      <c r="K24" s="11"/>
      <c r="L24" s="11"/>
      <c r="M24" s="11"/>
    </row>
    <row r="25" spans="4:20">
      <c r="F25" t="s">
        <v>10</v>
      </c>
    </row>
    <row r="28" spans="4:20">
      <c r="D28" s="13" t="s">
        <v>11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4:20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4:20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4:20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5" spans="4:20">
      <c r="H35" s="11" t="s">
        <v>12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4:20">
      <c r="D36" t="s">
        <v>13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4:20">
      <c r="D37">
        <v>15</v>
      </c>
    </row>
    <row r="38" spans="4:20">
      <c r="D38">
        <v>10</v>
      </c>
      <c r="H38" t="s">
        <v>14</v>
      </c>
      <c r="I38">
        <f>AVERAGE(D37:D56)</f>
        <v>17</v>
      </c>
      <c r="J38" t="s">
        <v>15</v>
      </c>
    </row>
    <row r="39" spans="4:20">
      <c r="D39">
        <v>20</v>
      </c>
    </row>
    <row r="40" spans="4:20">
      <c r="D40">
        <v>25</v>
      </c>
      <c r="I40" s="12" t="s">
        <v>16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4:20">
      <c r="D41">
        <v>15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4:20">
      <c r="D42">
        <v>10</v>
      </c>
    </row>
    <row r="43" spans="4:20">
      <c r="D43">
        <v>30</v>
      </c>
      <c r="H43" t="s">
        <v>17</v>
      </c>
      <c r="I43">
        <f>MEDIAN(D37:D56)</f>
        <v>15</v>
      </c>
      <c r="J43" t="s">
        <v>15</v>
      </c>
    </row>
    <row r="44" spans="4:20">
      <c r="D44">
        <v>20</v>
      </c>
    </row>
    <row r="45" spans="4:20">
      <c r="D45">
        <v>15</v>
      </c>
      <c r="H45" s="11" t="s">
        <v>18</v>
      </c>
      <c r="I45" s="12"/>
      <c r="J45" s="12"/>
      <c r="K45" s="12"/>
      <c r="L45" s="12"/>
      <c r="M45" s="12"/>
      <c r="N45" s="12"/>
      <c r="O45" s="12"/>
      <c r="P45" s="12"/>
      <c r="Q45" s="12"/>
    </row>
    <row r="46" spans="4:20">
      <c r="D46">
        <v>10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4:20">
      <c r="D47">
        <v>10</v>
      </c>
      <c r="I47" t="s">
        <v>19</v>
      </c>
    </row>
    <row r="48" spans="4:20">
      <c r="D48">
        <v>25</v>
      </c>
    </row>
    <row r="49" spans="3:19">
      <c r="D49">
        <v>15</v>
      </c>
      <c r="H49" t="s">
        <v>20</v>
      </c>
      <c r="I49">
        <f>MODE(D37:D56)</f>
        <v>10</v>
      </c>
      <c r="J49" t="s">
        <v>15</v>
      </c>
    </row>
    <row r="50" spans="3:19">
      <c r="D50">
        <v>20</v>
      </c>
    </row>
    <row r="51" spans="3:19">
      <c r="D51">
        <v>20</v>
      </c>
    </row>
    <row r="52" spans="3:19">
      <c r="D52">
        <v>15</v>
      </c>
    </row>
    <row r="53" spans="3:19">
      <c r="D53">
        <v>10</v>
      </c>
    </row>
    <row r="54" spans="3:19">
      <c r="D54">
        <v>10</v>
      </c>
    </row>
    <row r="55" spans="3:19">
      <c r="D55">
        <v>20</v>
      </c>
    </row>
    <row r="56" spans="3:19">
      <c r="D56">
        <v>25</v>
      </c>
    </row>
    <row r="58" spans="3:19">
      <c r="D58" s="13" t="s">
        <v>21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3:19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3:19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3:19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3" spans="3:19">
      <c r="C63" t="s">
        <v>22</v>
      </c>
    </row>
    <row r="65" spans="4:21">
      <c r="D65" t="s">
        <v>23</v>
      </c>
    </row>
    <row r="66" spans="4:21">
      <c r="D66">
        <v>3</v>
      </c>
    </row>
    <row r="67" spans="4:21">
      <c r="D67">
        <v>2</v>
      </c>
      <c r="H67" s="12" t="s">
        <v>24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4:21">
      <c r="D68">
        <v>5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4:21">
      <c r="D69">
        <v>4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4:21">
      <c r="D70">
        <v>7</v>
      </c>
      <c r="I70" t="s">
        <v>25</v>
      </c>
      <c r="J70">
        <f>AVERAGE(D66:D115)</f>
        <v>3.44</v>
      </c>
    </row>
    <row r="71" spans="4:21">
      <c r="D71">
        <v>2</v>
      </c>
    </row>
    <row r="72" spans="4:21">
      <c r="D72">
        <v>3</v>
      </c>
    </row>
    <row r="73" spans="4:21">
      <c r="D73">
        <v>3</v>
      </c>
    </row>
    <row r="74" spans="4:21">
      <c r="D74">
        <v>1</v>
      </c>
      <c r="H74" s="12" t="s">
        <v>26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4:21">
      <c r="D75">
        <v>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4:21">
      <c r="D76">
        <v>4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4:21">
      <c r="D77">
        <v>2</v>
      </c>
      <c r="H77" t="s">
        <v>27</v>
      </c>
      <c r="I77">
        <f>MEDIAN(D66:D115)</f>
        <v>3</v>
      </c>
    </row>
    <row r="78" spans="4:21">
      <c r="D78">
        <v>3</v>
      </c>
    </row>
    <row r="79" spans="4:21">
      <c r="D79">
        <v>5</v>
      </c>
      <c r="I79" t="s">
        <v>28</v>
      </c>
    </row>
    <row r="80" spans="4:21">
      <c r="D80">
        <v>2</v>
      </c>
      <c r="I80" t="s">
        <v>19</v>
      </c>
    </row>
    <row r="81" spans="4:9">
      <c r="D81">
        <v>4</v>
      </c>
    </row>
    <row r="82" spans="4:9">
      <c r="D82">
        <v>2</v>
      </c>
      <c r="H82" t="s">
        <v>29</v>
      </c>
      <c r="I82">
        <f>MODE(D66:D115)</f>
        <v>2</v>
      </c>
    </row>
    <row r="83" spans="4:9">
      <c r="D83">
        <v>1</v>
      </c>
    </row>
    <row r="84" spans="4:9">
      <c r="D84">
        <v>3</v>
      </c>
    </row>
    <row r="85" spans="4:9">
      <c r="D85">
        <v>5</v>
      </c>
    </row>
    <row r="86" spans="4:9">
      <c r="D86">
        <v>6</v>
      </c>
    </row>
    <row r="87" spans="4:9">
      <c r="D87">
        <v>3</v>
      </c>
    </row>
    <row r="88" spans="4:9">
      <c r="D88">
        <v>2</v>
      </c>
    </row>
    <row r="89" spans="4:9">
      <c r="D89">
        <v>1</v>
      </c>
    </row>
    <row r="90" spans="4:9">
      <c r="D90">
        <v>4</v>
      </c>
    </row>
    <row r="91" spans="4:9">
      <c r="D91">
        <v>2</v>
      </c>
    </row>
    <row r="92" spans="4:9">
      <c r="D92">
        <v>4</v>
      </c>
    </row>
    <row r="93" spans="4:9">
      <c r="D93">
        <v>5</v>
      </c>
    </row>
    <row r="94" spans="4:9">
      <c r="D94">
        <v>3</v>
      </c>
    </row>
    <row r="95" spans="4:9">
      <c r="D95">
        <v>2</v>
      </c>
    </row>
    <row r="96" spans="4:9">
      <c r="D96">
        <v>7</v>
      </c>
    </row>
    <row r="97" spans="4:4">
      <c r="D97">
        <v>2</v>
      </c>
    </row>
    <row r="98" spans="4:4">
      <c r="D98">
        <v>3</v>
      </c>
    </row>
    <row r="99" spans="4:4">
      <c r="D99">
        <v>4</v>
      </c>
    </row>
    <row r="100" spans="4:4">
      <c r="D100">
        <v>5</v>
      </c>
    </row>
    <row r="101" spans="4:4">
      <c r="D101">
        <v>1</v>
      </c>
    </row>
    <row r="102" spans="4:4">
      <c r="D102">
        <v>6</v>
      </c>
    </row>
    <row r="103" spans="4:4">
      <c r="D103">
        <v>2</v>
      </c>
    </row>
    <row r="104" spans="4:4">
      <c r="D104">
        <v>4</v>
      </c>
    </row>
    <row r="105" spans="4:4">
      <c r="D105">
        <v>3</v>
      </c>
    </row>
    <row r="106" spans="4:4">
      <c r="D106">
        <v>5</v>
      </c>
    </row>
    <row r="107" spans="4:4">
      <c r="D107">
        <v>3</v>
      </c>
    </row>
    <row r="108" spans="4:4">
      <c r="D108">
        <v>2</v>
      </c>
    </row>
    <row r="109" spans="4:4">
      <c r="D109">
        <v>4</v>
      </c>
    </row>
    <row r="110" spans="4:4">
      <c r="D110">
        <v>2</v>
      </c>
    </row>
    <row r="111" spans="4:4">
      <c r="D111">
        <v>6</v>
      </c>
    </row>
    <row r="112" spans="4:4">
      <c r="D112">
        <v>3</v>
      </c>
    </row>
    <row r="113" spans="4:21">
      <c r="D113">
        <v>2</v>
      </c>
    </row>
    <row r="114" spans="4:21">
      <c r="D114">
        <v>4</v>
      </c>
    </row>
    <row r="115" spans="4:21">
      <c r="D115">
        <v>5</v>
      </c>
    </row>
    <row r="116" spans="4:21">
      <c r="E116" t="s">
        <v>30</v>
      </c>
    </row>
    <row r="117" spans="4:21">
      <c r="D117" s="13" t="s">
        <v>31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4:21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4:21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4:21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2" spans="4:21">
      <c r="D122" s="3" t="s">
        <v>32</v>
      </c>
      <c r="E122" s="1" t="s">
        <v>8</v>
      </c>
    </row>
    <row r="123" spans="4:21">
      <c r="D123">
        <v>1</v>
      </c>
      <c r="E123">
        <v>120</v>
      </c>
      <c r="H123" t="s">
        <v>33</v>
      </c>
    </row>
    <row r="124" spans="4:21">
      <c r="D124">
        <v>2</v>
      </c>
      <c r="E124">
        <v>110</v>
      </c>
    </row>
    <row r="125" spans="4:21">
      <c r="D125">
        <v>3</v>
      </c>
      <c r="E125">
        <v>130</v>
      </c>
      <c r="G125" t="s">
        <v>15</v>
      </c>
      <c r="H125">
        <f>MIN(E123:E132)</f>
        <v>105</v>
      </c>
      <c r="I125" t="s">
        <v>8</v>
      </c>
      <c r="K125" t="s">
        <v>25</v>
      </c>
      <c r="L125">
        <f>AVERAGE(E123:E132)</f>
        <v>122</v>
      </c>
      <c r="M125" t="s">
        <v>8</v>
      </c>
    </row>
    <row r="126" spans="4:21">
      <c r="D126">
        <v>4</v>
      </c>
      <c r="E126">
        <v>115</v>
      </c>
      <c r="G126" t="s">
        <v>34</v>
      </c>
      <c r="H126">
        <f>MAX(E123:E132)</f>
        <v>140</v>
      </c>
      <c r="I126" t="s">
        <v>8</v>
      </c>
    </row>
    <row r="127" spans="4:21">
      <c r="D127">
        <v>5</v>
      </c>
      <c r="E127">
        <v>125</v>
      </c>
      <c r="G127" t="s">
        <v>35</v>
      </c>
      <c r="H127" s="4">
        <f>140-105</f>
        <v>35</v>
      </c>
      <c r="I127" t="s">
        <v>8</v>
      </c>
    </row>
    <row r="128" spans="4:21">
      <c r="D128">
        <v>6</v>
      </c>
      <c r="E128">
        <v>105</v>
      </c>
    </row>
    <row r="129" spans="2:22">
      <c r="D129">
        <v>7</v>
      </c>
      <c r="E129">
        <v>135</v>
      </c>
      <c r="H129" t="s">
        <v>36</v>
      </c>
    </row>
    <row r="130" spans="2:22">
      <c r="D130">
        <v>8</v>
      </c>
      <c r="E130">
        <v>115</v>
      </c>
    </row>
    <row r="131" spans="2:22">
      <c r="D131">
        <v>9</v>
      </c>
      <c r="E131">
        <v>125</v>
      </c>
      <c r="G131" t="s">
        <v>37</v>
      </c>
      <c r="H131">
        <f>_xlfn.VAR.P(E123:E132)</f>
        <v>111</v>
      </c>
      <c r="I131" t="s">
        <v>8</v>
      </c>
    </row>
    <row r="132" spans="2:22">
      <c r="D132">
        <v>10</v>
      </c>
      <c r="E132">
        <v>140</v>
      </c>
    </row>
    <row r="133" spans="2:22">
      <c r="H133" t="s">
        <v>38</v>
      </c>
    </row>
    <row r="134" spans="2:22">
      <c r="G134" t="s">
        <v>39</v>
      </c>
      <c r="H134">
        <f>SQRT(H131)</f>
        <v>10.535653752852738</v>
      </c>
      <c r="I134" t="s">
        <v>8</v>
      </c>
    </row>
    <row r="136" spans="2:22">
      <c r="D136" s="13" t="s">
        <v>40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2:22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2:22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41" spans="2:22">
      <c r="B141">
        <v>500</v>
      </c>
      <c r="C141">
        <v>700</v>
      </c>
      <c r="D141">
        <v>400</v>
      </c>
      <c r="E141">
        <v>600</v>
      </c>
      <c r="F141">
        <v>550</v>
      </c>
      <c r="G141">
        <v>750</v>
      </c>
      <c r="H141">
        <v>650</v>
      </c>
      <c r="I141">
        <v>500</v>
      </c>
      <c r="J141">
        <v>600</v>
      </c>
      <c r="K141">
        <v>550</v>
      </c>
    </row>
    <row r="142" spans="2:22">
      <c r="B142">
        <v>800</v>
      </c>
      <c r="C142">
        <v>450</v>
      </c>
      <c r="D142">
        <v>700</v>
      </c>
      <c r="E142">
        <v>550</v>
      </c>
      <c r="F142">
        <v>600</v>
      </c>
      <c r="G142">
        <v>400</v>
      </c>
      <c r="H142">
        <v>650</v>
      </c>
      <c r="I142">
        <v>500</v>
      </c>
      <c r="J142">
        <v>750</v>
      </c>
      <c r="K142">
        <v>550</v>
      </c>
    </row>
    <row r="143" spans="2:22">
      <c r="B143">
        <v>700</v>
      </c>
      <c r="C143">
        <v>600</v>
      </c>
      <c r="D143">
        <v>500</v>
      </c>
      <c r="E143">
        <v>800</v>
      </c>
      <c r="F143">
        <v>550</v>
      </c>
      <c r="G143">
        <v>650</v>
      </c>
      <c r="H143">
        <v>400</v>
      </c>
      <c r="I143">
        <v>600</v>
      </c>
      <c r="J143">
        <v>750</v>
      </c>
      <c r="K143">
        <v>550</v>
      </c>
    </row>
    <row r="145" spans="4:22">
      <c r="G145" t="s">
        <v>41</v>
      </c>
    </row>
    <row r="146" spans="4:22">
      <c r="F146" t="s">
        <v>15</v>
      </c>
      <c r="G146">
        <f>MIN(B141:K143)</f>
        <v>400</v>
      </c>
    </row>
    <row r="147" spans="4:22">
      <c r="F147" t="s">
        <v>34</v>
      </c>
      <c r="G147">
        <f>MAX(B141:K143)</f>
        <v>800</v>
      </c>
    </row>
    <row r="148" spans="4:22">
      <c r="F148" t="s">
        <v>35</v>
      </c>
      <c r="G148">
        <f>G147-G146</f>
        <v>400</v>
      </c>
      <c r="H148" t="s">
        <v>42</v>
      </c>
    </row>
    <row r="150" spans="4:22">
      <c r="E150" t="s">
        <v>43</v>
      </c>
    </row>
    <row r="151" spans="4:22">
      <c r="E151" t="s">
        <v>37</v>
      </c>
      <c r="F151">
        <f>VAR(B141:K143)</f>
        <v>13163.793103448275</v>
      </c>
      <c r="G151" t="s">
        <v>42</v>
      </c>
    </row>
    <row r="153" spans="4:22">
      <c r="E153" t="s">
        <v>44</v>
      </c>
    </row>
    <row r="155" spans="4:22">
      <c r="E155" t="s">
        <v>39</v>
      </c>
      <c r="F155">
        <f>STDEV(B141:K143)</f>
        <v>114.73357443855863</v>
      </c>
      <c r="G155" t="s">
        <v>42</v>
      </c>
    </row>
    <row r="157" spans="4:22">
      <c r="D157" s="13" t="s">
        <v>45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4:22"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61" spans="2:21">
      <c r="B161">
        <v>3</v>
      </c>
      <c r="C161">
        <v>5</v>
      </c>
      <c r="D161">
        <v>2</v>
      </c>
      <c r="E161">
        <v>4</v>
      </c>
      <c r="F161">
        <v>6</v>
      </c>
      <c r="G161">
        <v>2</v>
      </c>
      <c r="H161">
        <v>3</v>
      </c>
      <c r="I161">
        <v>4</v>
      </c>
      <c r="J161">
        <v>2</v>
      </c>
      <c r="K161">
        <v>5</v>
      </c>
      <c r="L161">
        <v>7</v>
      </c>
      <c r="M161">
        <v>2</v>
      </c>
      <c r="N161">
        <v>3</v>
      </c>
      <c r="O161">
        <v>4</v>
      </c>
      <c r="P161">
        <v>2</v>
      </c>
      <c r="Q161">
        <v>4</v>
      </c>
      <c r="R161">
        <v>2</v>
      </c>
      <c r="S161">
        <v>3</v>
      </c>
      <c r="T161">
        <v>5</v>
      </c>
      <c r="U161">
        <v>6</v>
      </c>
    </row>
    <row r="162" spans="2:21">
      <c r="B162">
        <v>3</v>
      </c>
      <c r="C162">
        <v>2</v>
      </c>
      <c r="D162">
        <v>1</v>
      </c>
      <c r="E162">
        <v>4</v>
      </c>
      <c r="F162">
        <v>2</v>
      </c>
      <c r="G162">
        <v>4</v>
      </c>
      <c r="H162">
        <v>5</v>
      </c>
      <c r="I162">
        <v>3</v>
      </c>
      <c r="J162">
        <v>2</v>
      </c>
      <c r="K162">
        <v>7</v>
      </c>
      <c r="L162">
        <v>2</v>
      </c>
      <c r="M162">
        <v>3</v>
      </c>
      <c r="N162">
        <v>4</v>
      </c>
      <c r="O162">
        <v>5</v>
      </c>
      <c r="P162">
        <v>1</v>
      </c>
      <c r="Q162">
        <v>6</v>
      </c>
      <c r="R162">
        <v>2</v>
      </c>
      <c r="S162">
        <v>4</v>
      </c>
      <c r="T162">
        <v>3</v>
      </c>
      <c r="U162">
        <v>5</v>
      </c>
    </row>
    <row r="163" spans="2:21">
      <c r="B163">
        <v>3</v>
      </c>
      <c r="C163">
        <v>2</v>
      </c>
      <c r="D163">
        <v>4</v>
      </c>
      <c r="E163">
        <v>2</v>
      </c>
      <c r="F163">
        <v>6</v>
      </c>
      <c r="G163">
        <v>3</v>
      </c>
      <c r="H163">
        <v>2</v>
      </c>
      <c r="I163">
        <v>4</v>
      </c>
      <c r="J163">
        <v>5</v>
      </c>
      <c r="K163">
        <v>3</v>
      </c>
    </row>
    <row r="166" spans="2:21">
      <c r="E166" t="s">
        <v>46</v>
      </c>
    </row>
    <row r="167" spans="2:21">
      <c r="E167" t="s">
        <v>15</v>
      </c>
      <c r="F167">
        <f>MIN(B161:U163)</f>
        <v>1</v>
      </c>
    </row>
    <row r="168" spans="2:21">
      <c r="E168" t="s">
        <v>34</v>
      </c>
      <c r="F168">
        <f>MAX(B161:U163)</f>
        <v>7</v>
      </c>
    </row>
    <row r="169" spans="2:21">
      <c r="E169" t="s">
        <v>35</v>
      </c>
      <c r="F169">
        <f>F168-F167</f>
        <v>6</v>
      </c>
      <c r="G169" t="s">
        <v>32</v>
      </c>
    </row>
    <row r="171" spans="2:21">
      <c r="E171" t="s">
        <v>47</v>
      </c>
    </row>
    <row r="172" spans="2:21">
      <c r="E172" t="s">
        <v>37</v>
      </c>
      <c r="F172">
        <f>VAR(B161:U163)</f>
        <v>2.3363265306122454</v>
      </c>
      <c r="G172" t="s">
        <v>32</v>
      </c>
    </row>
    <row r="174" spans="2:21">
      <c r="E174" t="s">
        <v>48</v>
      </c>
    </row>
    <row r="175" spans="2:21">
      <c r="E175" t="s">
        <v>39</v>
      </c>
      <c r="F175">
        <f>STDEV(B161:U163)</f>
        <v>1.5285046714394579</v>
      </c>
    </row>
    <row r="177" spans="5:24">
      <c r="F177" s="13" t="s">
        <v>49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5:24"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80" spans="5:24">
      <c r="G180">
        <v>120</v>
      </c>
      <c r="H180">
        <v>150</v>
      </c>
      <c r="I180">
        <v>110</v>
      </c>
      <c r="J180">
        <v>135</v>
      </c>
      <c r="K180">
        <v>125</v>
      </c>
      <c r="L180">
        <v>140</v>
      </c>
      <c r="M180">
        <v>130</v>
      </c>
      <c r="N180">
        <v>155</v>
      </c>
      <c r="O180">
        <v>115</v>
      </c>
      <c r="P180">
        <v>145</v>
      </c>
      <c r="Q180">
        <v>135</v>
      </c>
      <c r="R180">
        <v>130</v>
      </c>
    </row>
    <row r="182" spans="5:24">
      <c r="G182" t="s">
        <v>50</v>
      </c>
    </row>
    <row r="183" spans="5:24">
      <c r="G183" t="s">
        <v>51</v>
      </c>
      <c r="H183">
        <f>AVERAGE(G180:R180)</f>
        <v>132.5</v>
      </c>
      <c r="I183" t="s">
        <v>42</v>
      </c>
    </row>
    <row r="185" spans="5:24">
      <c r="F185" t="s">
        <v>52</v>
      </c>
    </row>
    <row r="186" spans="5:24">
      <c r="F186" t="s">
        <v>15</v>
      </c>
      <c r="G186">
        <f>MIN(G180:R180)</f>
        <v>110</v>
      </c>
    </row>
    <row r="187" spans="5:24">
      <c r="F187" t="s">
        <v>34</v>
      </c>
      <c r="G187">
        <f>MAX(G180:R180)</f>
        <v>155</v>
      </c>
    </row>
    <row r="188" spans="5:24">
      <c r="F188" t="s">
        <v>35</v>
      </c>
      <c r="G188">
        <f>G187-G186</f>
        <v>45</v>
      </c>
    </row>
    <row r="190" spans="5:24">
      <c r="E190" s="13" t="s">
        <v>53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5:24"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3" spans="1:30">
      <c r="D193">
        <v>8</v>
      </c>
      <c r="E193">
        <v>7</v>
      </c>
      <c r="F193">
        <v>9</v>
      </c>
      <c r="G193">
        <v>6</v>
      </c>
      <c r="H193">
        <v>7</v>
      </c>
      <c r="I193">
        <v>8</v>
      </c>
      <c r="J193">
        <v>9</v>
      </c>
      <c r="K193">
        <v>8</v>
      </c>
      <c r="L193">
        <v>7</v>
      </c>
      <c r="M193">
        <v>6</v>
      </c>
      <c r="N193">
        <v>8</v>
      </c>
      <c r="O193">
        <v>9</v>
      </c>
      <c r="P193">
        <v>7</v>
      </c>
      <c r="Q193">
        <v>8</v>
      </c>
      <c r="R193">
        <v>7</v>
      </c>
      <c r="S193">
        <v>6</v>
      </c>
      <c r="T193">
        <v>8</v>
      </c>
      <c r="U193">
        <v>9</v>
      </c>
      <c r="V193">
        <v>6</v>
      </c>
      <c r="W193">
        <v>7</v>
      </c>
    </row>
    <row r="194" spans="1:30">
      <c r="D194">
        <v>8</v>
      </c>
      <c r="E194">
        <v>9</v>
      </c>
      <c r="F194">
        <v>7</v>
      </c>
      <c r="G194">
        <v>6</v>
      </c>
      <c r="H194">
        <v>7</v>
      </c>
      <c r="I194">
        <v>8</v>
      </c>
      <c r="J194">
        <v>9</v>
      </c>
      <c r="K194">
        <v>8</v>
      </c>
      <c r="L194">
        <v>7</v>
      </c>
      <c r="M194">
        <v>6</v>
      </c>
      <c r="N194">
        <v>9</v>
      </c>
      <c r="O194">
        <v>8</v>
      </c>
      <c r="P194">
        <v>7</v>
      </c>
      <c r="Q194">
        <v>6</v>
      </c>
      <c r="R194">
        <v>8</v>
      </c>
      <c r="S194">
        <v>9</v>
      </c>
      <c r="T194">
        <v>7</v>
      </c>
      <c r="U194">
        <v>8</v>
      </c>
      <c r="V194">
        <v>7</v>
      </c>
      <c r="W194">
        <v>6</v>
      </c>
    </row>
    <row r="195" spans="1:30">
      <c r="D195">
        <v>9</v>
      </c>
      <c r="E195">
        <v>8</v>
      </c>
      <c r="F195">
        <v>7</v>
      </c>
      <c r="G195">
        <v>6</v>
      </c>
      <c r="H195">
        <v>7</v>
      </c>
      <c r="I195">
        <v>8</v>
      </c>
      <c r="J195">
        <v>9</v>
      </c>
      <c r="K195">
        <v>8</v>
      </c>
      <c r="L195">
        <v>7</v>
      </c>
      <c r="M195">
        <v>6</v>
      </c>
    </row>
    <row r="197" spans="1:30">
      <c r="E197" t="s">
        <v>54</v>
      </c>
    </row>
    <row r="198" spans="1:30">
      <c r="E198" t="s">
        <v>55</v>
      </c>
      <c r="F198">
        <f>AVERAGE(D193:W195)</f>
        <v>7.5</v>
      </c>
    </row>
    <row r="200" spans="1:30">
      <c r="E200" t="s">
        <v>56</v>
      </c>
    </row>
    <row r="201" spans="1:30">
      <c r="E201" t="s">
        <v>57</v>
      </c>
      <c r="F201">
        <f>_xlfn.STDEV.S(D193:W195)</f>
        <v>1.0350983390135313</v>
      </c>
    </row>
    <row r="203" spans="1:30">
      <c r="E203" s="13" t="s">
        <v>58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30"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6" spans="1:30">
      <c r="A206">
        <v>10</v>
      </c>
      <c r="B206">
        <v>15</v>
      </c>
      <c r="C206">
        <v>12</v>
      </c>
      <c r="D206">
        <v>18</v>
      </c>
      <c r="E206">
        <v>20</v>
      </c>
      <c r="F206">
        <v>25</v>
      </c>
      <c r="G206">
        <v>8</v>
      </c>
      <c r="H206">
        <v>14</v>
      </c>
      <c r="I206">
        <v>16</v>
      </c>
      <c r="J206">
        <v>22</v>
      </c>
      <c r="K206">
        <v>9</v>
      </c>
      <c r="L206">
        <v>17</v>
      </c>
      <c r="M206">
        <v>11</v>
      </c>
      <c r="N206">
        <v>13</v>
      </c>
      <c r="O206">
        <v>19</v>
      </c>
      <c r="P206">
        <v>23</v>
      </c>
      <c r="Q206">
        <v>21</v>
      </c>
      <c r="R206">
        <v>16</v>
      </c>
      <c r="S206">
        <v>24</v>
      </c>
      <c r="T206">
        <v>27</v>
      </c>
      <c r="U206">
        <v>13</v>
      </c>
      <c r="V206">
        <v>10</v>
      </c>
      <c r="W206">
        <v>18</v>
      </c>
      <c r="X206">
        <v>16</v>
      </c>
      <c r="Y206">
        <v>12</v>
      </c>
      <c r="Z206">
        <v>14</v>
      </c>
      <c r="AA206">
        <v>19</v>
      </c>
      <c r="AB206">
        <v>21</v>
      </c>
      <c r="AC206">
        <v>11</v>
      </c>
      <c r="AD206">
        <v>17</v>
      </c>
    </row>
    <row r="207" spans="1:30">
      <c r="A207">
        <v>15</v>
      </c>
      <c r="B207">
        <v>20</v>
      </c>
      <c r="C207">
        <v>26</v>
      </c>
      <c r="D207">
        <v>13</v>
      </c>
      <c r="E207">
        <v>12</v>
      </c>
      <c r="F207">
        <v>14</v>
      </c>
      <c r="G207">
        <v>22</v>
      </c>
      <c r="H207">
        <v>19</v>
      </c>
      <c r="I207">
        <v>16</v>
      </c>
      <c r="J207">
        <v>11</v>
      </c>
      <c r="K207">
        <v>25</v>
      </c>
      <c r="L207">
        <v>18</v>
      </c>
      <c r="M207">
        <v>16</v>
      </c>
      <c r="N207">
        <v>13</v>
      </c>
      <c r="O207">
        <v>21</v>
      </c>
      <c r="P207">
        <v>20</v>
      </c>
      <c r="Q207">
        <v>15</v>
      </c>
      <c r="R207">
        <v>12</v>
      </c>
      <c r="S207">
        <v>19</v>
      </c>
      <c r="T207">
        <v>17</v>
      </c>
      <c r="U207">
        <v>14</v>
      </c>
      <c r="V207">
        <v>16</v>
      </c>
      <c r="W207">
        <v>23</v>
      </c>
      <c r="X207">
        <v>18</v>
      </c>
      <c r="Y207">
        <v>15</v>
      </c>
      <c r="Z207">
        <v>11</v>
      </c>
      <c r="AA207">
        <v>19</v>
      </c>
      <c r="AB207">
        <v>22</v>
      </c>
      <c r="AC207">
        <v>17</v>
      </c>
      <c r="AD207">
        <v>12</v>
      </c>
    </row>
    <row r="208" spans="1:30">
      <c r="A208">
        <v>16</v>
      </c>
      <c r="B208">
        <v>14</v>
      </c>
      <c r="C208">
        <v>18</v>
      </c>
      <c r="D208">
        <v>20</v>
      </c>
      <c r="E208">
        <v>25</v>
      </c>
      <c r="F208">
        <v>13</v>
      </c>
      <c r="G208">
        <v>11</v>
      </c>
      <c r="H208">
        <v>22</v>
      </c>
      <c r="I208">
        <v>19</v>
      </c>
      <c r="J208">
        <v>17</v>
      </c>
      <c r="K208">
        <v>15</v>
      </c>
      <c r="L208">
        <v>16</v>
      </c>
      <c r="M208">
        <v>13</v>
      </c>
      <c r="N208">
        <v>14</v>
      </c>
      <c r="O208">
        <v>18</v>
      </c>
      <c r="P208">
        <v>20</v>
      </c>
      <c r="Q208">
        <v>19</v>
      </c>
      <c r="R208">
        <v>21</v>
      </c>
      <c r="S208">
        <v>17</v>
      </c>
      <c r="T208">
        <v>12</v>
      </c>
      <c r="U208">
        <v>15</v>
      </c>
      <c r="V208">
        <v>13</v>
      </c>
      <c r="W208">
        <v>16</v>
      </c>
      <c r="X208">
        <v>14</v>
      </c>
      <c r="Y208">
        <v>22</v>
      </c>
      <c r="Z208">
        <v>21</v>
      </c>
      <c r="AA208">
        <v>19</v>
      </c>
      <c r="AB208">
        <v>18</v>
      </c>
      <c r="AC208">
        <v>16</v>
      </c>
      <c r="AD208">
        <v>11</v>
      </c>
    </row>
    <row r="209" spans="1:22">
      <c r="A209">
        <v>17</v>
      </c>
      <c r="B209">
        <v>14</v>
      </c>
      <c r="C209">
        <v>12</v>
      </c>
      <c r="D209">
        <v>20</v>
      </c>
      <c r="E209">
        <v>23</v>
      </c>
      <c r="F209">
        <v>19</v>
      </c>
      <c r="G209">
        <v>15</v>
      </c>
      <c r="H209">
        <v>16</v>
      </c>
      <c r="I209">
        <v>13</v>
      </c>
      <c r="J209">
        <v>18</v>
      </c>
    </row>
    <row r="211" spans="1:22">
      <c r="B211" t="s">
        <v>59</v>
      </c>
    </row>
    <row r="212" spans="1:22">
      <c r="B212" t="s">
        <v>55</v>
      </c>
      <c r="C212">
        <f>AVERAGE(A206:AD209)</f>
        <v>16.739999999999998</v>
      </c>
    </row>
    <row r="214" spans="1:22">
      <c r="B214" t="s">
        <v>60</v>
      </c>
    </row>
    <row r="215" spans="1:22">
      <c r="B215" t="s">
        <v>61</v>
      </c>
      <c r="C215">
        <f>L216-L215</f>
        <v>19</v>
      </c>
      <c r="K215" t="s">
        <v>62</v>
      </c>
      <c r="L215">
        <f>MIN(A206:AD209)</f>
        <v>8</v>
      </c>
    </row>
    <row r="216" spans="1:22">
      <c r="K216" t="s">
        <v>63</v>
      </c>
      <c r="L216">
        <f>MAX(A206:AD209)</f>
        <v>27</v>
      </c>
    </row>
    <row r="217" spans="1:22">
      <c r="B217" t="s">
        <v>64</v>
      </c>
    </row>
    <row r="218" spans="1:22">
      <c r="B218" t="s">
        <v>65</v>
      </c>
      <c r="C218">
        <f>_xlfn.STDEV.S(A206:AD209)</f>
        <v>4.1429506881014673</v>
      </c>
    </row>
    <row r="220" spans="1:22">
      <c r="B220" s="13" t="s">
        <v>66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3" spans="1:22">
      <c r="C223" t="s">
        <v>67</v>
      </c>
      <c r="D223">
        <v>32</v>
      </c>
      <c r="E223">
        <v>33</v>
      </c>
      <c r="F223">
        <v>28</v>
      </c>
      <c r="G223">
        <v>31</v>
      </c>
      <c r="H223">
        <v>30</v>
      </c>
      <c r="I223">
        <v>29</v>
      </c>
      <c r="J223">
        <v>30</v>
      </c>
      <c r="K223">
        <v>32</v>
      </c>
      <c r="L223">
        <v>31</v>
      </c>
    </row>
    <row r="224" spans="1:22">
      <c r="C224" t="s">
        <v>68</v>
      </c>
      <c r="D224">
        <v>27</v>
      </c>
      <c r="E224">
        <v>26</v>
      </c>
      <c r="F224">
        <v>23</v>
      </c>
      <c r="G224">
        <v>28</v>
      </c>
      <c r="H224">
        <v>24</v>
      </c>
      <c r="I224">
        <v>26</v>
      </c>
      <c r="J224">
        <v>25</v>
      </c>
      <c r="K224">
        <v>27</v>
      </c>
      <c r="L224">
        <v>28</v>
      </c>
    </row>
    <row r="225" spans="2:12">
      <c r="C225" t="s">
        <v>69</v>
      </c>
      <c r="D225">
        <v>23</v>
      </c>
      <c r="E225">
        <v>20</v>
      </c>
      <c r="F225">
        <v>25</v>
      </c>
      <c r="G225">
        <v>21</v>
      </c>
      <c r="H225">
        <v>24</v>
      </c>
      <c r="I225">
        <v>23</v>
      </c>
      <c r="J225">
        <v>22</v>
      </c>
      <c r="K225">
        <v>25</v>
      </c>
      <c r="L225">
        <v>24</v>
      </c>
    </row>
    <row r="226" spans="2:12">
      <c r="C226" t="s">
        <v>70</v>
      </c>
      <c r="D226">
        <v>17</v>
      </c>
      <c r="E226">
        <v>19</v>
      </c>
      <c r="F226">
        <v>20</v>
      </c>
      <c r="G226">
        <v>21</v>
      </c>
      <c r="H226">
        <v>18</v>
      </c>
      <c r="I226">
        <v>19</v>
      </c>
      <c r="J226">
        <v>17</v>
      </c>
      <c r="K226">
        <v>20</v>
      </c>
      <c r="L226">
        <v>19</v>
      </c>
    </row>
    <row r="227" spans="2:12">
      <c r="C227" t="s">
        <v>71</v>
      </c>
      <c r="D227">
        <v>36</v>
      </c>
      <c r="E227">
        <v>34</v>
      </c>
      <c r="F227">
        <v>35</v>
      </c>
      <c r="G227">
        <v>33</v>
      </c>
      <c r="H227">
        <v>34</v>
      </c>
      <c r="I227">
        <v>32</v>
      </c>
      <c r="J227">
        <v>33</v>
      </c>
      <c r="K227">
        <v>36</v>
      </c>
      <c r="L227">
        <v>34</v>
      </c>
    </row>
    <row r="229" spans="2:12">
      <c r="B229" t="s">
        <v>72</v>
      </c>
    </row>
    <row r="230" spans="2:12">
      <c r="B230" t="s">
        <v>73</v>
      </c>
      <c r="C230">
        <f>AVERAGE(D223:L223)</f>
        <v>30.666666666666668</v>
      </c>
    </row>
    <row r="231" spans="2:12">
      <c r="B231" t="s">
        <v>74</v>
      </c>
      <c r="C231">
        <f>AVERAGE(D224:L224)</f>
        <v>26</v>
      </c>
    </row>
    <row r="232" spans="2:12">
      <c r="B232" t="s">
        <v>75</v>
      </c>
      <c r="C232">
        <f>AVERAGE(D225:L225)</f>
        <v>23</v>
      </c>
    </row>
    <row r="233" spans="2:12">
      <c r="B233" t="s">
        <v>76</v>
      </c>
      <c r="C233">
        <f>AVERAGE(D226:L226)</f>
        <v>18.888888888888889</v>
      </c>
    </row>
    <row r="234" spans="2:12">
      <c r="B234" t="s">
        <v>77</v>
      </c>
      <c r="C234">
        <f>AVERAGE(D227:L227)</f>
        <v>34.111111111111114</v>
      </c>
    </row>
    <row r="236" spans="2:12">
      <c r="B236" t="s">
        <v>78</v>
      </c>
    </row>
    <row r="237" spans="2:12">
      <c r="B237" t="s">
        <v>73</v>
      </c>
      <c r="D237" t="s">
        <v>62</v>
      </c>
      <c r="E237">
        <f>MIN(D223:L223)</f>
        <v>28</v>
      </c>
      <c r="H237" t="s">
        <v>63</v>
      </c>
      <c r="I237">
        <f>MAX(D223:L223)</f>
        <v>33</v>
      </c>
      <c r="K237" t="s">
        <v>61</v>
      </c>
      <c r="L237">
        <f>I237-E237</f>
        <v>5</v>
      </c>
    </row>
    <row r="239" spans="2:12">
      <c r="B239" t="s">
        <v>74</v>
      </c>
      <c r="D239" t="s">
        <v>62</v>
      </c>
      <c r="E239">
        <f>MIN(D224:L224)</f>
        <v>23</v>
      </c>
      <c r="H239" t="s">
        <v>63</v>
      </c>
      <c r="I239">
        <f>MAX(D224:L224)</f>
        <v>28</v>
      </c>
      <c r="K239" t="s">
        <v>61</v>
      </c>
      <c r="L239">
        <f>I239-E239</f>
        <v>5</v>
      </c>
    </row>
    <row r="241" spans="2:23">
      <c r="B241" t="s">
        <v>76</v>
      </c>
      <c r="D241" t="s">
        <v>62</v>
      </c>
      <c r="E241">
        <f>MIN(D226:L226)</f>
        <v>17</v>
      </c>
      <c r="H241" t="s">
        <v>63</v>
      </c>
      <c r="I241">
        <f>MAX(D226:L226)</f>
        <v>21</v>
      </c>
      <c r="K241" t="s">
        <v>61</v>
      </c>
      <c r="L241">
        <f>I241-E241</f>
        <v>4</v>
      </c>
    </row>
    <row r="243" spans="2:23">
      <c r="B243" t="s">
        <v>75</v>
      </c>
      <c r="D243" t="s">
        <v>62</v>
      </c>
      <c r="E243">
        <f>MIN(D225:L225)</f>
        <v>20</v>
      </c>
      <c r="H243" t="s">
        <v>63</v>
      </c>
      <c r="I243">
        <f>MAX(D225:L225)</f>
        <v>25</v>
      </c>
      <c r="K243" t="s">
        <v>61</v>
      </c>
      <c r="L243">
        <f>I243-E243</f>
        <v>5</v>
      </c>
    </row>
    <row r="245" spans="2:23">
      <c r="B245" t="s">
        <v>77</v>
      </c>
      <c r="D245" t="s">
        <v>62</v>
      </c>
      <c r="E245">
        <f>MIN(D227:L227)</f>
        <v>32</v>
      </c>
      <c r="H245" t="s">
        <v>63</v>
      </c>
      <c r="I245">
        <f>MAX(D227:L227)</f>
        <v>36</v>
      </c>
      <c r="K245" t="s">
        <v>61</v>
      </c>
      <c r="L245">
        <f>I245-E245</f>
        <v>4</v>
      </c>
    </row>
    <row r="247" spans="2:23">
      <c r="B247" t="s">
        <v>79</v>
      </c>
    </row>
    <row r="248" spans="2:23">
      <c r="B248" t="s">
        <v>80</v>
      </c>
      <c r="C248" t="s">
        <v>81</v>
      </c>
    </row>
    <row r="249" spans="2:23">
      <c r="B249" t="s">
        <v>82</v>
      </c>
      <c r="C249">
        <f>_xlfn.VAR.S(D223:L223)</f>
        <v>2.5000000000000004</v>
      </c>
    </row>
    <row r="250" spans="2:23">
      <c r="B250" t="s">
        <v>83</v>
      </c>
      <c r="C250">
        <f>_xlfn.VAR.S(D224:L224)</f>
        <v>3</v>
      </c>
    </row>
    <row r="251" spans="2:23">
      <c r="B251" t="s">
        <v>84</v>
      </c>
      <c r="C251">
        <f>_xlfn.VAR.S(D225:L225)</f>
        <v>3</v>
      </c>
    </row>
    <row r="252" spans="2:23">
      <c r="B252" t="s">
        <v>85</v>
      </c>
      <c r="C252">
        <f>_xlfn.VAR.S(D226:L226)</f>
        <v>1.8611111111111107</v>
      </c>
    </row>
    <row r="253" spans="2:23">
      <c r="B253" t="s">
        <v>86</v>
      </c>
      <c r="C253">
        <f>_xlfn.VAR.S(D227:L227)</f>
        <v>1.8611111111111114</v>
      </c>
    </row>
    <row r="255" spans="2:23">
      <c r="B255" s="13" t="s">
        <v>87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2:23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9" spans="1:23">
      <c r="A259">
        <v>28</v>
      </c>
      <c r="B259">
        <v>32</v>
      </c>
      <c r="C259">
        <v>35</v>
      </c>
      <c r="D259">
        <v>40</v>
      </c>
      <c r="E259">
        <v>42</v>
      </c>
      <c r="F259">
        <v>28</v>
      </c>
      <c r="G259">
        <v>33</v>
      </c>
      <c r="H259">
        <v>38</v>
      </c>
      <c r="I259">
        <v>30</v>
      </c>
      <c r="J259">
        <v>41</v>
      </c>
      <c r="K259">
        <v>37</v>
      </c>
      <c r="L259">
        <v>31</v>
      </c>
      <c r="M259">
        <v>34</v>
      </c>
      <c r="N259">
        <v>29</v>
      </c>
      <c r="O259">
        <v>36</v>
      </c>
      <c r="P259">
        <v>43</v>
      </c>
      <c r="Q259">
        <v>39</v>
      </c>
      <c r="R259">
        <v>27</v>
      </c>
      <c r="S259">
        <v>35</v>
      </c>
      <c r="T259">
        <v>31</v>
      </c>
    </row>
    <row r="260" spans="1:23">
      <c r="A260">
        <v>39</v>
      </c>
      <c r="B260">
        <v>45</v>
      </c>
      <c r="C260">
        <v>29</v>
      </c>
      <c r="D260">
        <v>33</v>
      </c>
      <c r="E260">
        <v>37</v>
      </c>
      <c r="F260">
        <v>40</v>
      </c>
      <c r="G260">
        <v>36</v>
      </c>
      <c r="H260">
        <v>29</v>
      </c>
      <c r="I260">
        <v>31</v>
      </c>
      <c r="J260">
        <v>38</v>
      </c>
      <c r="K260">
        <v>35</v>
      </c>
      <c r="L260">
        <v>44</v>
      </c>
      <c r="M260">
        <v>32</v>
      </c>
      <c r="N260">
        <v>39</v>
      </c>
      <c r="O260">
        <v>36</v>
      </c>
      <c r="P260">
        <v>30</v>
      </c>
      <c r="Q260">
        <v>33</v>
      </c>
      <c r="R260">
        <v>28</v>
      </c>
      <c r="S260">
        <v>41</v>
      </c>
      <c r="T260">
        <v>35</v>
      </c>
    </row>
    <row r="261" spans="1:23">
      <c r="A261">
        <v>31</v>
      </c>
      <c r="B261">
        <v>37</v>
      </c>
      <c r="C261">
        <v>42</v>
      </c>
      <c r="D261">
        <v>29</v>
      </c>
      <c r="E261">
        <v>34</v>
      </c>
      <c r="F261">
        <v>40</v>
      </c>
      <c r="G261">
        <v>31</v>
      </c>
      <c r="H261">
        <v>33</v>
      </c>
      <c r="I261">
        <v>38</v>
      </c>
      <c r="J261">
        <v>36</v>
      </c>
      <c r="K261">
        <v>39</v>
      </c>
      <c r="L261">
        <v>27</v>
      </c>
      <c r="M261">
        <v>35</v>
      </c>
      <c r="N261">
        <v>30</v>
      </c>
      <c r="O261">
        <v>43</v>
      </c>
      <c r="P261">
        <v>29</v>
      </c>
      <c r="Q261">
        <v>32</v>
      </c>
      <c r="R261">
        <v>36</v>
      </c>
      <c r="S261">
        <v>31</v>
      </c>
      <c r="T261">
        <v>40</v>
      </c>
    </row>
    <row r="262" spans="1:23">
      <c r="A262">
        <v>38</v>
      </c>
      <c r="B262">
        <v>44</v>
      </c>
      <c r="C262">
        <v>37</v>
      </c>
      <c r="D262">
        <v>33</v>
      </c>
      <c r="E262">
        <v>35</v>
      </c>
      <c r="F262">
        <v>41</v>
      </c>
      <c r="G262">
        <v>30</v>
      </c>
      <c r="H262">
        <v>31</v>
      </c>
      <c r="I262">
        <v>39</v>
      </c>
      <c r="J262">
        <v>28</v>
      </c>
      <c r="K262">
        <v>45</v>
      </c>
      <c r="L262">
        <v>29</v>
      </c>
      <c r="M262">
        <v>33</v>
      </c>
      <c r="N262">
        <v>38</v>
      </c>
      <c r="O262">
        <v>34</v>
      </c>
      <c r="P262">
        <v>32</v>
      </c>
      <c r="Q262">
        <v>35</v>
      </c>
      <c r="R262">
        <v>31</v>
      </c>
      <c r="S262">
        <v>40</v>
      </c>
      <c r="T262">
        <v>36</v>
      </c>
    </row>
    <row r="263" spans="1:23">
      <c r="A263">
        <v>39</v>
      </c>
      <c r="B263">
        <v>27</v>
      </c>
      <c r="C263">
        <v>35</v>
      </c>
      <c r="D263">
        <v>30</v>
      </c>
      <c r="E263">
        <v>43</v>
      </c>
      <c r="F263">
        <v>29</v>
      </c>
      <c r="G263">
        <v>32</v>
      </c>
      <c r="H263">
        <v>36</v>
      </c>
      <c r="I263">
        <v>31</v>
      </c>
      <c r="J263">
        <v>40</v>
      </c>
      <c r="K263">
        <v>38</v>
      </c>
      <c r="L263">
        <v>44</v>
      </c>
      <c r="M263">
        <v>37</v>
      </c>
      <c r="N263">
        <v>33</v>
      </c>
      <c r="O263">
        <v>35</v>
      </c>
      <c r="P263">
        <v>41</v>
      </c>
      <c r="Q263">
        <v>30</v>
      </c>
      <c r="R263">
        <v>31</v>
      </c>
      <c r="S263">
        <v>39</v>
      </c>
      <c r="T263">
        <v>28</v>
      </c>
    </row>
    <row r="265" spans="1:23">
      <c r="A265" t="s">
        <v>88</v>
      </c>
    </row>
    <row r="266" spans="1:23">
      <c r="J266" t="s">
        <v>15</v>
      </c>
      <c r="K266">
        <f>MIN(A259:T263)</f>
        <v>27</v>
      </c>
    </row>
    <row r="267" spans="1:23">
      <c r="B267" t="s">
        <v>89</v>
      </c>
      <c r="C267" t="s">
        <v>90</v>
      </c>
      <c r="J267" t="s">
        <v>34</v>
      </c>
      <c r="K267">
        <f>MAX(A259:T263)</f>
        <v>45</v>
      </c>
    </row>
    <row r="268" spans="1:23">
      <c r="B268" t="s">
        <v>91</v>
      </c>
      <c r="C268" cm="1">
        <f t="array" ref="C268:C273">FREQUENCY(A259:T263,E268:E272)</f>
        <v>15</v>
      </c>
      <c r="E268">
        <v>29</v>
      </c>
    </row>
    <row r="269" spans="1:23">
      <c r="B269" t="s">
        <v>92</v>
      </c>
      <c r="C269">
        <v>31</v>
      </c>
      <c r="E269">
        <v>34</v>
      </c>
    </row>
    <row r="270" spans="1:23">
      <c r="B270" t="s">
        <v>93</v>
      </c>
      <c r="C270">
        <v>34</v>
      </c>
      <c r="E270">
        <v>39</v>
      </c>
    </row>
    <row r="271" spans="1:23">
      <c r="B271" t="s">
        <v>94</v>
      </c>
      <c r="C271">
        <v>18</v>
      </c>
      <c r="E271">
        <v>44</v>
      </c>
    </row>
    <row r="272" spans="1:23">
      <c r="B272" t="s">
        <v>95</v>
      </c>
      <c r="C272">
        <v>2</v>
      </c>
      <c r="E272">
        <v>49</v>
      </c>
    </row>
    <row r="273" spans="1:23">
      <c r="C273">
        <v>0</v>
      </c>
    </row>
    <row r="274" spans="1:23">
      <c r="A274" t="s">
        <v>96</v>
      </c>
    </row>
    <row r="276" spans="1:23">
      <c r="A276" t="s">
        <v>29</v>
      </c>
      <c r="B276">
        <f>_xlfn.MODE.SNGL(A259:T263)</f>
        <v>31</v>
      </c>
    </row>
    <row r="278" spans="1:23">
      <c r="A278" t="s">
        <v>97</v>
      </c>
    </row>
    <row r="280" spans="1:23">
      <c r="A280" t="s">
        <v>27</v>
      </c>
      <c r="B280">
        <f>MEDIAN(A259:T263)</f>
        <v>35</v>
      </c>
    </row>
    <row r="282" spans="1:23">
      <c r="A282" t="s">
        <v>98</v>
      </c>
    </row>
    <row r="283" spans="1:23">
      <c r="A283" t="s">
        <v>35</v>
      </c>
      <c r="B283">
        <f>K267-K266</f>
        <v>18</v>
      </c>
    </row>
    <row r="285" spans="1:23">
      <c r="B285" s="13" t="s">
        <v>99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8" spans="1:23">
      <c r="A288">
        <v>56</v>
      </c>
      <c r="B288">
        <v>40</v>
      </c>
      <c r="C288">
        <v>28</v>
      </c>
      <c r="D288">
        <v>73</v>
      </c>
      <c r="E288">
        <v>52</v>
      </c>
      <c r="F288">
        <v>61</v>
      </c>
      <c r="G288">
        <v>35</v>
      </c>
      <c r="H288">
        <v>40</v>
      </c>
      <c r="I288">
        <v>47</v>
      </c>
      <c r="J288">
        <v>65</v>
      </c>
      <c r="K288">
        <v>52</v>
      </c>
      <c r="L288">
        <v>44</v>
      </c>
      <c r="M288">
        <v>38</v>
      </c>
      <c r="N288">
        <v>60</v>
      </c>
      <c r="O288">
        <v>56</v>
      </c>
      <c r="P288">
        <v>40</v>
      </c>
      <c r="Q288">
        <v>36</v>
      </c>
      <c r="R288">
        <v>49</v>
      </c>
      <c r="S288">
        <v>68</v>
      </c>
      <c r="T288">
        <v>57</v>
      </c>
    </row>
    <row r="289" spans="1:20">
      <c r="A289">
        <v>52</v>
      </c>
      <c r="B289">
        <v>63</v>
      </c>
      <c r="C289">
        <v>41</v>
      </c>
      <c r="D289">
        <v>48</v>
      </c>
      <c r="E289">
        <v>55</v>
      </c>
      <c r="F289">
        <v>42</v>
      </c>
      <c r="G289">
        <v>39</v>
      </c>
      <c r="H289">
        <v>58</v>
      </c>
      <c r="I289">
        <v>62</v>
      </c>
      <c r="J289">
        <v>49</v>
      </c>
      <c r="K289">
        <v>59</v>
      </c>
      <c r="L289">
        <v>45</v>
      </c>
      <c r="M289">
        <v>47</v>
      </c>
      <c r="N289">
        <v>51</v>
      </c>
      <c r="O289">
        <v>65</v>
      </c>
      <c r="P289">
        <v>41</v>
      </c>
      <c r="Q289">
        <v>48</v>
      </c>
      <c r="R289">
        <v>55</v>
      </c>
      <c r="S289">
        <v>42</v>
      </c>
      <c r="T289">
        <v>39</v>
      </c>
    </row>
    <row r="290" spans="1:20">
      <c r="A290">
        <v>58</v>
      </c>
      <c r="B290">
        <v>62</v>
      </c>
      <c r="C290">
        <v>49</v>
      </c>
      <c r="D290">
        <v>59</v>
      </c>
      <c r="E290">
        <v>45</v>
      </c>
      <c r="F290">
        <v>47</v>
      </c>
      <c r="G290">
        <v>51</v>
      </c>
      <c r="H290">
        <v>65</v>
      </c>
      <c r="I290">
        <v>43</v>
      </c>
      <c r="J290">
        <v>58</v>
      </c>
    </row>
    <row r="292" spans="1:20">
      <c r="A292" t="s">
        <v>100</v>
      </c>
    </row>
    <row r="293" spans="1:20">
      <c r="I293" t="s">
        <v>15</v>
      </c>
      <c r="J293">
        <f>MIN(A288:T290)</f>
        <v>28</v>
      </c>
    </row>
    <row r="294" spans="1:20">
      <c r="A294" t="s">
        <v>89</v>
      </c>
      <c r="B294" t="s">
        <v>90</v>
      </c>
      <c r="I294" t="s">
        <v>34</v>
      </c>
      <c r="J294">
        <f>MAX(A288:T290)</f>
        <v>73</v>
      </c>
    </row>
    <row r="295" spans="1:20">
      <c r="A295" t="s">
        <v>101</v>
      </c>
      <c r="B295" cm="1">
        <f t="array" ref="B295:B301">FREQUENCY(A288:T290,D295:D300)</f>
        <v>1</v>
      </c>
      <c r="D295">
        <v>29</v>
      </c>
    </row>
    <row r="296" spans="1:20">
      <c r="A296" t="s">
        <v>102</v>
      </c>
      <c r="B296">
        <v>5</v>
      </c>
      <c r="D296">
        <v>39</v>
      </c>
    </row>
    <row r="297" spans="1:20">
      <c r="A297" t="s">
        <v>103</v>
      </c>
      <c r="B297">
        <v>19</v>
      </c>
      <c r="D297">
        <v>49</v>
      </c>
    </row>
    <row r="298" spans="1:20">
      <c r="A298" t="s">
        <v>104</v>
      </c>
      <c r="B298">
        <v>15</v>
      </c>
      <c r="D298">
        <v>59</v>
      </c>
    </row>
    <row r="299" spans="1:20">
      <c r="A299" t="s">
        <v>105</v>
      </c>
      <c r="B299">
        <v>9</v>
      </c>
      <c r="D299">
        <v>69</v>
      </c>
    </row>
    <row r="300" spans="1:20">
      <c r="A300" t="s">
        <v>106</v>
      </c>
      <c r="B300">
        <v>1</v>
      </c>
      <c r="D300">
        <v>79</v>
      </c>
    </row>
    <row r="301" spans="1:20">
      <c r="B301">
        <v>0</v>
      </c>
    </row>
    <row r="303" spans="1:20">
      <c r="B303" t="s">
        <v>107</v>
      </c>
    </row>
    <row r="305" spans="2:23">
      <c r="B305" t="s">
        <v>29</v>
      </c>
      <c r="C305">
        <f>_xlfn.MODE.SNGL(A288:T290)</f>
        <v>40</v>
      </c>
    </row>
    <row r="307" spans="2:23">
      <c r="B307" t="s">
        <v>108</v>
      </c>
    </row>
    <row r="308" spans="2:23">
      <c r="B308" t="s">
        <v>27</v>
      </c>
      <c r="C308">
        <f>MEDIAN(A288:T290)</f>
        <v>50</v>
      </c>
    </row>
    <row r="310" spans="2:23">
      <c r="B310" t="s">
        <v>109</v>
      </c>
    </row>
    <row r="312" spans="2:23">
      <c r="B312" t="s">
        <v>110</v>
      </c>
      <c r="C312">
        <f>_xlfn.QUARTILE.INC(A288:T290,1)</f>
        <v>42.25</v>
      </c>
    </row>
    <row r="313" spans="2:23">
      <c r="B313" t="s">
        <v>111</v>
      </c>
      <c r="C313">
        <f>_xlfn.QUARTILE.INC(A288:T290,3)</f>
        <v>58</v>
      </c>
    </row>
    <row r="314" spans="2:23">
      <c r="B314" t="s">
        <v>112</v>
      </c>
      <c r="C314">
        <f>C313-C312</f>
        <v>15.75</v>
      </c>
    </row>
    <row r="316" spans="2:23">
      <c r="B316" s="13" t="s">
        <v>113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2:23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21" spans="2:8">
      <c r="B321" t="s">
        <v>114</v>
      </c>
      <c r="C321" s="1" t="s">
        <v>115</v>
      </c>
    </row>
    <row r="322" spans="2:8">
      <c r="B322" t="s">
        <v>82</v>
      </c>
      <c r="C322">
        <v>30</v>
      </c>
      <c r="H322" t="s">
        <v>116</v>
      </c>
    </row>
    <row r="323" spans="2:8">
      <c r="B323" t="s">
        <v>83</v>
      </c>
      <c r="C323">
        <v>40</v>
      </c>
    </row>
    <row r="324" spans="2:8">
      <c r="B324" t="s">
        <v>84</v>
      </c>
      <c r="C324">
        <v>20</v>
      </c>
    </row>
    <row r="325" spans="2:8">
      <c r="B325" t="s">
        <v>85</v>
      </c>
      <c r="C325">
        <v>10</v>
      </c>
    </row>
    <row r="326" spans="2:8">
      <c r="B326" t="s">
        <v>86</v>
      </c>
      <c r="C326">
        <v>45</v>
      </c>
    </row>
    <row r="327" spans="2:8">
      <c r="B327" t="s">
        <v>117</v>
      </c>
      <c r="C327">
        <v>25</v>
      </c>
    </row>
    <row r="328" spans="2:8">
      <c r="B328" t="s">
        <v>118</v>
      </c>
      <c r="C328">
        <v>30</v>
      </c>
    </row>
    <row r="340" spans="3:5">
      <c r="E340" t="s">
        <v>119</v>
      </c>
    </row>
    <row r="341" spans="3:5">
      <c r="D341" t="s">
        <v>114</v>
      </c>
      <c r="E341" t="s">
        <v>86</v>
      </c>
    </row>
    <row r="343" spans="3:5">
      <c r="C343" t="s">
        <v>120</v>
      </c>
    </row>
    <row r="361" spans="1:30">
      <c r="A361" s="13" t="s">
        <v>121</v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</row>
    <row r="362" spans="1:30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4" spans="1:30">
      <c r="A364">
        <v>4</v>
      </c>
      <c r="B364">
        <v>5</v>
      </c>
      <c r="C364">
        <v>3</v>
      </c>
      <c r="D364">
        <v>4</v>
      </c>
      <c r="E364">
        <v>4</v>
      </c>
      <c r="F364">
        <v>3</v>
      </c>
      <c r="G364">
        <v>2</v>
      </c>
      <c r="H364">
        <v>5</v>
      </c>
      <c r="I364">
        <v>4</v>
      </c>
      <c r="J364">
        <v>3</v>
      </c>
      <c r="K364">
        <v>5</v>
      </c>
      <c r="L364">
        <v>4</v>
      </c>
      <c r="M364">
        <v>2</v>
      </c>
      <c r="N364">
        <v>3</v>
      </c>
      <c r="O364">
        <v>4</v>
      </c>
      <c r="P364">
        <v>5</v>
      </c>
      <c r="Q364">
        <v>3</v>
      </c>
      <c r="R364">
        <v>4</v>
      </c>
      <c r="S364">
        <v>5</v>
      </c>
      <c r="T364">
        <v>3</v>
      </c>
      <c r="U364">
        <v>4</v>
      </c>
      <c r="V364">
        <v>3</v>
      </c>
      <c r="W364">
        <v>2</v>
      </c>
      <c r="X364">
        <v>4</v>
      </c>
      <c r="Y364">
        <v>5</v>
      </c>
      <c r="Z364">
        <v>3</v>
      </c>
      <c r="AA364">
        <v>4</v>
      </c>
      <c r="AB364">
        <v>5</v>
      </c>
      <c r="AC364">
        <v>4</v>
      </c>
      <c r="AD364">
        <v>3</v>
      </c>
    </row>
    <row r="365" spans="1:30">
      <c r="A365">
        <v>3</v>
      </c>
      <c r="B365">
        <v>4</v>
      </c>
      <c r="C365">
        <v>5</v>
      </c>
      <c r="D365">
        <v>2</v>
      </c>
      <c r="E365">
        <v>3</v>
      </c>
      <c r="F365">
        <v>4</v>
      </c>
      <c r="G365">
        <v>4</v>
      </c>
      <c r="H365">
        <v>3</v>
      </c>
      <c r="I365">
        <v>5</v>
      </c>
      <c r="J365">
        <v>4</v>
      </c>
      <c r="K365">
        <v>3</v>
      </c>
      <c r="L365">
        <v>4</v>
      </c>
      <c r="M365">
        <v>5</v>
      </c>
      <c r="N365">
        <v>4</v>
      </c>
      <c r="O365">
        <v>2</v>
      </c>
      <c r="P365">
        <v>3</v>
      </c>
      <c r="Q365">
        <v>4</v>
      </c>
      <c r="R365">
        <v>5</v>
      </c>
      <c r="S365">
        <v>3</v>
      </c>
      <c r="T365">
        <v>4</v>
      </c>
      <c r="U365">
        <v>5</v>
      </c>
      <c r="V365">
        <v>4</v>
      </c>
      <c r="W365">
        <v>3</v>
      </c>
      <c r="X365">
        <v>4</v>
      </c>
      <c r="Y365">
        <v>5</v>
      </c>
      <c r="Z365">
        <v>3</v>
      </c>
      <c r="AA365">
        <v>4</v>
      </c>
      <c r="AB365">
        <v>5</v>
      </c>
      <c r="AC365">
        <v>4</v>
      </c>
      <c r="AD365">
        <v>3</v>
      </c>
    </row>
    <row r="366" spans="1:30">
      <c r="A366">
        <v>3</v>
      </c>
      <c r="B366">
        <v>4</v>
      </c>
      <c r="C366">
        <v>5</v>
      </c>
      <c r="D366">
        <v>2</v>
      </c>
      <c r="E366">
        <v>3</v>
      </c>
      <c r="F366">
        <v>4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5</v>
      </c>
      <c r="N366">
        <v>4</v>
      </c>
      <c r="O366">
        <v>2</v>
      </c>
      <c r="P366">
        <v>3</v>
      </c>
      <c r="Q366">
        <v>4</v>
      </c>
      <c r="R366">
        <v>5</v>
      </c>
      <c r="S366">
        <v>3</v>
      </c>
      <c r="T366">
        <v>4</v>
      </c>
      <c r="U366">
        <v>5</v>
      </c>
      <c r="V366">
        <v>4</v>
      </c>
      <c r="W366">
        <v>3</v>
      </c>
      <c r="X366">
        <v>4</v>
      </c>
      <c r="Y366">
        <v>5</v>
      </c>
      <c r="Z366">
        <v>3</v>
      </c>
      <c r="AA366">
        <v>4</v>
      </c>
      <c r="AB366">
        <v>5</v>
      </c>
      <c r="AC366">
        <v>4</v>
      </c>
      <c r="AD366">
        <v>3</v>
      </c>
    </row>
    <row r="367" spans="1:30">
      <c r="A367">
        <v>3</v>
      </c>
      <c r="B367">
        <v>4</v>
      </c>
      <c r="C367">
        <v>5</v>
      </c>
      <c r="D367">
        <v>2</v>
      </c>
      <c r="E367">
        <v>3</v>
      </c>
      <c r="F367">
        <v>4</v>
      </c>
      <c r="G367">
        <v>4</v>
      </c>
      <c r="H367">
        <v>3</v>
      </c>
      <c r="I367">
        <v>5</v>
      </c>
      <c r="J367">
        <v>4</v>
      </c>
    </row>
    <row r="369" spans="2:3">
      <c r="B369" t="s">
        <v>122</v>
      </c>
    </row>
    <row r="371" spans="2:3">
      <c r="B371" t="s">
        <v>123</v>
      </c>
      <c r="C371" t="s">
        <v>90</v>
      </c>
    </row>
    <row r="372" spans="2:3">
      <c r="B372">
        <v>1</v>
      </c>
      <c r="C372" cm="1">
        <f t="array" ref="C372:C377">FREQUENCY(A364:Y367,B372:B376)</f>
        <v>0</v>
      </c>
    </row>
    <row r="373" spans="2:3">
      <c r="B373">
        <v>2</v>
      </c>
      <c r="C373">
        <v>8</v>
      </c>
    </row>
    <row r="374" spans="2:3">
      <c r="B374">
        <v>3</v>
      </c>
      <c r="C374">
        <v>24</v>
      </c>
    </row>
    <row r="375" spans="2:3">
      <c r="B375">
        <v>4</v>
      </c>
      <c r="C375">
        <v>33</v>
      </c>
    </row>
    <row r="376" spans="2:3">
      <c r="B376">
        <v>5</v>
      </c>
      <c r="C376">
        <v>20</v>
      </c>
    </row>
    <row r="377" spans="2:3">
      <c r="C377">
        <v>0</v>
      </c>
    </row>
    <row r="386" spans="2:4">
      <c r="C386" t="s">
        <v>124</v>
      </c>
    </row>
    <row r="387" spans="2:4">
      <c r="C387" t="s">
        <v>29</v>
      </c>
      <c r="D387">
        <f>_xlfn.MODE.SNGL(A364:Q367)</f>
        <v>4</v>
      </c>
    </row>
    <row r="389" spans="2:4">
      <c r="B389" t="s">
        <v>125</v>
      </c>
    </row>
    <row r="407" spans="1:27">
      <c r="B407" s="13" t="s">
        <v>126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7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10" spans="1:27">
      <c r="A410">
        <v>35</v>
      </c>
      <c r="B410">
        <v>28</v>
      </c>
      <c r="C410">
        <v>32</v>
      </c>
      <c r="D410">
        <v>45</v>
      </c>
      <c r="E410">
        <v>38</v>
      </c>
      <c r="F410">
        <v>29</v>
      </c>
      <c r="G410">
        <v>42</v>
      </c>
      <c r="H410">
        <v>30</v>
      </c>
      <c r="I410">
        <v>36</v>
      </c>
      <c r="J410">
        <v>41</v>
      </c>
      <c r="K410">
        <v>47</v>
      </c>
      <c r="L410">
        <v>31</v>
      </c>
      <c r="M410">
        <v>39</v>
      </c>
      <c r="N410">
        <v>43</v>
      </c>
      <c r="O410">
        <v>37</v>
      </c>
      <c r="P410">
        <v>30</v>
      </c>
      <c r="Q410">
        <v>34</v>
      </c>
      <c r="R410">
        <v>39</v>
      </c>
      <c r="S410">
        <v>28</v>
      </c>
      <c r="T410">
        <v>33</v>
      </c>
      <c r="U410">
        <v>36</v>
      </c>
      <c r="V410">
        <v>40</v>
      </c>
      <c r="W410">
        <v>42</v>
      </c>
    </row>
    <row r="411" spans="1:27">
      <c r="A411">
        <v>29</v>
      </c>
      <c r="B411">
        <v>31</v>
      </c>
      <c r="C411">
        <v>45</v>
      </c>
      <c r="D411">
        <v>38</v>
      </c>
      <c r="E411">
        <v>33</v>
      </c>
      <c r="F411">
        <v>41</v>
      </c>
      <c r="G411">
        <v>35</v>
      </c>
      <c r="H411">
        <v>37</v>
      </c>
      <c r="I411">
        <v>34</v>
      </c>
      <c r="J411">
        <v>46</v>
      </c>
      <c r="K411">
        <v>30</v>
      </c>
      <c r="L411">
        <v>39</v>
      </c>
      <c r="M411">
        <v>43</v>
      </c>
      <c r="N411">
        <v>28</v>
      </c>
      <c r="O411">
        <v>32</v>
      </c>
      <c r="P411">
        <v>36</v>
      </c>
      <c r="Q411">
        <v>29</v>
      </c>
      <c r="R411">
        <v>31</v>
      </c>
      <c r="S411">
        <v>37</v>
      </c>
      <c r="T411">
        <v>40</v>
      </c>
      <c r="U411">
        <v>42</v>
      </c>
      <c r="V411">
        <v>33</v>
      </c>
      <c r="W411">
        <v>39</v>
      </c>
      <c r="X411">
        <v>28</v>
      </c>
      <c r="Y411">
        <v>35</v>
      </c>
      <c r="Z411">
        <v>38</v>
      </c>
      <c r="AA411">
        <v>43</v>
      </c>
    </row>
    <row r="413" spans="1:27">
      <c r="A413" t="s">
        <v>127</v>
      </c>
    </row>
    <row r="431" spans="1:2">
      <c r="A431" t="s">
        <v>128</v>
      </c>
    </row>
    <row r="432" spans="1:2">
      <c r="A432" t="s">
        <v>51</v>
      </c>
      <c r="B432">
        <f>AVERAGE(A410:AA411)</f>
        <v>36.14</v>
      </c>
    </row>
    <row r="434" spans="1:15">
      <c r="A434" t="s">
        <v>129</v>
      </c>
    </row>
    <row r="435" spans="1:15">
      <c r="K435" t="s">
        <v>15</v>
      </c>
      <c r="L435">
        <f>MIN(A410:AA411)</f>
        <v>28</v>
      </c>
      <c r="N435" t="s">
        <v>34</v>
      </c>
      <c r="O435">
        <f>MAX(A410:AA412)</f>
        <v>47</v>
      </c>
    </row>
    <row r="436" spans="1:15">
      <c r="C436" t="s">
        <v>130</v>
      </c>
      <c r="D436" t="s">
        <v>90</v>
      </c>
    </row>
    <row r="437" spans="1:15">
      <c r="C437" t="s">
        <v>91</v>
      </c>
      <c r="D437" cm="1">
        <f t="array" ref="D437:D442">FREQUENCY(A410:AA411,F437:F441)</f>
        <v>7</v>
      </c>
      <c r="F437">
        <v>29</v>
      </c>
    </row>
    <row r="438" spans="1:15">
      <c r="C438" t="s">
        <v>92</v>
      </c>
      <c r="D438">
        <v>13</v>
      </c>
      <c r="F438">
        <v>34</v>
      </c>
    </row>
    <row r="439" spans="1:15">
      <c r="C439" t="s">
        <v>93</v>
      </c>
      <c r="D439">
        <v>16</v>
      </c>
      <c r="F439">
        <v>39</v>
      </c>
    </row>
    <row r="440" spans="1:15">
      <c r="C440" t="s">
        <v>94</v>
      </c>
      <c r="D440">
        <v>10</v>
      </c>
      <c r="F440">
        <v>44</v>
      </c>
    </row>
    <row r="441" spans="1:15">
      <c r="C441" t="s">
        <v>95</v>
      </c>
      <c r="D441">
        <v>4</v>
      </c>
      <c r="F441">
        <v>49</v>
      </c>
    </row>
    <row r="442" spans="1:15">
      <c r="D442">
        <v>0</v>
      </c>
    </row>
    <row r="455" spans="1:30">
      <c r="B455" s="13" t="s">
        <v>131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30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8" spans="1:30">
      <c r="A458">
        <v>125</v>
      </c>
      <c r="B458">
        <v>148</v>
      </c>
      <c r="C458">
        <v>137</v>
      </c>
      <c r="D458">
        <v>120</v>
      </c>
      <c r="E458">
        <v>135</v>
      </c>
      <c r="F458">
        <v>132</v>
      </c>
      <c r="G458">
        <v>145</v>
      </c>
      <c r="H458">
        <v>122</v>
      </c>
      <c r="I458">
        <v>130</v>
      </c>
      <c r="J458">
        <v>141</v>
      </c>
      <c r="K458">
        <v>118</v>
      </c>
      <c r="L458">
        <v>125</v>
      </c>
      <c r="M458">
        <v>132</v>
      </c>
      <c r="N458">
        <v>136</v>
      </c>
      <c r="O458">
        <v>128</v>
      </c>
      <c r="P458">
        <v>123</v>
      </c>
      <c r="Q458">
        <v>132</v>
      </c>
      <c r="R458">
        <v>138</v>
      </c>
      <c r="S458">
        <v>126</v>
      </c>
      <c r="T458">
        <v>129</v>
      </c>
      <c r="U458">
        <v>136</v>
      </c>
      <c r="V458">
        <v>127</v>
      </c>
      <c r="W458">
        <v>130</v>
      </c>
      <c r="X458">
        <v>122</v>
      </c>
      <c r="Y458">
        <v>125</v>
      </c>
      <c r="Z458">
        <v>133</v>
      </c>
      <c r="AA458">
        <v>140</v>
      </c>
      <c r="AB458">
        <v>126</v>
      </c>
      <c r="AC458">
        <v>133</v>
      </c>
      <c r="AD458">
        <v>135</v>
      </c>
    </row>
    <row r="459" spans="1:30">
      <c r="A459">
        <v>130</v>
      </c>
      <c r="B459">
        <v>134</v>
      </c>
      <c r="C459">
        <v>141</v>
      </c>
      <c r="D459">
        <v>119</v>
      </c>
      <c r="E459">
        <v>125</v>
      </c>
      <c r="F459">
        <v>131</v>
      </c>
      <c r="G459">
        <v>136</v>
      </c>
      <c r="H459">
        <v>128</v>
      </c>
      <c r="I459">
        <v>124</v>
      </c>
      <c r="J459">
        <v>132</v>
      </c>
      <c r="K459">
        <v>136</v>
      </c>
      <c r="L459">
        <v>127</v>
      </c>
      <c r="M459">
        <v>130</v>
      </c>
      <c r="N459">
        <v>122</v>
      </c>
      <c r="O459">
        <v>125</v>
      </c>
      <c r="P459">
        <v>133</v>
      </c>
      <c r="Q459">
        <v>140</v>
      </c>
      <c r="R459">
        <v>126</v>
      </c>
      <c r="S459">
        <v>133</v>
      </c>
      <c r="T459">
        <v>135</v>
      </c>
      <c r="U459">
        <v>130</v>
      </c>
      <c r="V459">
        <v>134</v>
      </c>
      <c r="W459">
        <v>141</v>
      </c>
      <c r="X459">
        <v>119</v>
      </c>
      <c r="Y459">
        <v>125</v>
      </c>
      <c r="Z459">
        <v>131</v>
      </c>
      <c r="AA459">
        <v>136</v>
      </c>
      <c r="AB459">
        <v>128</v>
      </c>
      <c r="AC459">
        <v>124</v>
      </c>
      <c r="AD459">
        <v>132</v>
      </c>
    </row>
    <row r="460" spans="1:30">
      <c r="A460">
        <v>136</v>
      </c>
      <c r="B460">
        <v>127</v>
      </c>
      <c r="C460">
        <v>130</v>
      </c>
      <c r="D460">
        <v>122</v>
      </c>
      <c r="E460">
        <v>125</v>
      </c>
      <c r="F460">
        <v>133</v>
      </c>
      <c r="G460">
        <v>140</v>
      </c>
      <c r="H460">
        <v>126</v>
      </c>
      <c r="I460">
        <v>133</v>
      </c>
      <c r="J460">
        <v>135</v>
      </c>
      <c r="K460">
        <v>130</v>
      </c>
      <c r="L460">
        <v>134</v>
      </c>
      <c r="M460">
        <v>141</v>
      </c>
      <c r="N460">
        <v>119</v>
      </c>
      <c r="O460">
        <v>125</v>
      </c>
      <c r="P460">
        <v>131</v>
      </c>
      <c r="Q460">
        <v>136</v>
      </c>
      <c r="R460">
        <v>128</v>
      </c>
      <c r="S460">
        <v>124</v>
      </c>
      <c r="T460">
        <v>132</v>
      </c>
      <c r="U460">
        <v>136</v>
      </c>
      <c r="V460">
        <v>127</v>
      </c>
      <c r="W460">
        <v>130</v>
      </c>
      <c r="X460">
        <v>122</v>
      </c>
      <c r="Y460">
        <v>125</v>
      </c>
      <c r="Z460">
        <v>133</v>
      </c>
      <c r="AA460">
        <v>140</v>
      </c>
      <c r="AB460">
        <v>126</v>
      </c>
      <c r="AC460">
        <v>133</v>
      </c>
      <c r="AD460">
        <v>135</v>
      </c>
    </row>
    <row r="461" spans="1:30">
      <c r="A461">
        <v>130</v>
      </c>
      <c r="B461">
        <v>134</v>
      </c>
      <c r="C461">
        <v>141</v>
      </c>
      <c r="D461">
        <v>119</v>
      </c>
      <c r="E461">
        <v>125</v>
      </c>
      <c r="F461">
        <v>131</v>
      </c>
      <c r="G461">
        <v>136</v>
      </c>
      <c r="H461">
        <v>128</v>
      </c>
      <c r="I461">
        <v>124</v>
      </c>
      <c r="J461">
        <v>132</v>
      </c>
    </row>
    <row r="463" spans="1:30">
      <c r="B463" t="s">
        <v>132</v>
      </c>
    </row>
    <row r="482" spans="2:14">
      <c r="B482" t="s">
        <v>133</v>
      </c>
    </row>
    <row r="483" spans="2:14">
      <c r="B483" t="s">
        <v>27</v>
      </c>
      <c r="C483">
        <f>MEDIAN(A458:AD461)</f>
        <v>130.5</v>
      </c>
    </row>
    <row r="485" spans="2:14">
      <c r="B485" t="s">
        <v>134</v>
      </c>
    </row>
    <row r="486" spans="2:14">
      <c r="M486" t="s">
        <v>15</v>
      </c>
      <c r="N486">
        <f>MIN(A458:AD461)</f>
        <v>118</v>
      </c>
    </row>
    <row r="487" spans="2:14">
      <c r="C487" t="s">
        <v>135</v>
      </c>
      <c r="D487" t="s">
        <v>90</v>
      </c>
      <c r="M487" t="s">
        <v>34</v>
      </c>
      <c r="N487">
        <f>MAX(A458:AD461)</f>
        <v>148</v>
      </c>
    </row>
    <row r="488" spans="2:14">
      <c r="C488" t="s">
        <v>136</v>
      </c>
      <c r="D488" cm="1">
        <f t="array" ref="D488:D495">FREQUENCY(A458:AD461,F488:F494)</f>
        <v>5</v>
      </c>
      <c r="F488">
        <v>119</v>
      </c>
      <c r="H488" cm="1">
        <f t="array" ref="H488:H495">FREQUENCY(A458:AD461,F488:F494)</f>
        <v>5</v>
      </c>
    </row>
    <row r="489" spans="2:14">
      <c r="C489" t="s">
        <v>137</v>
      </c>
      <c r="D489">
        <v>11</v>
      </c>
      <c r="F489">
        <v>124</v>
      </c>
      <c r="H489">
        <v>11</v>
      </c>
    </row>
    <row r="490" spans="2:14">
      <c r="C490" t="s">
        <v>138</v>
      </c>
      <c r="D490">
        <v>25</v>
      </c>
      <c r="F490">
        <v>129</v>
      </c>
      <c r="H490">
        <v>25</v>
      </c>
    </row>
    <row r="491" spans="2:14">
      <c r="C491" t="s">
        <v>139</v>
      </c>
      <c r="D491">
        <v>32</v>
      </c>
      <c r="F491">
        <v>134</v>
      </c>
      <c r="H491">
        <v>32</v>
      </c>
    </row>
    <row r="492" spans="2:14">
      <c r="C492" t="s">
        <v>140</v>
      </c>
      <c r="D492">
        <v>16</v>
      </c>
      <c r="F492">
        <v>139</v>
      </c>
      <c r="H492">
        <v>16</v>
      </c>
    </row>
    <row r="493" spans="2:14">
      <c r="C493" t="s">
        <v>141</v>
      </c>
      <c r="D493">
        <v>9</v>
      </c>
      <c r="F493">
        <v>144</v>
      </c>
      <c r="H493">
        <v>9</v>
      </c>
    </row>
    <row r="494" spans="2:14">
      <c r="C494" t="s">
        <v>142</v>
      </c>
      <c r="D494">
        <v>2</v>
      </c>
      <c r="F494">
        <v>149</v>
      </c>
      <c r="H494">
        <v>2</v>
      </c>
    </row>
    <row r="495" spans="2:14">
      <c r="D495">
        <v>0</v>
      </c>
      <c r="H495">
        <v>0</v>
      </c>
    </row>
    <row r="506" spans="2:24">
      <c r="B506" s="13" t="s">
        <v>143</v>
      </c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2:24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11" spans="2:24">
      <c r="B511" t="s">
        <v>144</v>
      </c>
      <c r="C511">
        <v>45</v>
      </c>
      <c r="D511">
        <v>35</v>
      </c>
      <c r="E511">
        <v>40</v>
      </c>
      <c r="F511">
        <v>38</v>
      </c>
      <c r="G511">
        <v>42</v>
      </c>
      <c r="H511">
        <v>37</v>
      </c>
      <c r="I511">
        <v>39</v>
      </c>
      <c r="J511">
        <v>43</v>
      </c>
      <c r="K511">
        <v>44</v>
      </c>
      <c r="L511">
        <v>41</v>
      </c>
    </row>
    <row r="512" spans="2:24">
      <c r="B512" t="s">
        <v>145</v>
      </c>
      <c r="C512">
        <v>32</v>
      </c>
      <c r="D512">
        <v>28</v>
      </c>
      <c r="E512">
        <v>30</v>
      </c>
      <c r="F512">
        <v>34</v>
      </c>
      <c r="G512">
        <v>33</v>
      </c>
      <c r="H512">
        <v>35</v>
      </c>
      <c r="I512">
        <v>31</v>
      </c>
      <c r="J512">
        <v>29</v>
      </c>
      <c r="K512">
        <v>36</v>
      </c>
      <c r="L512">
        <v>37</v>
      </c>
    </row>
    <row r="513" spans="2:12">
      <c r="B513" t="s">
        <v>146</v>
      </c>
      <c r="C513">
        <v>40</v>
      </c>
      <c r="D513">
        <v>39</v>
      </c>
      <c r="E513">
        <v>42</v>
      </c>
      <c r="F513">
        <v>41</v>
      </c>
      <c r="G513">
        <v>38</v>
      </c>
      <c r="H513">
        <v>43</v>
      </c>
      <c r="I513">
        <v>45</v>
      </c>
      <c r="J513">
        <v>44</v>
      </c>
      <c r="K513">
        <v>41</v>
      </c>
      <c r="L513">
        <v>37</v>
      </c>
    </row>
    <row r="516" spans="2:12">
      <c r="C516" t="s">
        <v>147</v>
      </c>
    </row>
    <row r="534" spans="2:14">
      <c r="C534" t="s">
        <v>148</v>
      </c>
    </row>
    <row r="536" spans="2:14">
      <c r="B536" t="s">
        <v>149</v>
      </c>
      <c r="C536">
        <f>AVERAGE(C511:L511)</f>
        <v>40.4</v>
      </c>
    </row>
    <row r="537" spans="2:14">
      <c r="B537" t="s">
        <v>150</v>
      </c>
      <c r="C537">
        <f>AVERAGE(C512:L512)</f>
        <v>32.5</v>
      </c>
    </row>
    <row r="538" spans="2:14">
      <c r="B538" t="s">
        <v>151</v>
      </c>
      <c r="C538">
        <f>AVERAGE(C513:L513)</f>
        <v>41</v>
      </c>
    </row>
    <row r="540" spans="2:14">
      <c r="B540" t="s">
        <v>152</v>
      </c>
    </row>
    <row r="542" spans="2:14">
      <c r="B542" t="s">
        <v>153</v>
      </c>
      <c r="C542">
        <f>N542-K542</f>
        <v>10</v>
      </c>
      <c r="J542" t="s">
        <v>62</v>
      </c>
      <c r="K542">
        <f>MIN(C511:L511)</f>
        <v>35</v>
      </c>
      <c r="M542" t="s">
        <v>63</v>
      </c>
      <c r="N542">
        <f>MAX(C511:L511)</f>
        <v>45</v>
      </c>
    </row>
    <row r="543" spans="2:14">
      <c r="B543" t="s">
        <v>154</v>
      </c>
      <c r="C543">
        <f>N543-K543</f>
        <v>9</v>
      </c>
      <c r="K543">
        <f>MIN(C512:L512)</f>
        <v>28</v>
      </c>
      <c r="N543">
        <f>MAX(C512:L512)</f>
        <v>37</v>
      </c>
    </row>
    <row r="544" spans="2:14">
      <c r="B544" t="s">
        <v>155</v>
      </c>
      <c r="C544">
        <f>N544-K544</f>
        <v>8</v>
      </c>
      <c r="K544">
        <f>MIN(C513:L513)</f>
        <v>37</v>
      </c>
      <c r="N544">
        <f>MAX(C513:L513)</f>
        <v>45</v>
      </c>
    </row>
    <row r="546" spans="1:30">
      <c r="F546" s="15" t="s">
        <v>156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8" spans="1:30">
      <c r="B548" s="13" t="s">
        <v>157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30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2" spans="1:30">
      <c r="A552">
        <v>-2.5</v>
      </c>
      <c r="B552">
        <v>1.3</v>
      </c>
      <c r="C552">
        <v>-0.8</v>
      </c>
      <c r="D552">
        <v>-1.9</v>
      </c>
      <c r="E552">
        <v>2.1</v>
      </c>
      <c r="F552">
        <v>0.5</v>
      </c>
      <c r="G552">
        <v>-1.2</v>
      </c>
      <c r="H552">
        <v>1.8</v>
      </c>
      <c r="I552">
        <v>-0.5</v>
      </c>
      <c r="J552">
        <v>2.2999999999999998</v>
      </c>
      <c r="K552">
        <v>-0.7</v>
      </c>
      <c r="L552">
        <v>1.2</v>
      </c>
      <c r="M552">
        <v>-1.5</v>
      </c>
      <c r="N552">
        <v>-0.3</v>
      </c>
      <c r="O552">
        <v>2.6</v>
      </c>
      <c r="P552">
        <v>1.1000000000000001</v>
      </c>
      <c r="Q552">
        <v>-1.7</v>
      </c>
      <c r="R552">
        <v>0.9</v>
      </c>
      <c r="S552">
        <v>-1.4</v>
      </c>
      <c r="T552">
        <v>0.3</v>
      </c>
      <c r="U552">
        <v>1.9</v>
      </c>
      <c r="V552">
        <v>-1.1000000000000001</v>
      </c>
      <c r="W552">
        <v>-0.4</v>
      </c>
      <c r="X552">
        <v>2.2000000000000002</v>
      </c>
      <c r="Y552">
        <v>-0.9</v>
      </c>
      <c r="Z552">
        <v>1.6</v>
      </c>
      <c r="AA552">
        <v>-0.6</v>
      </c>
      <c r="AB552">
        <v>-1.3</v>
      </c>
      <c r="AC552">
        <v>2.4</v>
      </c>
      <c r="AD552">
        <v>0.7</v>
      </c>
    </row>
    <row r="553" spans="1:30">
      <c r="A553">
        <v>-1.8</v>
      </c>
      <c r="B553">
        <v>1.5</v>
      </c>
      <c r="C553">
        <v>-0.2</v>
      </c>
      <c r="D553">
        <v>-2.1</v>
      </c>
      <c r="E553">
        <v>2.8</v>
      </c>
      <c r="F553">
        <v>0.8</v>
      </c>
      <c r="G553">
        <v>-1.6</v>
      </c>
      <c r="H553">
        <v>1.4</v>
      </c>
      <c r="I553">
        <v>-0.1</v>
      </c>
      <c r="J553">
        <v>2.5</v>
      </c>
      <c r="K553">
        <v>-1</v>
      </c>
      <c r="L553">
        <v>1.7</v>
      </c>
      <c r="M553">
        <v>-0.9</v>
      </c>
      <c r="N553">
        <v>-2</v>
      </c>
      <c r="O553">
        <v>2.7</v>
      </c>
      <c r="P553">
        <v>0.6</v>
      </c>
      <c r="Q553">
        <v>-1.4</v>
      </c>
      <c r="R553">
        <v>1.1000000000000001</v>
      </c>
      <c r="S553">
        <v>-0.3</v>
      </c>
      <c r="T553">
        <v>2</v>
      </c>
    </row>
    <row r="555" spans="1:30">
      <c r="B555" t="s">
        <v>158</v>
      </c>
    </row>
    <row r="556" spans="1:30">
      <c r="D556" t="s">
        <v>159</v>
      </c>
      <c r="E556">
        <f>SKEW(A552:AD553)</f>
        <v>5.4546017084340551E-2</v>
      </c>
      <c r="O556">
        <f>AVERAGE(A552:AD553)</f>
        <v>0.23599999999999999</v>
      </c>
    </row>
    <row r="558" spans="1:30">
      <c r="B558" t="s">
        <v>160</v>
      </c>
    </row>
    <row r="560" spans="1:30">
      <c r="C560" t="s">
        <v>161</v>
      </c>
      <c r="D560">
        <f>KURT(A552:AD553)</f>
        <v>-1.3042496425917365</v>
      </c>
    </row>
    <row r="562" spans="1:30">
      <c r="B562" t="s">
        <v>162</v>
      </c>
    </row>
    <row r="563" spans="1:30">
      <c r="C563" t="s">
        <v>163</v>
      </c>
    </row>
    <row r="567" spans="1:30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30">
      <c r="C568" s="2"/>
      <c r="D568" s="2"/>
      <c r="E568" s="2"/>
      <c r="F568" s="2"/>
      <c r="G568" s="2"/>
      <c r="H568" s="5" t="s">
        <v>164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70" spans="1:30">
      <c r="A570">
        <v>2.5</v>
      </c>
      <c r="B570">
        <v>4.8</v>
      </c>
      <c r="C570">
        <v>3.2</v>
      </c>
      <c r="D570">
        <v>2.1</v>
      </c>
      <c r="E570">
        <v>4.5</v>
      </c>
      <c r="F570">
        <v>2.9</v>
      </c>
      <c r="G570">
        <v>2.2999999999999998</v>
      </c>
      <c r="H570">
        <v>3.1</v>
      </c>
      <c r="I570">
        <v>4.2</v>
      </c>
      <c r="J570">
        <v>3.9</v>
      </c>
      <c r="K570">
        <v>2.8</v>
      </c>
      <c r="L570">
        <v>4.0999999999999996</v>
      </c>
      <c r="M570">
        <v>2.6</v>
      </c>
      <c r="N570">
        <v>2.4</v>
      </c>
      <c r="O570">
        <v>4.7</v>
      </c>
      <c r="P570">
        <v>3.3</v>
      </c>
      <c r="Q570">
        <v>2.7</v>
      </c>
      <c r="R570">
        <v>3</v>
      </c>
      <c r="S570">
        <v>4.3</v>
      </c>
      <c r="T570">
        <v>3.7</v>
      </c>
      <c r="U570">
        <v>2.2000000000000002</v>
      </c>
      <c r="V570">
        <v>3.6</v>
      </c>
      <c r="W570">
        <v>4</v>
      </c>
      <c r="X570">
        <v>2.7</v>
      </c>
      <c r="Y570">
        <v>3.8</v>
      </c>
      <c r="Z570">
        <v>3.5</v>
      </c>
      <c r="AA570">
        <v>3.2</v>
      </c>
      <c r="AB570">
        <v>4.4000000000000004</v>
      </c>
      <c r="AC570">
        <v>2</v>
      </c>
      <c r="AD570">
        <v>3.4</v>
      </c>
    </row>
    <row r="571" spans="1:30">
      <c r="A571">
        <v>3.1</v>
      </c>
      <c r="B571">
        <v>2.9</v>
      </c>
      <c r="C571">
        <v>4.5999999999999996</v>
      </c>
      <c r="D571">
        <v>3.3</v>
      </c>
      <c r="E571">
        <v>2.5</v>
      </c>
      <c r="F571">
        <v>4.9000000000000004</v>
      </c>
      <c r="G571">
        <v>2.8</v>
      </c>
      <c r="H571">
        <v>3</v>
      </c>
      <c r="I571">
        <v>4.2</v>
      </c>
      <c r="J571">
        <v>3.9</v>
      </c>
      <c r="K571">
        <v>2.8</v>
      </c>
      <c r="L571">
        <v>4.0999999999999996</v>
      </c>
      <c r="M571">
        <v>2.6</v>
      </c>
      <c r="N571">
        <v>2.4</v>
      </c>
      <c r="O571">
        <v>4.7</v>
      </c>
      <c r="P571">
        <v>3.3</v>
      </c>
      <c r="Q571">
        <v>2.7</v>
      </c>
      <c r="R571">
        <v>3</v>
      </c>
      <c r="S571">
        <v>4.3</v>
      </c>
      <c r="T571">
        <v>3.7</v>
      </c>
      <c r="U571">
        <v>2.2000000000000002</v>
      </c>
      <c r="V571">
        <v>3.6</v>
      </c>
      <c r="W571">
        <v>4</v>
      </c>
      <c r="X571">
        <v>2.7</v>
      </c>
      <c r="Y571">
        <v>3.8</v>
      </c>
      <c r="Z571">
        <v>3.5</v>
      </c>
      <c r="AA571">
        <v>3.2</v>
      </c>
      <c r="AB571">
        <v>4.4000000000000004</v>
      </c>
      <c r="AC571">
        <v>2</v>
      </c>
      <c r="AD571">
        <v>3.4</v>
      </c>
    </row>
    <row r="572" spans="1:30">
      <c r="A572">
        <v>3.1</v>
      </c>
      <c r="B572">
        <v>2.9</v>
      </c>
      <c r="C572">
        <v>4.5999999999999996</v>
      </c>
      <c r="D572">
        <v>3.3</v>
      </c>
      <c r="E572">
        <v>2.5</v>
      </c>
      <c r="F572">
        <v>4.9000000000000004</v>
      </c>
      <c r="G572">
        <v>2.8</v>
      </c>
      <c r="H572">
        <v>3</v>
      </c>
      <c r="I572">
        <v>4.2</v>
      </c>
      <c r="J572">
        <v>3.9</v>
      </c>
      <c r="K572">
        <v>2.8</v>
      </c>
      <c r="L572">
        <v>4.0999999999999996</v>
      </c>
      <c r="M572">
        <v>2.6</v>
      </c>
      <c r="N572">
        <v>2.4</v>
      </c>
      <c r="O572">
        <v>4.7</v>
      </c>
      <c r="P572">
        <v>3.3</v>
      </c>
      <c r="Q572">
        <v>2.7</v>
      </c>
      <c r="R572">
        <v>3</v>
      </c>
      <c r="S572">
        <v>4.3</v>
      </c>
      <c r="T572">
        <v>3.7</v>
      </c>
      <c r="U572">
        <v>2.2000000000000002</v>
      </c>
      <c r="V572">
        <v>3.6</v>
      </c>
      <c r="W572">
        <v>4</v>
      </c>
      <c r="X572">
        <v>2.7</v>
      </c>
      <c r="Y572">
        <v>3.8</v>
      </c>
      <c r="Z572">
        <v>3.5</v>
      </c>
      <c r="AA572">
        <v>3.2</v>
      </c>
      <c r="AB572">
        <v>4.4000000000000004</v>
      </c>
      <c r="AC572">
        <v>2</v>
      </c>
      <c r="AD572">
        <v>3.4</v>
      </c>
    </row>
    <row r="573" spans="1:30">
      <c r="A573">
        <v>3.1</v>
      </c>
      <c r="B573">
        <v>2.9</v>
      </c>
      <c r="C573">
        <v>4.5999999999999996</v>
      </c>
      <c r="D573">
        <v>3.3</v>
      </c>
      <c r="E573">
        <v>2.5</v>
      </c>
      <c r="F573">
        <v>4.9000000000000004</v>
      </c>
    </row>
    <row r="575" spans="1:30">
      <c r="B575" t="s">
        <v>165</v>
      </c>
    </row>
    <row r="576" spans="1:30">
      <c r="M576" t="s">
        <v>25</v>
      </c>
      <c r="N576">
        <f>AVERAGE(A570:AD573)</f>
        <v>3.379166666666666</v>
      </c>
    </row>
    <row r="577" spans="1:30">
      <c r="B577" t="s">
        <v>159</v>
      </c>
      <c r="C577">
        <f>SKEW(A570:AD573)</f>
        <v>0.22402536454542335</v>
      </c>
    </row>
    <row r="579" spans="1:30">
      <c r="B579" t="s">
        <v>166</v>
      </c>
    </row>
    <row r="581" spans="1:30">
      <c r="B581" t="s">
        <v>161</v>
      </c>
      <c r="C581">
        <f>KURT(A570:AD573)</f>
        <v>-0.93120912452529181</v>
      </c>
    </row>
    <row r="583" spans="1:30">
      <c r="B583" t="s">
        <v>167</v>
      </c>
    </row>
    <row r="585" spans="1:30">
      <c r="B585" t="s">
        <v>168</v>
      </c>
    </row>
    <row r="586" spans="1:30">
      <c r="B586" t="s">
        <v>169</v>
      </c>
    </row>
    <row r="588" spans="1:30">
      <c r="C588" s="11" t="s">
        <v>170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1" spans="1:30">
      <c r="A591">
        <v>4</v>
      </c>
      <c r="B591">
        <v>5</v>
      </c>
      <c r="C591">
        <v>3</v>
      </c>
      <c r="D591">
        <v>4</v>
      </c>
      <c r="E591">
        <v>4</v>
      </c>
      <c r="F591">
        <v>3</v>
      </c>
      <c r="G591">
        <v>2</v>
      </c>
      <c r="H591">
        <v>5</v>
      </c>
      <c r="I591">
        <v>4</v>
      </c>
      <c r="J591">
        <v>3</v>
      </c>
      <c r="K591">
        <v>5</v>
      </c>
      <c r="L591">
        <v>4</v>
      </c>
      <c r="M591">
        <v>2</v>
      </c>
      <c r="N591">
        <v>3</v>
      </c>
      <c r="O591">
        <v>4</v>
      </c>
      <c r="P591">
        <v>5</v>
      </c>
      <c r="Q591">
        <v>3</v>
      </c>
      <c r="R591">
        <v>4</v>
      </c>
      <c r="S591">
        <v>5</v>
      </c>
      <c r="T591">
        <v>3</v>
      </c>
      <c r="U591">
        <v>4</v>
      </c>
      <c r="V591">
        <v>3</v>
      </c>
      <c r="W591">
        <v>2</v>
      </c>
      <c r="X591">
        <v>4</v>
      </c>
      <c r="Y591">
        <v>5</v>
      </c>
      <c r="Z591">
        <v>3</v>
      </c>
      <c r="AA591">
        <v>4</v>
      </c>
      <c r="AB591">
        <v>5</v>
      </c>
      <c r="AC591">
        <v>4</v>
      </c>
      <c r="AD591">
        <v>3</v>
      </c>
    </row>
    <row r="592" spans="1:30">
      <c r="A592">
        <v>3</v>
      </c>
      <c r="B592">
        <v>4</v>
      </c>
      <c r="C592">
        <v>5</v>
      </c>
      <c r="D592">
        <v>2</v>
      </c>
      <c r="E592">
        <v>3</v>
      </c>
      <c r="F592">
        <v>4</v>
      </c>
      <c r="G592">
        <v>4</v>
      </c>
      <c r="H592">
        <v>3</v>
      </c>
      <c r="I592">
        <v>5</v>
      </c>
      <c r="J592">
        <v>4</v>
      </c>
      <c r="K592">
        <v>3</v>
      </c>
      <c r="L592">
        <v>4</v>
      </c>
      <c r="M592">
        <v>5</v>
      </c>
      <c r="N592">
        <v>4</v>
      </c>
      <c r="O592">
        <v>2</v>
      </c>
      <c r="P592">
        <v>3</v>
      </c>
      <c r="Q592">
        <v>4</v>
      </c>
      <c r="R592">
        <v>5</v>
      </c>
      <c r="S592">
        <v>3</v>
      </c>
      <c r="T592">
        <v>4</v>
      </c>
      <c r="U592">
        <v>5</v>
      </c>
      <c r="V592">
        <v>4</v>
      </c>
      <c r="W592">
        <v>3</v>
      </c>
      <c r="X592">
        <v>4</v>
      </c>
      <c r="Y592">
        <v>5</v>
      </c>
      <c r="Z592">
        <v>3</v>
      </c>
      <c r="AA592">
        <v>4</v>
      </c>
      <c r="AB592">
        <v>5</v>
      </c>
      <c r="AC592">
        <v>4</v>
      </c>
      <c r="AD592">
        <v>3</v>
      </c>
    </row>
    <row r="593" spans="1:30">
      <c r="A593">
        <v>3</v>
      </c>
      <c r="B593">
        <v>4</v>
      </c>
      <c r="C593">
        <v>5</v>
      </c>
      <c r="D593">
        <v>2</v>
      </c>
      <c r="E593">
        <v>3</v>
      </c>
      <c r="F593">
        <v>4</v>
      </c>
      <c r="G593">
        <v>4</v>
      </c>
      <c r="H593">
        <v>3</v>
      </c>
      <c r="I593">
        <v>5</v>
      </c>
      <c r="J593">
        <v>4</v>
      </c>
      <c r="K593">
        <v>3</v>
      </c>
      <c r="L593">
        <v>4</v>
      </c>
      <c r="M593">
        <v>5</v>
      </c>
      <c r="N593">
        <v>4</v>
      </c>
      <c r="O593">
        <v>2</v>
      </c>
      <c r="P593">
        <v>3</v>
      </c>
      <c r="Q593">
        <v>4</v>
      </c>
      <c r="R593">
        <v>5</v>
      </c>
      <c r="S593">
        <v>3</v>
      </c>
      <c r="T593">
        <v>4</v>
      </c>
      <c r="U593">
        <v>5</v>
      </c>
      <c r="V593">
        <v>4</v>
      </c>
      <c r="W593">
        <v>3</v>
      </c>
      <c r="X593">
        <v>4</v>
      </c>
      <c r="Y593">
        <v>5</v>
      </c>
      <c r="Z593">
        <v>3</v>
      </c>
      <c r="AA593">
        <v>4</v>
      </c>
      <c r="AB593">
        <v>5</v>
      </c>
      <c r="AC593">
        <v>4</v>
      </c>
      <c r="AD593">
        <v>3</v>
      </c>
    </row>
    <row r="594" spans="1:30">
      <c r="A594">
        <v>3</v>
      </c>
      <c r="B594">
        <v>4</v>
      </c>
      <c r="C594">
        <v>5</v>
      </c>
      <c r="D594">
        <v>2</v>
      </c>
      <c r="E594">
        <v>3</v>
      </c>
      <c r="F594">
        <v>4</v>
      </c>
      <c r="G594">
        <v>4</v>
      </c>
      <c r="H594">
        <v>3</v>
      </c>
      <c r="I594">
        <v>5</v>
      </c>
      <c r="J594">
        <v>4</v>
      </c>
    </row>
    <row r="596" spans="1:30">
      <c r="B596" t="s">
        <v>171</v>
      </c>
    </row>
    <row r="598" spans="1:30">
      <c r="B598" t="s">
        <v>159</v>
      </c>
      <c r="C598">
        <f>SKEW(A591:AD594)</f>
        <v>-0.21090973977304461</v>
      </c>
    </row>
    <row r="600" spans="1:30">
      <c r="B600" t="s">
        <v>172</v>
      </c>
    </row>
    <row r="602" spans="1:30">
      <c r="B602" t="s">
        <v>161</v>
      </c>
      <c r="C602">
        <f>KURT(A591:AD594)</f>
        <v>-0.74525627211662515</v>
      </c>
    </row>
    <row r="604" spans="1:30">
      <c r="B604" t="s">
        <v>173</v>
      </c>
    </row>
    <row r="605" spans="1:30">
      <c r="A605" t="s">
        <v>174</v>
      </c>
    </row>
    <row r="606" spans="1:30">
      <c r="A606" t="s">
        <v>175</v>
      </c>
    </row>
    <row r="608" spans="1:30">
      <c r="B608" s="11" t="s">
        <v>176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30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1" spans="1:30">
      <c r="A611">
        <v>280</v>
      </c>
      <c r="B611">
        <v>350</v>
      </c>
      <c r="C611">
        <v>310</v>
      </c>
      <c r="D611">
        <v>270</v>
      </c>
      <c r="E611">
        <v>390</v>
      </c>
      <c r="F611">
        <v>320</v>
      </c>
      <c r="G611">
        <v>290</v>
      </c>
      <c r="H611">
        <v>340</v>
      </c>
      <c r="I611">
        <v>310</v>
      </c>
      <c r="J611">
        <v>380</v>
      </c>
      <c r="K611">
        <v>270</v>
      </c>
      <c r="L611">
        <v>350</v>
      </c>
      <c r="M611">
        <v>300</v>
      </c>
      <c r="N611">
        <v>330</v>
      </c>
      <c r="O611">
        <v>370</v>
      </c>
      <c r="P611">
        <v>310</v>
      </c>
      <c r="Q611">
        <v>280</v>
      </c>
      <c r="R611">
        <v>320</v>
      </c>
      <c r="S611">
        <v>350</v>
      </c>
      <c r="T611">
        <v>290</v>
      </c>
      <c r="U611">
        <v>270</v>
      </c>
      <c r="V611">
        <v>350</v>
      </c>
      <c r="W611">
        <v>300</v>
      </c>
      <c r="X611">
        <v>330</v>
      </c>
      <c r="Y611">
        <v>370</v>
      </c>
      <c r="Z611">
        <v>310</v>
      </c>
      <c r="AA611">
        <v>280</v>
      </c>
      <c r="AB611">
        <v>320</v>
      </c>
      <c r="AC611">
        <v>350</v>
      </c>
      <c r="AD611">
        <v>290</v>
      </c>
    </row>
    <row r="612" spans="1:30">
      <c r="A612">
        <v>270</v>
      </c>
      <c r="B612">
        <v>350</v>
      </c>
      <c r="C612">
        <v>300</v>
      </c>
      <c r="D612">
        <v>330</v>
      </c>
      <c r="E612">
        <v>370</v>
      </c>
      <c r="F612">
        <v>310</v>
      </c>
      <c r="G612">
        <v>280</v>
      </c>
      <c r="H612">
        <v>320</v>
      </c>
      <c r="I612">
        <v>350</v>
      </c>
      <c r="J612">
        <v>290</v>
      </c>
      <c r="K612">
        <v>270</v>
      </c>
      <c r="L612">
        <v>350</v>
      </c>
      <c r="M612">
        <v>300</v>
      </c>
      <c r="N612">
        <v>330</v>
      </c>
      <c r="O612">
        <v>370</v>
      </c>
      <c r="P612">
        <v>310</v>
      </c>
      <c r="Q612">
        <v>280</v>
      </c>
      <c r="R612">
        <v>320</v>
      </c>
      <c r="S612">
        <v>350</v>
      </c>
      <c r="T612">
        <v>290</v>
      </c>
      <c r="U612">
        <v>270</v>
      </c>
      <c r="V612">
        <v>350</v>
      </c>
      <c r="W612">
        <v>300</v>
      </c>
      <c r="X612">
        <v>330</v>
      </c>
      <c r="Y612">
        <v>370</v>
      </c>
      <c r="Z612">
        <v>310</v>
      </c>
      <c r="AA612">
        <v>280</v>
      </c>
      <c r="AB612">
        <v>320</v>
      </c>
      <c r="AC612">
        <v>350</v>
      </c>
      <c r="AD612">
        <v>290</v>
      </c>
    </row>
    <row r="613" spans="1:30">
      <c r="A613">
        <v>270</v>
      </c>
      <c r="B613">
        <v>350</v>
      </c>
      <c r="C613">
        <v>300</v>
      </c>
      <c r="D613">
        <v>330</v>
      </c>
      <c r="E613">
        <v>370</v>
      </c>
      <c r="F613">
        <v>310</v>
      </c>
      <c r="G613">
        <v>280</v>
      </c>
      <c r="H613">
        <v>320</v>
      </c>
      <c r="I613">
        <v>350</v>
      </c>
      <c r="J613">
        <v>290</v>
      </c>
      <c r="K613">
        <v>270</v>
      </c>
      <c r="L613">
        <v>350</v>
      </c>
      <c r="M613">
        <v>300</v>
      </c>
      <c r="N613">
        <v>330</v>
      </c>
      <c r="O613">
        <v>370</v>
      </c>
      <c r="P613">
        <v>310</v>
      </c>
      <c r="Q613">
        <v>280</v>
      </c>
      <c r="R613">
        <v>320</v>
      </c>
      <c r="S613">
        <v>350</v>
      </c>
      <c r="T613">
        <v>290</v>
      </c>
      <c r="U613">
        <v>270</v>
      </c>
      <c r="V613">
        <v>350</v>
      </c>
      <c r="W613">
        <v>300</v>
      </c>
      <c r="X613">
        <v>330</v>
      </c>
      <c r="Y613">
        <v>370</v>
      </c>
      <c r="Z613">
        <v>310</v>
      </c>
      <c r="AA613">
        <v>280</v>
      </c>
      <c r="AB613">
        <v>320</v>
      </c>
      <c r="AC613">
        <v>350</v>
      </c>
      <c r="AD613">
        <v>290</v>
      </c>
    </row>
    <row r="614" spans="1:30">
      <c r="A614">
        <v>270</v>
      </c>
      <c r="B614">
        <v>350</v>
      </c>
      <c r="C614">
        <v>300</v>
      </c>
      <c r="D614">
        <v>330</v>
      </c>
      <c r="E614">
        <v>370</v>
      </c>
      <c r="F614">
        <v>310</v>
      </c>
      <c r="G614">
        <v>280</v>
      </c>
      <c r="H614">
        <v>320</v>
      </c>
      <c r="I614">
        <v>350</v>
      </c>
      <c r="J614">
        <v>290</v>
      </c>
    </row>
    <row r="616" spans="1:30">
      <c r="B616" t="s">
        <v>177</v>
      </c>
    </row>
    <row r="618" spans="1:30">
      <c r="B618" t="s">
        <v>159</v>
      </c>
      <c r="C618">
        <f>SKEW(A611:AD614)</f>
        <v>0.2092186247974063</v>
      </c>
    </row>
    <row r="620" spans="1:30">
      <c r="B620" t="s">
        <v>178</v>
      </c>
    </row>
    <row r="621" spans="1:30">
      <c r="B621" t="s">
        <v>161</v>
      </c>
      <c r="C621">
        <f>KURT(A611:AD614)</f>
        <v>-1.0374244845101974</v>
      </c>
    </row>
    <row r="623" spans="1:30">
      <c r="B623" t="s">
        <v>179</v>
      </c>
    </row>
    <row r="624" spans="1:30">
      <c r="A624" t="s">
        <v>180</v>
      </c>
    </row>
    <row r="625" spans="1:30">
      <c r="A625" t="s">
        <v>169</v>
      </c>
    </row>
    <row r="627" spans="1:30">
      <c r="C627" s="11" t="s">
        <v>181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30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30" spans="1:30">
      <c r="A630">
        <v>12</v>
      </c>
      <c r="B630">
        <v>18</v>
      </c>
      <c r="C630">
        <v>15</v>
      </c>
      <c r="D630">
        <v>22</v>
      </c>
      <c r="E630">
        <v>20</v>
      </c>
      <c r="F630">
        <v>14</v>
      </c>
      <c r="G630">
        <v>16</v>
      </c>
      <c r="H630">
        <v>21</v>
      </c>
      <c r="I630">
        <v>19</v>
      </c>
      <c r="J630">
        <v>17</v>
      </c>
      <c r="K630">
        <v>22</v>
      </c>
      <c r="L630">
        <v>19</v>
      </c>
      <c r="M630">
        <v>13</v>
      </c>
      <c r="N630">
        <v>16</v>
      </c>
      <c r="O630">
        <v>21</v>
      </c>
      <c r="P630">
        <v>22</v>
      </c>
      <c r="Q630">
        <v>17</v>
      </c>
      <c r="R630">
        <v>19</v>
      </c>
      <c r="S630">
        <v>22</v>
      </c>
      <c r="T630">
        <v>18</v>
      </c>
      <c r="U630">
        <v>14</v>
      </c>
      <c r="V630">
        <v>20</v>
      </c>
      <c r="W630">
        <v>19</v>
      </c>
      <c r="X630">
        <v>17</v>
      </c>
      <c r="Y630">
        <v>22</v>
      </c>
      <c r="Z630">
        <v>18</v>
      </c>
      <c r="AA630">
        <v>15</v>
      </c>
      <c r="AB630">
        <v>21</v>
      </c>
      <c r="AC630">
        <v>20</v>
      </c>
      <c r="AD630">
        <v>16</v>
      </c>
    </row>
    <row r="631" spans="1:30">
      <c r="A631">
        <v>12</v>
      </c>
      <c r="B631">
        <v>18</v>
      </c>
      <c r="C631">
        <v>15</v>
      </c>
      <c r="D631">
        <v>22</v>
      </c>
      <c r="E631">
        <v>20</v>
      </c>
      <c r="F631">
        <v>14</v>
      </c>
      <c r="G631">
        <v>16</v>
      </c>
      <c r="H631">
        <v>21</v>
      </c>
      <c r="I631">
        <v>19</v>
      </c>
      <c r="J631">
        <v>17</v>
      </c>
      <c r="K631">
        <v>22</v>
      </c>
      <c r="L631">
        <v>19</v>
      </c>
      <c r="M631">
        <v>13</v>
      </c>
      <c r="N631">
        <v>16</v>
      </c>
      <c r="O631">
        <v>21</v>
      </c>
      <c r="P631">
        <v>22</v>
      </c>
      <c r="Q631">
        <v>17</v>
      </c>
      <c r="R631">
        <v>19</v>
      </c>
      <c r="S631">
        <v>22</v>
      </c>
      <c r="T631">
        <v>18</v>
      </c>
      <c r="U631">
        <v>14</v>
      </c>
      <c r="V631">
        <v>20</v>
      </c>
      <c r="W631">
        <v>19</v>
      </c>
      <c r="X631">
        <v>17</v>
      </c>
      <c r="Y631">
        <v>22</v>
      </c>
      <c r="Z631">
        <v>18</v>
      </c>
      <c r="AA631">
        <v>15</v>
      </c>
      <c r="AB631">
        <v>21</v>
      </c>
      <c r="AC631">
        <v>20</v>
      </c>
      <c r="AD631">
        <v>16</v>
      </c>
    </row>
    <row r="632" spans="1:30">
      <c r="A632">
        <v>12</v>
      </c>
      <c r="B632">
        <v>18</v>
      </c>
      <c r="C632">
        <v>15</v>
      </c>
      <c r="D632">
        <v>22</v>
      </c>
      <c r="E632">
        <v>20</v>
      </c>
      <c r="F632">
        <v>14</v>
      </c>
      <c r="G632">
        <v>16</v>
      </c>
      <c r="H632">
        <v>21</v>
      </c>
      <c r="I632">
        <v>19</v>
      </c>
      <c r="J632">
        <v>17</v>
      </c>
      <c r="K632">
        <v>22</v>
      </c>
      <c r="L632">
        <v>19</v>
      </c>
      <c r="M632">
        <v>13</v>
      </c>
      <c r="N632">
        <v>16</v>
      </c>
      <c r="O632">
        <v>21</v>
      </c>
      <c r="P632">
        <v>22</v>
      </c>
      <c r="Q632">
        <v>17</v>
      </c>
      <c r="R632">
        <v>19</v>
      </c>
      <c r="S632">
        <v>22</v>
      </c>
      <c r="T632">
        <v>18</v>
      </c>
      <c r="U632">
        <v>14</v>
      </c>
      <c r="V632">
        <v>20</v>
      </c>
      <c r="W632">
        <v>19</v>
      </c>
      <c r="X632">
        <v>17</v>
      </c>
      <c r="Y632">
        <v>22</v>
      </c>
      <c r="Z632">
        <v>18</v>
      </c>
      <c r="AA632">
        <v>15</v>
      </c>
      <c r="AB632">
        <v>21</v>
      </c>
      <c r="AC632">
        <v>20</v>
      </c>
      <c r="AD632">
        <v>16</v>
      </c>
    </row>
    <row r="633" spans="1:30">
      <c r="A633">
        <v>12</v>
      </c>
      <c r="B633">
        <v>18</v>
      </c>
      <c r="C633">
        <v>15</v>
      </c>
      <c r="D633">
        <v>22</v>
      </c>
      <c r="E633">
        <v>20</v>
      </c>
      <c r="F633">
        <v>14</v>
      </c>
      <c r="G633">
        <v>16</v>
      </c>
      <c r="H633">
        <v>21</v>
      </c>
      <c r="I633">
        <v>19</v>
      </c>
      <c r="J633">
        <v>17</v>
      </c>
    </row>
    <row r="635" spans="1:30">
      <c r="C635" t="s">
        <v>182</v>
      </c>
    </row>
    <row r="637" spans="1:30">
      <c r="C637" t="s">
        <v>159</v>
      </c>
      <c r="D637">
        <f>SKEW(A630:AD633)</f>
        <v>-0.3350128722188207</v>
      </c>
    </row>
    <row r="639" spans="1:30">
      <c r="C639" t="s">
        <v>183</v>
      </c>
    </row>
    <row r="641" spans="1:30">
      <c r="C641" t="s">
        <v>161</v>
      </c>
      <c r="D641">
        <f>KURT(A630:AD633)</f>
        <v>-0.88101144669010489</v>
      </c>
    </row>
    <row r="643" spans="1:30">
      <c r="C643" t="s">
        <v>184</v>
      </c>
    </row>
    <row r="644" spans="1:30">
      <c r="A644" t="s">
        <v>185</v>
      </c>
    </row>
    <row r="647" spans="1:30">
      <c r="B647" s="6" t="s">
        <v>186</v>
      </c>
    </row>
    <row r="649" spans="1:30">
      <c r="B649" s="16" t="s">
        <v>187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spans="1:30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2" spans="1:30">
      <c r="A652">
        <v>40</v>
      </c>
      <c r="B652">
        <v>45</v>
      </c>
      <c r="C652">
        <v>50</v>
      </c>
      <c r="D652">
        <v>55</v>
      </c>
      <c r="E652">
        <v>60</v>
      </c>
      <c r="F652">
        <v>62</v>
      </c>
      <c r="G652">
        <v>65</v>
      </c>
      <c r="H652">
        <v>68</v>
      </c>
      <c r="I652">
        <v>70</v>
      </c>
      <c r="J652">
        <v>72</v>
      </c>
      <c r="K652">
        <v>75</v>
      </c>
      <c r="L652">
        <v>78</v>
      </c>
      <c r="M652">
        <v>80</v>
      </c>
      <c r="N652">
        <v>82</v>
      </c>
      <c r="O652">
        <v>85</v>
      </c>
      <c r="P652">
        <v>88</v>
      </c>
      <c r="Q652">
        <v>90</v>
      </c>
      <c r="R652">
        <v>92</v>
      </c>
      <c r="S652">
        <v>95</v>
      </c>
      <c r="T652">
        <v>100</v>
      </c>
      <c r="U652">
        <v>105</v>
      </c>
      <c r="V652">
        <v>110</v>
      </c>
      <c r="W652">
        <v>115</v>
      </c>
      <c r="X652">
        <v>120</v>
      </c>
      <c r="Y652">
        <v>125</v>
      </c>
      <c r="Z652">
        <v>130</v>
      </c>
      <c r="AA652">
        <v>135</v>
      </c>
      <c r="AB652">
        <v>140</v>
      </c>
      <c r="AC652">
        <v>145</v>
      </c>
      <c r="AD652">
        <v>150</v>
      </c>
    </row>
    <row r="653" spans="1:30">
      <c r="A653">
        <v>155</v>
      </c>
      <c r="B653">
        <v>160</v>
      </c>
      <c r="C653">
        <v>165</v>
      </c>
      <c r="D653">
        <v>170</v>
      </c>
      <c r="E653">
        <v>175</v>
      </c>
      <c r="F653">
        <v>180</v>
      </c>
      <c r="G653">
        <v>185</v>
      </c>
      <c r="H653">
        <v>190</v>
      </c>
      <c r="I653">
        <v>195</v>
      </c>
      <c r="J653">
        <v>200</v>
      </c>
      <c r="K653">
        <v>205</v>
      </c>
      <c r="L653">
        <v>210</v>
      </c>
      <c r="M653">
        <v>215</v>
      </c>
      <c r="N653">
        <v>220</v>
      </c>
      <c r="O653">
        <v>225</v>
      </c>
      <c r="P653">
        <v>230</v>
      </c>
      <c r="Q653">
        <v>235</v>
      </c>
      <c r="R653">
        <v>240</v>
      </c>
      <c r="S653">
        <v>245</v>
      </c>
      <c r="T653">
        <v>250</v>
      </c>
      <c r="U653">
        <v>255</v>
      </c>
      <c r="V653">
        <v>260</v>
      </c>
      <c r="W653">
        <v>265</v>
      </c>
      <c r="X653">
        <v>270</v>
      </c>
      <c r="Y653">
        <v>275</v>
      </c>
      <c r="Z653">
        <v>280</v>
      </c>
      <c r="AA653">
        <v>285</v>
      </c>
      <c r="AB653">
        <v>290</v>
      </c>
      <c r="AC653">
        <v>295</v>
      </c>
      <c r="AD653">
        <v>300</v>
      </c>
    </row>
    <row r="654" spans="1:30">
      <c r="A654">
        <v>305</v>
      </c>
      <c r="B654">
        <v>310</v>
      </c>
      <c r="C654">
        <v>315</v>
      </c>
      <c r="D654">
        <v>320</v>
      </c>
      <c r="E654">
        <v>325</v>
      </c>
      <c r="F654">
        <v>330</v>
      </c>
      <c r="G654">
        <v>335</v>
      </c>
      <c r="H654">
        <v>340</v>
      </c>
      <c r="I654">
        <v>345</v>
      </c>
      <c r="J654">
        <v>350</v>
      </c>
      <c r="K654">
        <v>355</v>
      </c>
      <c r="L654">
        <v>360</v>
      </c>
      <c r="M654">
        <v>365</v>
      </c>
      <c r="N654">
        <v>370</v>
      </c>
      <c r="O654">
        <v>375</v>
      </c>
      <c r="P654">
        <v>380</v>
      </c>
      <c r="Q654">
        <v>385</v>
      </c>
      <c r="R654">
        <v>390</v>
      </c>
      <c r="S654">
        <v>395</v>
      </c>
      <c r="T654">
        <v>400</v>
      </c>
      <c r="U654">
        <v>405</v>
      </c>
      <c r="V654">
        <v>410</v>
      </c>
      <c r="W654">
        <v>415</v>
      </c>
      <c r="X654">
        <v>420</v>
      </c>
      <c r="Y654">
        <v>425</v>
      </c>
      <c r="Z654">
        <v>430</v>
      </c>
      <c r="AA654">
        <v>435</v>
      </c>
      <c r="AB654">
        <v>440</v>
      </c>
      <c r="AC654">
        <v>445</v>
      </c>
      <c r="AD654">
        <v>450</v>
      </c>
    </row>
    <row r="655" spans="1:30">
      <c r="A655">
        <v>455</v>
      </c>
      <c r="B655">
        <v>460</v>
      </c>
      <c r="C655">
        <v>465</v>
      </c>
      <c r="D655">
        <v>470</v>
      </c>
      <c r="E655">
        <v>475</v>
      </c>
      <c r="F655">
        <v>480</v>
      </c>
      <c r="G655">
        <v>485</v>
      </c>
      <c r="H655">
        <v>490</v>
      </c>
      <c r="I655">
        <v>495</v>
      </c>
      <c r="J655">
        <v>500</v>
      </c>
    </row>
    <row r="657" spans="2:29">
      <c r="B657" t="s">
        <v>188</v>
      </c>
    </row>
    <row r="660" spans="2:29">
      <c r="B660" t="s">
        <v>110</v>
      </c>
      <c r="C660" t="s">
        <v>189</v>
      </c>
      <c r="D660" t="s">
        <v>111</v>
      </c>
    </row>
    <row r="661" spans="2:29">
      <c r="B661">
        <f>_xlfn.QUARTILE.EXC(A652:AD655,1)</f>
        <v>126.25</v>
      </c>
      <c r="C661">
        <f>_xlfn.QUARTILE.EXC(A652:AD655,2)</f>
        <v>252.5</v>
      </c>
      <c r="D661">
        <f>_xlfn.QUARTILE.EXC(A652:AD655,3)</f>
        <v>378.75</v>
      </c>
    </row>
    <row r="663" spans="2:29">
      <c r="B663" t="s">
        <v>190</v>
      </c>
    </row>
    <row r="665" spans="2:29">
      <c r="B665" t="s">
        <v>191</v>
      </c>
      <c r="C665" t="s">
        <v>192</v>
      </c>
      <c r="D665" t="s">
        <v>193</v>
      </c>
      <c r="E665" t="s">
        <v>194</v>
      </c>
    </row>
    <row r="666" spans="2:29">
      <c r="B666">
        <f>_xlfn.PERCENTILE.EXC(A652:AD655,0.1)</f>
        <v>72.300000000000011</v>
      </c>
      <c r="C666">
        <f>_xlfn.PERCENTILE.EXC(A652:AD655,0.25)</f>
        <v>126.25</v>
      </c>
      <c r="D666">
        <f>_xlfn.PERCENTILE.EXC(A652:AD655,0.75)</f>
        <v>378.75</v>
      </c>
      <c r="E666">
        <f>_xlfn.PERCENTILE.INC(A652:AD655,0.9)</f>
        <v>450.50000000000006</v>
      </c>
    </row>
    <row r="668" spans="2:29">
      <c r="B668" t="s">
        <v>195</v>
      </c>
    </row>
    <row r="672" spans="2:29">
      <c r="B672" s="18" t="s">
        <v>196</v>
      </c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1:30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5" spans="1:30">
      <c r="A675">
        <v>55</v>
      </c>
      <c r="B675">
        <v>60</v>
      </c>
      <c r="C675">
        <v>62</v>
      </c>
      <c r="D675">
        <v>65</v>
      </c>
      <c r="E675">
        <v>68</v>
      </c>
      <c r="F675">
        <v>70</v>
      </c>
      <c r="G675">
        <v>72</v>
      </c>
      <c r="H675">
        <v>75</v>
      </c>
      <c r="I675">
        <v>78</v>
      </c>
      <c r="J675">
        <v>80</v>
      </c>
      <c r="K675">
        <v>82</v>
      </c>
      <c r="L675">
        <v>85</v>
      </c>
      <c r="M675">
        <v>88</v>
      </c>
      <c r="N675">
        <v>90</v>
      </c>
      <c r="O675">
        <v>92</v>
      </c>
      <c r="P675">
        <v>95</v>
      </c>
      <c r="Q675">
        <v>100</v>
      </c>
      <c r="R675">
        <v>105</v>
      </c>
      <c r="S675">
        <v>110</v>
      </c>
      <c r="T675">
        <v>115</v>
      </c>
      <c r="U675">
        <v>120</v>
      </c>
      <c r="V675">
        <v>125</v>
      </c>
      <c r="W675">
        <v>130</v>
      </c>
      <c r="X675">
        <v>135</v>
      </c>
      <c r="Y675">
        <v>140</v>
      </c>
      <c r="Z675">
        <v>145</v>
      </c>
      <c r="AA675">
        <v>150</v>
      </c>
      <c r="AB675">
        <v>155</v>
      </c>
      <c r="AC675">
        <v>160</v>
      </c>
      <c r="AD675">
        <v>165</v>
      </c>
    </row>
    <row r="676" spans="1:30">
      <c r="A676">
        <v>170</v>
      </c>
      <c r="B676">
        <v>175</v>
      </c>
      <c r="C676">
        <v>180</v>
      </c>
      <c r="D676">
        <v>185</v>
      </c>
      <c r="E676">
        <v>190</v>
      </c>
      <c r="F676">
        <v>195</v>
      </c>
      <c r="G676">
        <v>200</v>
      </c>
      <c r="H676">
        <v>205</v>
      </c>
      <c r="I676">
        <v>210</v>
      </c>
      <c r="J676">
        <v>215</v>
      </c>
      <c r="K676">
        <v>220</v>
      </c>
      <c r="L676">
        <v>225</v>
      </c>
      <c r="M676">
        <v>230</v>
      </c>
      <c r="N676">
        <v>235</v>
      </c>
      <c r="O676">
        <v>240</v>
      </c>
      <c r="P676">
        <v>245</v>
      </c>
      <c r="Q676">
        <v>250</v>
      </c>
      <c r="R676">
        <v>255</v>
      </c>
      <c r="S676">
        <v>260</v>
      </c>
      <c r="T676">
        <v>265</v>
      </c>
      <c r="U676">
        <v>270</v>
      </c>
      <c r="V676">
        <v>275</v>
      </c>
      <c r="W676">
        <v>280</v>
      </c>
      <c r="X676">
        <v>285</v>
      </c>
      <c r="Y676">
        <v>290</v>
      </c>
      <c r="Z676">
        <v>295</v>
      </c>
      <c r="AA676">
        <v>300</v>
      </c>
      <c r="AB676">
        <v>305</v>
      </c>
      <c r="AC676">
        <v>310</v>
      </c>
      <c r="AD676">
        <v>315</v>
      </c>
    </row>
    <row r="677" spans="1:30">
      <c r="A677">
        <v>320</v>
      </c>
      <c r="B677">
        <v>325</v>
      </c>
      <c r="C677">
        <v>330</v>
      </c>
      <c r="D677">
        <v>335</v>
      </c>
      <c r="E677">
        <v>340</v>
      </c>
      <c r="F677">
        <v>345</v>
      </c>
      <c r="G677">
        <v>350</v>
      </c>
      <c r="H677">
        <v>355</v>
      </c>
      <c r="I677">
        <v>360</v>
      </c>
      <c r="J677">
        <v>365</v>
      </c>
      <c r="K677">
        <v>370</v>
      </c>
      <c r="L677">
        <v>375</v>
      </c>
      <c r="M677">
        <v>380</v>
      </c>
      <c r="N677">
        <v>385</v>
      </c>
      <c r="O677">
        <v>390</v>
      </c>
      <c r="P677">
        <v>395</v>
      </c>
      <c r="Q677">
        <v>400</v>
      </c>
      <c r="R677">
        <v>405</v>
      </c>
      <c r="S677">
        <v>410</v>
      </c>
      <c r="T677">
        <v>415</v>
      </c>
      <c r="U677">
        <v>420</v>
      </c>
      <c r="V677">
        <v>425</v>
      </c>
      <c r="W677">
        <v>430</v>
      </c>
      <c r="X677">
        <v>435</v>
      </c>
      <c r="Y677">
        <v>440</v>
      </c>
      <c r="Z677">
        <v>445</v>
      </c>
      <c r="AA677">
        <v>450</v>
      </c>
      <c r="AB677">
        <v>455</v>
      </c>
      <c r="AC677">
        <v>460</v>
      </c>
      <c r="AD677">
        <v>465</v>
      </c>
    </row>
    <row r="678" spans="1:30">
      <c r="A678">
        <v>470</v>
      </c>
      <c r="B678">
        <v>475</v>
      </c>
      <c r="C678">
        <v>480</v>
      </c>
      <c r="D678">
        <v>485</v>
      </c>
      <c r="E678">
        <v>490</v>
      </c>
      <c r="F678">
        <v>495</v>
      </c>
      <c r="G678">
        <v>500</v>
      </c>
      <c r="H678">
        <v>505</v>
      </c>
      <c r="I678">
        <v>510</v>
      </c>
      <c r="J678">
        <v>515</v>
      </c>
    </row>
    <row r="680" spans="1:30">
      <c r="B680" t="s">
        <v>197</v>
      </c>
    </row>
    <row r="682" spans="1:30">
      <c r="B682" t="s">
        <v>110</v>
      </c>
      <c r="C682" t="s">
        <v>189</v>
      </c>
      <c r="D682" t="s">
        <v>111</v>
      </c>
    </row>
    <row r="683" spans="1:30">
      <c r="B683">
        <f>_xlfn.QUARTILE.EXC(A675:AD678,1)</f>
        <v>141.25</v>
      </c>
      <c r="C683">
        <f>_xlfn.QUARTILE.EXC(A675:AD678,2)</f>
        <v>267.5</v>
      </c>
      <c r="D683">
        <f>_xlfn.QUARTILE.EXC(A675:AD678,3)</f>
        <v>393.75</v>
      </c>
    </row>
    <row r="685" spans="1:30">
      <c r="C685" t="s">
        <v>198</v>
      </c>
    </row>
    <row r="687" spans="1:30">
      <c r="C687" t="s">
        <v>199</v>
      </c>
      <c r="D687" t="s">
        <v>200</v>
      </c>
      <c r="E687" t="s">
        <v>201</v>
      </c>
    </row>
    <row r="688" spans="1:30">
      <c r="C688">
        <f>_xlfn.PERCENTILE.EXC(A675:AD678,0.15)</f>
        <v>92.449999999999989</v>
      </c>
      <c r="D688">
        <f>_xlfn.PERCENTILE.EXC(A675:AD678,0.5)</f>
        <v>267.5</v>
      </c>
      <c r="E688">
        <f>_xlfn.PERCENTILE.EXC(A675:AD678,0.85)</f>
        <v>444.25</v>
      </c>
    </row>
    <row r="690" spans="1:30">
      <c r="B690" t="s">
        <v>202</v>
      </c>
    </row>
    <row r="694" spans="1:30">
      <c r="D694" s="18" t="s">
        <v>203</v>
      </c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spans="1:30"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7" spans="1:30">
      <c r="A697">
        <v>20</v>
      </c>
      <c r="B697">
        <v>25</v>
      </c>
      <c r="C697">
        <v>30</v>
      </c>
      <c r="D697">
        <v>35</v>
      </c>
      <c r="E697">
        <v>40</v>
      </c>
      <c r="F697">
        <v>45</v>
      </c>
      <c r="G697">
        <v>50</v>
      </c>
      <c r="H697">
        <v>55</v>
      </c>
      <c r="I697">
        <v>60</v>
      </c>
      <c r="J697">
        <v>65</v>
      </c>
      <c r="K697">
        <v>70</v>
      </c>
      <c r="L697">
        <v>75</v>
      </c>
      <c r="M697">
        <v>80</v>
      </c>
      <c r="N697">
        <v>85</v>
      </c>
      <c r="O697">
        <v>90</v>
      </c>
      <c r="P697">
        <v>95</v>
      </c>
      <c r="Q697">
        <v>100</v>
      </c>
      <c r="R697">
        <v>105</v>
      </c>
      <c r="S697">
        <v>110</v>
      </c>
      <c r="T697">
        <v>115</v>
      </c>
      <c r="U697">
        <v>120</v>
      </c>
      <c r="V697">
        <v>125</v>
      </c>
      <c r="W697">
        <v>130</v>
      </c>
      <c r="X697">
        <v>135</v>
      </c>
      <c r="Y697">
        <v>140</v>
      </c>
      <c r="Z697">
        <v>145</v>
      </c>
      <c r="AA697">
        <v>150</v>
      </c>
      <c r="AB697">
        <v>155</v>
      </c>
      <c r="AC697">
        <v>160</v>
      </c>
      <c r="AD697">
        <v>165</v>
      </c>
    </row>
    <row r="698" spans="1:30">
      <c r="A698">
        <v>170</v>
      </c>
      <c r="B698">
        <v>175</v>
      </c>
      <c r="C698">
        <v>180</v>
      </c>
      <c r="D698">
        <v>185</v>
      </c>
      <c r="E698">
        <v>190</v>
      </c>
      <c r="F698">
        <v>195</v>
      </c>
      <c r="G698">
        <v>200</v>
      </c>
      <c r="H698">
        <v>205</v>
      </c>
      <c r="I698">
        <v>210</v>
      </c>
      <c r="J698">
        <v>215</v>
      </c>
      <c r="K698">
        <v>220</v>
      </c>
      <c r="L698">
        <v>225</v>
      </c>
      <c r="M698">
        <v>230</v>
      </c>
      <c r="N698">
        <v>235</v>
      </c>
      <c r="O698">
        <v>240</v>
      </c>
      <c r="P698">
        <v>245</v>
      </c>
      <c r="Q698">
        <v>250</v>
      </c>
      <c r="R698">
        <v>255</v>
      </c>
      <c r="S698">
        <v>260</v>
      </c>
      <c r="T698">
        <v>265</v>
      </c>
      <c r="U698">
        <v>270</v>
      </c>
      <c r="V698">
        <v>275</v>
      </c>
      <c r="W698">
        <v>280</v>
      </c>
      <c r="X698">
        <v>285</v>
      </c>
      <c r="Y698">
        <v>290</v>
      </c>
      <c r="Z698">
        <v>295</v>
      </c>
      <c r="AA698">
        <v>300</v>
      </c>
      <c r="AB698">
        <v>305</v>
      </c>
      <c r="AC698">
        <v>310</v>
      </c>
      <c r="AD698">
        <v>315</v>
      </c>
    </row>
    <row r="699" spans="1:30">
      <c r="A699">
        <v>320</v>
      </c>
      <c r="B699">
        <v>325</v>
      </c>
      <c r="C699">
        <v>330</v>
      </c>
      <c r="D699">
        <v>335</v>
      </c>
      <c r="E699">
        <v>340</v>
      </c>
      <c r="F699">
        <v>345</v>
      </c>
      <c r="G699">
        <v>350</v>
      </c>
      <c r="H699">
        <v>355</v>
      </c>
      <c r="I699">
        <v>360</v>
      </c>
      <c r="J699">
        <v>365</v>
      </c>
      <c r="K699">
        <v>370</v>
      </c>
      <c r="L699">
        <v>375</v>
      </c>
      <c r="M699">
        <v>380</v>
      </c>
      <c r="N699">
        <v>385</v>
      </c>
      <c r="O699">
        <v>390</v>
      </c>
      <c r="P699">
        <v>395</v>
      </c>
      <c r="Q699">
        <v>400</v>
      </c>
      <c r="R699">
        <v>405</v>
      </c>
      <c r="S699">
        <v>410</v>
      </c>
      <c r="T699">
        <v>415</v>
      </c>
      <c r="U699">
        <v>420</v>
      </c>
      <c r="V699">
        <v>425</v>
      </c>
      <c r="W699">
        <v>430</v>
      </c>
      <c r="X699">
        <v>435</v>
      </c>
      <c r="Y699">
        <v>440</v>
      </c>
      <c r="Z699">
        <v>445</v>
      </c>
      <c r="AA699">
        <v>450</v>
      </c>
      <c r="AB699">
        <v>455</v>
      </c>
      <c r="AC699">
        <v>460</v>
      </c>
      <c r="AD699">
        <v>465</v>
      </c>
    </row>
    <row r="700" spans="1:30">
      <c r="A700">
        <v>470</v>
      </c>
      <c r="B700">
        <v>475</v>
      </c>
      <c r="C700">
        <v>480</v>
      </c>
      <c r="D700">
        <v>485</v>
      </c>
      <c r="E700">
        <v>490</v>
      </c>
      <c r="F700">
        <v>495</v>
      </c>
      <c r="G700">
        <v>500</v>
      </c>
      <c r="H700">
        <v>505</v>
      </c>
      <c r="I700">
        <v>510</v>
      </c>
      <c r="J700">
        <v>515</v>
      </c>
      <c r="K700">
        <v>520</v>
      </c>
      <c r="L700">
        <v>525</v>
      </c>
      <c r="M700">
        <v>530</v>
      </c>
      <c r="N700">
        <v>535</v>
      </c>
      <c r="O700">
        <v>540</v>
      </c>
      <c r="P700">
        <v>545</v>
      </c>
      <c r="Q700">
        <v>550</v>
      </c>
      <c r="R700">
        <v>555</v>
      </c>
      <c r="S700">
        <v>560</v>
      </c>
      <c r="T700">
        <v>565</v>
      </c>
    </row>
    <row r="702" spans="1:30">
      <c r="C702" t="s">
        <v>204</v>
      </c>
    </row>
    <row r="704" spans="1:30">
      <c r="C704" t="s">
        <v>110</v>
      </c>
      <c r="D704" t="s">
        <v>189</v>
      </c>
      <c r="E704" t="s">
        <v>111</v>
      </c>
    </row>
    <row r="705" spans="1:30">
      <c r="C705">
        <f>_xlfn.QUARTILE.EXC(A697:AD700,1)</f>
        <v>153.75</v>
      </c>
      <c r="D705">
        <f>_xlfn.QUARTILE.EXC(A697:AD700,2)</f>
        <v>292.5</v>
      </c>
      <c r="E705">
        <f>_xlfn.QUARTILE.EXC(A697:AD700,3)</f>
        <v>431.25</v>
      </c>
    </row>
    <row r="707" spans="1:30">
      <c r="C707" t="s">
        <v>205</v>
      </c>
    </row>
    <row r="709" spans="1:30">
      <c r="C709" t="s">
        <v>206</v>
      </c>
      <c r="D709" t="s">
        <v>207</v>
      </c>
      <c r="F709" t="s">
        <v>208</v>
      </c>
    </row>
    <row r="710" spans="1:30">
      <c r="C710">
        <f>_xlfn.PERCENTILE.EXC(A697:AD700,0.2)</f>
        <v>126.00000000000001</v>
      </c>
      <c r="D710">
        <f>_xlfn.PERCENTILE.EXC(A697:AD700,0.4)</f>
        <v>237.00000000000003</v>
      </c>
      <c r="F710">
        <f>_xlfn.PERCENTILE.EXC(A697:AD700,0.8)</f>
        <v>459.00000000000006</v>
      </c>
    </row>
    <row r="712" spans="1:30">
      <c r="C712" t="s">
        <v>209</v>
      </c>
    </row>
    <row r="717" spans="1:30">
      <c r="C717" s="18" t="s">
        <v>210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spans="1:30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20" spans="1:30">
      <c r="A720">
        <v>15</v>
      </c>
      <c r="B720">
        <v>20</v>
      </c>
      <c r="C720">
        <v>25</v>
      </c>
      <c r="D720">
        <v>30</v>
      </c>
      <c r="E720">
        <v>35</v>
      </c>
      <c r="F720">
        <v>40</v>
      </c>
      <c r="G720">
        <v>45</v>
      </c>
      <c r="H720">
        <v>50</v>
      </c>
      <c r="I720">
        <v>55</v>
      </c>
      <c r="J720">
        <v>60</v>
      </c>
      <c r="K720">
        <v>65</v>
      </c>
      <c r="L720">
        <v>70</v>
      </c>
      <c r="M720">
        <v>75</v>
      </c>
      <c r="N720">
        <v>80</v>
      </c>
      <c r="O720">
        <v>85</v>
      </c>
      <c r="P720">
        <v>90</v>
      </c>
      <c r="Q720">
        <v>95</v>
      </c>
      <c r="R720">
        <v>100</v>
      </c>
      <c r="S720">
        <v>105</v>
      </c>
      <c r="T720">
        <v>110</v>
      </c>
      <c r="U720">
        <v>115</v>
      </c>
      <c r="V720">
        <v>120</v>
      </c>
      <c r="W720">
        <v>125</v>
      </c>
      <c r="X720">
        <v>130</v>
      </c>
      <c r="Y720">
        <v>135</v>
      </c>
      <c r="Z720">
        <v>140</v>
      </c>
      <c r="AA720">
        <v>145</v>
      </c>
      <c r="AB720">
        <v>150</v>
      </c>
      <c r="AC720">
        <v>155</v>
      </c>
      <c r="AD720">
        <v>160</v>
      </c>
    </row>
    <row r="721" spans="1:30">
      <c r="A721">
        <v>165</v>
      </c>
      <c r="B721">
        <v>170</v>
      </c>
      <c r="C721">
        <v>175</v>
      </c>
      <c r="D721">
        <v>180</v>
      </c>
      <c r="E721">
        <v>185</v>
      </c>
      <c r="F721">
        <v>190</v>
      </c>
      <c r="G721">
        <v>195</v>
      </c>
      <c r="H721">
        <v>200</v>
      </c>
      <c r="I721">
        <v>205</v>
      </c>
      <c r="J721">
        <v>210</v>
      </c>
      <c r="K721">
        <v>215</v>
      </c>
      <c r="L721">
        <v>220</v>
      </c>
      <c r="M721">
        <v>225</v>
      </c>
      <c r="N721">
        <v>230</v>
      </c>
      <c r="O721">
        <v>235</v>
      </c>
      <c r="P721">
        <v>240</v>
      </c>
      <c r="Q721">
        <v>245</v>
      </c>
      <c r="R721">
        <v>250</v>
      </c>
      <c r="S721">
        <v>255</v>
      </c>
      <c r="T721">
        <v>260</v>
      </c>
      <c r="U721">
        <v>265</v>
      </c>
      <c r="V721">
        <v>270</v>
      </c>
      <c r="W721">
        <v>275</v>
      </c>
      <c r="X721">
        <v>280</v>
      </c>
      <c r="Y721">
        <v>285</v>
      </c>
      <c r="Z721">
        <v>290</v>
      </c>
      <c r="AA721">
        <v>295</v>
      </c>
      <c r="AB721">
        <v>300</v>
      </c>
      <c r="AC721">
        <v>305</v>
      </c>
      <c r="AD721">
        <v>310</v>
      </c>
    </row>
    <row r="722" spans="1:30">
      <c r="A722">
        <v>315</v>
      </c>
      <c r="B722">
        <v>320</v>
      </c>
      <c r="C722">
        <v>325</v>
      </c>
      <c r="D722">
        <v>330</v>
      </c>
      <c r="E722">
        <v>335</v>
      </c>
      <c r="F722">
        <v>340</v>
      </c>
      <c r="G722">
        <v>345</v>
      </c>
      <c r="H722">
        <v>350</v>
      </c>
      <c r="I722">
        <v>355</v>
      </c>
      <c r="J722">
        <v>360</v>
      </c>
      <c r="K722">
        <v>365</v>
      </c>
      <c r="L722">
        <v>370</v>
      </c>
      <c r="M722">
        <v>375</v>
      </c>
      <c r="N722">
        <v>380</v>
      </c>
      <c r="O722">
        <v>385</v>
      </c>
      <c r="P722">
        <v>390</v>
      </c>
      <c r="Q722">
        <v>395</v>
      </c>
      <c r="R722">
        <v>400</v>
      </c>
      <c r="S722">
        <v>405</v>
      </c>
      <c r="T722">
        <v>410</v>
      </c>
      <c r="U722">
        <v>415</v>
      </c>
      <c r="V722">
        <v>420</v>
      </c>
      <c r="W722">
        <v>425</v>
      </c>
      <c r="X722">
        <v>430</v>
      </c>
      <c r="Y722">
        <v>435</v>
      </c>
      <c r="Z722">
        <v>440</v>
      </c>
      <c r="AA722">
        <v>445</v>
      </c>
      <c r="AB722">
        <v>450</v>
      </c>
      <c r="AC722">
        <v>455</v>
      </c>
      <c r="AD722">
        <v>460</v>
      </c>
    </row>
    <row r="723" spans="1:30">
      <c r="A723">
        <v>465</v>
      </c>
      <c r="B723">
        <v>470</v>
      </c>
      <c r="C723">
        <v>475</v>
      </c>
      <c r="D723">
        <v>480</v>
      </c>
      <c r="E723">
        <v>485</v>
      </c>
      <c r="F723">
        <v>490</v>
      </c>
      <c r="G723">
        <v>495</v>
      </c>
      <c r="H723">
        <v>500</v>
      </c>
      <c r="I723">
        <v>505</v>
      </c>
      <c r="J723">
        <v>510</v>
      </c>
      <c r="K723">
        <v>515</v>
      </c>
      <c r="L723">
        <v>520</v>
      </c>
      <c r="M723">
        <v>525</v>
      </c>
      <c r="N723">
        <v>530</v>
      </c>
      <c r="O723">
        <v>535</v>
      </c>
      <c r="P723">
        <v>540</v>
      </c>
      <c r="Q723">
        <v>545</v>
      </c>
      <c r="R723">
        <v>550</v>
      </c>
      <c r="S723">
        <v>555</v>
      </c>
      <c r="T723">
        <v>560</v>
      </c>
      <c r="U723">
        <v>565</v>
      </c>
      <c r="V723">
        <v>570</v>
      </c>
      <c r="W723">
        <v>575</v>
      </c>
      <c r="X723">
        <v>580</v>
      </c>
      <c r="Y723">
        <v>585</v>
      </c>
      <c r="Z723">
        <v>590</v>
      </c>
      <c r="AA723">
        <v>595</v>
      </c>
      <c r="AB723">
        <v>600</v>
      </c>
      <c r="AC723">
        <v>605</v>
      </c>
      <c r="AD723">
        <v>610</v>
      </c>
    </row>
    <row r="725" spans="1:30">
      <c r="C725" t="s">
        <v>211</v>
      </c>
    </row>
    <row r="727" spans="1:30">
      <c r="C727" t="s">
        <v>110</v>
      </c>
      <c r="D727" t="s">
        <v>189</v>
      </c>
      <c r="E727" t="s">
        <v>111</v>
      </c>
    </row>
    <row r="728" spans="1:30">
      <c r="C728">
        <f>_xlfn.QUARTILE.EXC(A720:AD723,1)</f>
        <v>161.25</v>
      </c>
      <c r="D728">
        <f>_xlfn.QUARTILE.EXC(A720:AD723,2)</f>
        <v>312.5</v>
      </c>
      <c r="E728">
        <f>_xlfn.QUARTILE.EXC(A720:AD723,3)</f>
        <v>463.75</v>
      </c>
    </row>
    <row r="731" spans="1:30">
      <c r="C731" t="s">
        <v>212</v>
      </c>
    </row>
    <row r="733" spans="1:30">
      <c r="C733" t="s">
        <v>213</v>
      </c>
      <c r="D733" t="s">
        <v>200</v>
      </c>
      <c r="E733" t="s">
        <v>214</v>
      </c>
    </row>
    <row r="734" spans="1:30">
      <c r="C734">
        <f>_xlfn.PERCENTILE.EXC(A720:AD723,0.3)</f>
        <v>191.5</v>
      </c>
      <c r="D734">
        <f>_xlfn.PERCENTILE.EXC(A720:AD723,0.5)</f>
        <v>312.5</v>
      </c>
      <c r="E734">
        <f>_xlfn.PERCENTILE.EXC(A720:AD723,0.7)</f>
        <v>433.49999999999994</v>
      </c>
    </row>
    <row r="736" spans="1:30">
      <c r="C736" t="s">
        <v>215</v>
      </c>
    </row>
    <row r="740" spans="1:31">
      <c r="B740" s="18" t="s">
        <v>216</v>
      </c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spans="1:3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4" spans="1:31">
      <c r="A744">
        <v>0.5</v>
      </c>
      <c r="B744">
        <v>1</v>
      </c>
      <c r="C744">
        <v>0.2</v>
      </c>
      <c r="D744">
        <v>0.7</v>
      </c>
      <c r="E744">
        <v>0.3</v>
      </c>
      <c r="F744">
        <v>0.9</v>
      </c>
      <c r="G744">
        <v>1.2</v>
      </c>
      <c r="H744">
        <v>0.6</v>
      </c>
      <c r="I744">
        <v>0.4</v>
      </c>
      <c r="J744">
        <v>1.1000000000000001</v>
      </c>
      <c r="K744">
        <v>0.8</v>
      </c>
      <c r="L744">
        <v>0.5</v>
      </c>
      <c r="M744">
        <v>0.3</v>
      </c>
      <c r="N744">
        <v>0.6</v>
      </c>
      <c r="O744">
        <v>1</v>
      </c>
      <c r="P744">
        <v>0.4</v>
      </c>
      <c r="Q744">
        <v>0.5</v>
      </c>
      <c r="R744">
        <v>0.7</v>
      </c>
      <c r="S744">
        <v>0.9</v>
      </c>
      <c r="T744">
        <v>1.3</v>
      </c>
      <c r="U744">
        <v>0.8</v>
      </c>
      <c r="V744">
        <v>0.6</v>
      </c>
      <c r="W744">
        <v>0.4</v>
      </c>
      <c r="X744">
        <v>0.7</v>
      </c>
      <c r="Y744">
        <v>0.9</v>
      </c>
      <c r="Z744">
        <v>0.5</v>
      </c>
      <c r="AA744">
        <v>0.2</v>
      </c>
      <c r="AB744">
        <v>1</v>
      </c>
      <c r="AC744">
        <v>0.8</v>
      </c>
      <c r="AD744">
        <v>0.3</v>
      </c>
    </row>
    <row r="745" spans="1:31">
      <c r="A745">
        <v>0.6</v>
      </c>
      <c r="B745">
        <v>0.4</v>
      </c>
      <c r="C745">
        <v>0.7</v>
      </c>
      <c r="D745">
        <v>0.9</v>
      </c>
      <c r="E745">
        <v>1.2</v>
      </c>
      <c r="F745">
        <v>0.8</v>
      </c>
      <c r="G745">
        <v>0.3</v>
      </c>
      <c r="H745">
        <v>0.6</v>
      </c>
      <c r="I745">
        <v>0.5</v>
      </c>
      <c r="J745">
        <v>0.4</v>
      </c>
      <c r="K745">
        <v>0.7</v>
      </c>
      <c r="L745">
        <v>0.9</v>
      </c>
      <c r="M745">
        <v>1.1000000000000001</v>
      </c>
      <c r="N745">
        <v>0.3</v>
      </c>
      <c r="O745">
        <v>1.4</v>
      </c>
      <c r="P745">
        <v>0</v>
      </c>
      <c r="Q745">
        <v>9</v>
      </c>
      <c r="R745">
        <v>0.6</v>
      </c>
      <c r="S745">
        <v>0.2</v>
      </c>
      <c r="T745">
        <v>1.5</v>
      </c>
      <c r="U745" t="s">
        <v>217</v>
      </c>
      <c r="V745">
        <v>0.4</v>
      </c>
      <c r="W745">
        <v>0.7</v>
      </c>
      <c r="X745">
        <v>1</v>
      </c>
      <c r="Y745">
        <v>0.8</v>
      </c>
      <c r="Z745">
        <v>0.3</v>
      </c>
      <c r="AA745">
        <v>0.5</v>
      </c>
      <c r="AB745">
        <v>0.8</v>
      </c>
      <c r="AC745">
        <v>0.6</v>
      </c>
      <c r="AD745">
        <v>0.3</v>
      </c>
      <c r="AE745">
        <v>0.9</v>
      </c>
    </row>
    <row r="746" spans="1:31">
      <c r="A746">
        <v>0.4</v>
      </c>
      <c r="B746">
        <v>0.7</v>
      </c>
      <c r="C746">
        <v>0.9</v>
      </c>
      <c r="D746">
        <v>1</v>
      </c>
      <c r="E746">
        <v>0.8</v>
      </c>
      <c r="F746">
        <v>0.3</v>
      </c>
      <c r="G746">
        <v>0.5</v>
      </c>
      <c r="H746">
        <v>0.6</v>
      </c>
      <c r="I746">
        <v>0.4</v>
      </c>
      <c r="J746">
        <v>0.7</v>
      </c>
      <c r="K746">
        <v>0.9</v>
      </c>
      <c r="L746">
        <v>1.1000000000000001</v>
      </c>
      <c r="M746">
        <v>0.8</v>
      </c>
      <c r="N746">
        <v>0.3</v>
      </c>
      <c r="O746">
        <v>0.5</v>
      </c>
      <c r="P746">
        <v>0.6</v>
      </c>
      <c r="Q746">
        <v>0.4</v>
      </c>
      <c r="R746">
        <v>0.7</v>
      </c>
      <c r="S746">
        <v>0.9</v>
      </c>
      <c r="T746">
        <v>1</v>
      </c>
      <c r="U746">
        <v>0.8</v>
      </c>
      <c r="V746">
        <v>0.3</v>
      </c>
      <c r="W746">
        <v>0.5</v>
      </c>
      <c r="X746">
        <v>0.6</v>
      </c>
      <c r="Y746">
        <v>0.4</v>
      </c>
      <c r="Z746">
        <v>0.7</v>
      </c>
      <c r="AA746">
        <v>0.9</v>
      </c>
      <c r="AB746">
        <v>1.1000000000000001</v>
      </c>
      <c r="AC746">
        <v>0.8</v>
      </c>
      <c r="AD746">
        <v>0.3</v>
      </c>
    </row>
    <row r="747" spans="1:31">
      <c r="A747">
        <v>0.5</v>
      </c>
      <c r="B747">
        <v>0.6</v>
      </c>
      <c r="C747">
        <v>0.4</v>
      </c>
      <c r="D747">
        <v>0.7</v>
      </c>
      <c r="E747">
        <v>0.9</v>
      </c>
      <c r="F747">
        <v>1</v>
      </c>
      <c r="G747">
        <v>0.8</v>
      </c>
      <c r="H747">
        <v>0.3</v>
      </c>
      <c r="I747">
        <v>0.5</v>
      </c>
      <c r="J747">
        <v>0.6</v>
      </c>
      <c r="K747">
        <v>0.4</v>
      </c>
      <c r="L747">
        <v>0.7</v>
      </c>
      <c r="M747">
        <v>0.9</v>
      </c>
      <c r="N747">
        <v>1.1000000000000001</v>
      </c>
      <c r="O747">
        <v>0.8</v>
      </c>
      <c r="P747">
        <v>0.3</v>
      </c>
      <c r="Q747">
        <v>0.5</v>
      </c>
      <c r="R747">
        <v>0.6</v>
      </c>
      <c r="S747">
        <v>0.4</v>
      </c>
      <c r="T747">
        <v>0.7</v>
      </c>
      <c r="U747">
        <v>0.9</v>
      </c>
      <c r="V747">
        <v>1</v>
      </c>
      <c r="W747">
        <v>0.8</v>
      </c>
      <c r="X747">
        <v>0.3</v>
      </c>
      <c r="Y747">
        <v>0.5</v>
      </c>
      <c r="Z747">
        <v>0.6</v>
      </c>
      <c r="AA747">
        <v>0.4</v>
      </c>
      <c r="AB747">
        <v>0.7</v>
      </c>
      <c r="AC747">
        <v>0.9</v>
      </c>
      <c r="AD747">
        <v>1.1000000000000001</v>
      </c>
    </row>
    <row r="749" spans="1:31">
      <c r="B749" t="s">
        <v>218</v>
      </c>
    </row>
    <row r="751" spans="1:31">
      <c r="B751" t="s">
        <v>110</v>
      </c>
      <c r="C751" t="s">
        <v>189</v>
      </c>
      <c r="D751" t="s">
        <v>111</v>
      </c>
    </row>
    <row r="752" spans="1:31">
      <c r="B752">
        <f>_xlfn.QUARTILE.EXC(A744:AD747,1)</f>
        <v>0.4</v>
      </c>
      <c r="C752">
        <f>_xlfn.QUARTILE.EXC(A744:AD747,2)</f>
        <v>0.7</v>
      </c>
      <c r="D752">
        <f>_xlfn.QUARTILE.EXC(A744:AD747,3)</f>
        <v>0.9</v>
      </c>
    </row>
    <row r="754" spans="1:30">
      <c r="B754" t="s">
        <v>219</v>
      </c>
    </row>
    <row r="756" spans="1:30">
      <c r="B756" t="s">
        <v>192</v>
      </c>
      <c r="C756" t="s">
        <v>200</v>
      </c>
      <c r="D756" t="s">
        <v>193</v>
      </c>
    </row>
    <row r="757" spans="1:30">
      <c r="B757">
        <f>_xlfn.PERCENTILE.EXC(A744:AD747,0.25)</f>
        <v>0.4</v>
      </c>
      <c r="C757">
        <f>_xlfn.PERCENTILE.EXC(A744:AD747,0.5)</f>
        <v>0.7</v>
      </c>
      <c r="D757">
        <f>_xlfn.PERCENTILE.EXC(A744:AD747,0.75)</f>
        <v>0.9</v>
      </c>
    </row>
    <row r="759" spans="1:30">
      <c r="B759" t="s">
        <v>220</v>
      </c>
    </row>
    <row r="762" spans="1:30">
      <c r="C762" s="20" t="s">
        <v>221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5" spans="1:30">
      <c r="E765" s="21" t="s">
        <v>222</v>
      </c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spans="1:30"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8" spans="1:30">
      <c r="A768" t="s">
        <v>223</v>
      </c>
      <c r="D768" t="s">
        <v>224</v>
      </c>
      <c r="E768">
        <v>10</v>
      </c>
      <c r="F768">
        <v>12</v>
      </c>
      <c r="G768">
        <v>15</v>
      </c>
      <c r="H768">
        <v>18</v>
      </c>
      <c r="I768">
        <v>20</v>
      </c>
      <c r="J768">
        <v>22</v>
      </c>
      <c r="K768">
        <v>25</v>
      </c>
      <c r="L768">
        <v>28</v>
      </c>
      <c r="M768">
        <v>30</v>
      </c>
      <c r="N768">
        <v>32</v>
      </c>
      <c r="O768">
        <v>35</v>
      </c>
      <c r="P768">
        <v>38</v>
      </c>
    </row>
    <row r="769" spans="1:29">
      <c r="A769" t="s">
        <v>225</v>
      </c>
      <c r="E769">
        <v>50</v>
      </c>
      <c r="F769">
        <v>55</v>
      </c>
      <c r="G769">
        <v>60</v>
      </c>
      <c r="H769">
        <v>65</v>
      </c>
      <c r="I769">
        <v>70</v>
      </c>
      <c r="J769">
        <v>75</v>
      </c>
      <c r="K769">
        <v>80</v>
      </c>
      <c r="L769">
        <v>85</v>
      </c>
      <c r="M769">
        <v>90</v>
      </c>
      <c r="N769">
        <v>95</v>
      </c>
      <c r="O769">
        <v>100</v>
      </c>
      <c r="P769">
        <v>105</v>
      </c>
    </row>
    <row r="771" spans="1:29">
      <c r="C771" t="s">
        <v>226</v>
      </c>
      <c r="J771">
        <f>CORREL(E768:P768,E769:P769)</f>
        <v>0.99921031003664817</v>
      </c>
    </row>
    <row r="773" spans="1:29">
      <c r="C773" t="s">
        <v>227</v>
      </c>
    </row>
    <row r="775" spans="1:29">
      <c r="B775" s="21" t="s">
        <v>228</v>
      </c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8" spans="1:29">
      <c r="A778" t="s">
        <v>229</v>
      </c>
      <c r="C778">
        <v>45</v>
      </c>
      <c r="D778">
        <v>47</v>
      </c>
      <c r="E778">
        <v>48</v>
      </c>
      <c r="F778">
        <v>50</v>
      </c>
      <c r="G778">
        <v>52</v>
      </c>
      <c r="H778">
        <v>53</v>
      </c>
      <c r="I778">
        <v>55</v>
      </c>
      <c r="J778">
        <v>56</v>
      </c>
      <c r="K778">
        <v>58</v>
      </c>
      <c r="L778">
        <v>60</v>
      </c>
      <c r="M778">
        <v>62</v>
      </c>
      <c r="N778">
        <v>64</v>
      </c>
      <c r="O778">
        <v>65</v>
      </c>
      <c r="P778">
        <v>67</v>
      </c>
      <c r="Q778">
        <v>69</v>
      </c>
      <c r="R778">
        <v>70</v>
      </c>
      <c r="S778">
        <v>72</v>
      </c>
      <c r="T778">
        <v>74</v>
      </c>
      <c r="U778">
        <v>76</v>
      </c>
      <c r="V778">
        <v>77</v>
      </c>
    </row>
    <row r="779" spans="1:29">
      <c r="A779" t="s">
        <v>230</v>
      </c>
      <c r="C779">
        <v>52</v>
      </c>
      <c r="D779">
        <v>54</v>
      </c>
      <c r="E779">
        <v>55</v>
      </c>
      <c r="F779">
        <v>57</v>
      </c>
      <c r="G779">
        <v>59</v>
      </c>
      <c r="H779">
        <v>60</v>
      </c>
      <c r="I779">
        <v>61</v>
      </c>
      <c r="J779">
        <v>62</v>
      </c>
      <c r="K779">
        <v>64</v>
      </c>
      <c r="L779">
        <v>66</v>
      </c>
      <c r="M779">
        <v>67</v>
      </c>
      <c r="N779">
        <v>69</v>
      </c>
      <c r="O779">
        <v>71</v>
      </c>
      <c r="P779">
        <v>73</v>
      </c>
      <c r="Q779">
        <v>74</v>
      </c>
      <c r="R779">
        <v>76</v>
      </c>
      <c r="S779">
        <v>78</v>
      </c>
      <c r="T779">
        <v>80</v>
      </c>
      <c r="U779">
        <v>82</v>
      </c>
      <c r="V779">
        <v>83</v>
      </c>
    </row>
    <row r="781" spans="1:29">
      <c r="C781" t="s">
        <v>231</v>
      </c>
      <c r="J781">
        <f>CORREL(C778:V778,C779:V779)</f>
        <v>0.99859572699637911</v>
      </c>
    </row>
    <row r="783" spans="1:29">
      <c r="C783" t="s">
        <v>232</v>
      </c>
    </row>
    <row r="785" spans="1:33">
      <c r="C785" s="21" t="s">
        <v>233</v>
      </c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33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8" spans="1:33">
      <c r="A788" t="s">
        <v>234</v>
      </c>
      <c r="D788">
        <v>10</v>
      </c>
      <c r="E788">
        <v>12</v>
      </c>
      <c r="F788">
        <v>15</v>
      </c>
      <c r="G788">
        <v>18</v>
      </c>
      <c r="H788">
        <v>20</v>
      </c>
      <c r="I788">
        <v>22</v>
      </c>
      <c r="J788">
        <v>25</v>
      </c>
      <c r="K788">
        <v>28</v>
      </c>
      <c r="L788">
        <v>30</v>
      </c>
      <c r="M788">
        <v>32</v>
      </c>
      <c r="N788">
        <v>35</v>
      </c>
      <c r="O788">
        <v>38</v>
      </c>
      <c r="P788">
        <v>40</v>
      </c>
      <c r="Q788">
        <v>42</v>
      </c>
      <c r="R788">
        <v>45</v>
      </c>
      <c r="S788">
        <v>48</v>
      </c>
      <c r="T788">
        <v>50</v>
      </c>
      <c r="U788">
        <v>52</v>
      </c>
      <c r="V788">
        <v>55</v>
      </c>
      <c r="W788">
        <v>58</v>
      </c>
      <c r="X788">
        <v>60</v>
      </c>
      <c r="Y788">
        <v>62</v>
      </c>
      <c r="Z788">
        <v>65</v>
      </c>
      <c r="AA788">
        <v>68</v>
      </c>
      <c r="AB788">
        <v>70</v>
      </c>
      <c r="AC788">
        <v>72</v>
      </c>
      <c r="AD788">
        <v>75</v>
      </c>
      <c r="AE788">
        <v>78</v>
      </c>
      <c r="AF788">
        <v>80</v>
      </c>
      <c r="AG788">
        <v>82</v>
      </c>
    </row>
    <row r="789" spans="1:33">
      <c r="A789" t="s">
        <v>235</v>
      </c>
      <c r="D789">
        <v>60</v>
      </c>
      <c r="E789">
        <v>65</v>
      </c>
      <c r="F789">
        <v>70</v>
      </c>
      <c r="G789">
        <v>75</v>
      </c>
      <c r="H789">
        <v>80</v>
      </c>
      <c r="I789">
        <v>82</v>
      </c>
      <c r="J789">
        <v>85</v>
      </c>
      <c r="K789">
        <v>88</v>
      </c>
      <c r="L789">
        <v>90</v>
      </c>
      <c r="M789">
        <v>92</v>
      </c>
      <c r="N789">
        <v>93</v>
      </c>
      <c r="O789">
        <v>95</v>
      </c>
      <c r="P789">
        <v>96</v>
      </c>
      <c r="Q789">
        <v>97</v>
      </c>
      <c r="R789">
        <v>98</v>
      </c>
      <c r="S789">
        <v>99</v>
      </c>
      <c r="T789">
        <v>100</v>
      </c>
      <c r="U789">
        <v>102</v>
      </c>
      <c r="V789">
        <v>105</v>
      </c>
      <c r="W789">
        <v>106</v>
      </c>
      <c r="X789">
        <v>107</v>
      </c>
      <c r="Y789">
        <v>108</v>
      </c>
      <c r="Z789">
        <v>110</v>
      </c>
      <c r="AA789">
        <v>112</v>
      </c>
      <c r="AB789">
        <v>114</v>
      </c>
      <c r="AC789">
        <v>115</v>
      </c>
      <c r="AD789">
        <v>116</v>
      </c>
      <c r="AE789">
        <v>118</v>
      </c>
      <c r="AF789">
        <v>120</v>
      </c>
      <c r="AG789">
        <v>122</v>
      </c>
    </row>
    <row r="791" spans="1:33">
      <c r="C791" t="s">
        <v>236</v>
      </c>
      <c r="K791">
        <f>CORREL(D788:AD788,D789:AD789)</f>
        <v>0.97225888001200467</v>
      </c>
    </row>
    <row r="793" spans="1:33">
      <c r="C793" t="s">
        <v>237</v>
      </c>
    </row>
    <row r="794" spans="1:33">
      <c r="N794" s="7" t="s">
        <v>238</v>
      </c>
    </row>
    <row r="796" spans="1:33">
      <c r="A796" t="s">
        <v>239</v>
      </c>
    </row>
    <row r="798" spans="1:33">
      <c r="B798" t="s">
        <v>240</v>
      </c>
      <c r="C798">
        <f>_xlfn.BINOM.DIST(5,100,1/6,FALSE)</f>
        <v>2.9090311057530159E-4</v>
      </c>
      <c r="K798" t="s">
        <v>241</v>
      </c>
    </row>
    <row r="799" spans="1:33">
      <c r="K799" t="s">
        <v>242</v>
      </c>
    </row>
    <row r="800" spans="1:33">
      <c r="B800" t="s">
        <v>243</v>
      </c>
      <c r="K800" t="s">
        <v>244</v>
      </c>
    </row>
    <row r="802" spans="1:9">
      <c r="A802" t="s">
        <v>245</v>
      </c>
    </row>
    <row r="804" spans="1:9">
      <c r="D804" t="s">
        <v>246</v>
      </c>
    </row>
    <row r="806" spans="1:9">
      <c r="A806" t="s">
        <v>247</v>
      </c>
      <c r="D806">
        <f>_xlfn.HYPGEOM.DIST(2,5,13,52,FALSE)</f>
        <v>0.27427971188475386</v>
      </c>
      <c r="I806" t="s">
        <v>248</v>
      </c>
    </row>
    <row r="808" spans="1:9">
      <c r="A808" t="s">
        <v>249</v>
      </c>
    </row>
    <row r="810" spans="1:9">
      <c r="D810" t="s">
        <v>250</v>
      </c>
    </row>
    <row r="812" spans="1:9">
      <c r="C812" t="s">
        <v>243</v>
      </c>
      <c r="E812">
        <v>8</v>
      </c>
      <c r="F812">
        <f>_xlfn.BINOM.DIST(8,10,1/4,FALSE)</f>
        <v>3.862380981445312E-4</v>
      </c>
    </row>
    <row r="813" spans="1:9">
      <c r="E813">
        <v>9</v>
      </c>
      <c r="F813">
        <f>_xlfn.BINOM.DIST(9,10,0.25,FALSE)</f>
        <v>2.861022949218752E-5</v>
      </c>
    </row>
    <row r="814" spans="1:9">
      <c r="E814">
        <v>10</v>
      </c>
      <c r="F814">
        <f>_xlfn.BINOM.DIST(10,10,0.25,FALSE)</f>
        <v>9.5367431640625E-7</v>
      </c>
    </row>
    <row r="816" spans="1:9">
      <c r="A816" t="s">
        <v>251</v>
      </c>
    </row>
    <row r="818" spans="1:29">
      <c r="D818" t="s">
        <v>252</v>
      </c>
    </row>
    <row r="820" spans="1:29">
      <c r="A820" t="s">
        <v>253</v>
      </c>
      <c r="F820">
        <f>_xlfn.HYPGEOM.DIST(3,20,3,60,FALSE)</f>
        <v>3.331385154880185E-2</v>
      </c>
      <c r="H820" t="s">
        <v>248</v>
      </c>
    </row>
    <row r="823" spans="1:29">
      <c r="A823" t="s">
        <v>254</v>
      </c>
    </row>
    <row r="825" spans="1:29">
      <c r="D825" t="s">
        <v>255</v>
      </c>
    </row>
    <row r="827" spans="1:29">
      <c r="A827" t="s">
        <v>256</v>
      </c>
      <c r="C827">
        <f>_xlfn.BINOM.DIST(3,10,0.3,FALSE)</f>
        <v>0.26682793200000005</v>
      </c>
      <c r="E827" t="s">
        <v>243</v>
      </c>
    </row>
    <row r="829" spans="1:29">
      <c r="H829" s="17" t="s">
        <v>257</v>
      </c>
      <c r="I829" s="17"/>
      <c r="J829" s="17"/>
      <c r="K829" s="17"/>
      <c r="L829" s="17"/>
    </row>
    <row r="830" spans="1:29">
      <c r="C830" s="11" t="s">
        <v>258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>
      <c r="F832" t="s">
        <v>259</v>
      </c>
    </row>
    <row r="834" spans="2:24">
      <c r="B834" t="s">
        <v>260</v>
      </c>
      <c r="D834" t="s">
        <v>261</v>
      </c>
      <c r="F834">
        <f>STANDARDIZE(180,165,10)</f>
        <v>1.5</v>
      </c>
      <c r="J834" t="s">
        <v>262</v>
      </c>
      <c r="K834" t="s">
        <v>263</v>
      </c>
      <c r="T834">
        <v>0.93320000000000003</v>
      </c>
    </row>
    <row r="836" spans="2:24">
      <c r="N836" t="s">
        <v>264</v>
      </c>
      <c r="U836">
        <f>1-T834</f>
        <v>6.6799999999999971E-2</v>
      </c>
      <c r="W836" s="8">
        <v>6.6799999999999998E-2</v>
      </c>
      <c r="X836" s="6" t="s">
        <v>265</v>
      </c>
    </row>
    <row r="839" spans="2:24">
      <c r="E839" s="5" t="s">
        <v>266</v>
      </c>
      <c r="F839" s="5"/>
    </row>
    <row r="841" spans="2:24">
      <c r="I841" t="s">
        <v>267</v>
      </c>
    </row>
    <row r="844" spans="2:24">
      <c r="C844">
        <v>900</v>
      </c>
      <c r="D844">
        <v>1100</v>
      </c>
      <c r="K844">
        <v>900</v>
      </c>
      <c r="L844">
        <v>1000</v>
      </c>
    </row>
    <row r="845" spans="2:24">
      <c r="B845" t="s">
        <v>268</v>
      </c>
      <c r="C845">
        <f>STANDARDIZE(C844,1000,100)</f>
        <v>-1</v>
      </c>
      <c r="D845">
        <f>STANDARDIZE(D844,1000,100)</f>
        <v>1</v>
      </c>
      <c r="F845" t="s">
        <v>269</v>
      </c>
      <c r="K845">
        <v>0.15870000000000001</v>
      </c>
      <c r="L845">
        <v>0.84130000000000005</v>
      </c>
    </row>
    <row r="848" spans="2:24">
      <c r="E848" t="s">
        <v>270</v>
      </c>
      <c r="M848">
        <f>L845-K845</f>
        <v>0.6826000000000001</v>
      </c>
      <c r="N848" s="8">
        <v>0.68259999999999998</v>
      </c>
    </row>
    <row r="850" spans="2:14">
      <c r="C850" s="5" t="s">
        <v>271</v>
      </c>
    </row>
    <row r="852" spans="2:14">
      <c r="F852" t="s">
        <v>272</v>
      </c>
    </row>
    <row r="854" spans="2:14">
      <c r="D854">
        <f>_xlfn.POISSON.DIST(15,20,FALSE)</f>
        <v>5.1648853531758354E-2</v>
      </c>
    </row>
    <row r="856" spans="2:14">
      <c r="N856" s="5" t="s">
        <v>273</v>
      </c>
    </row>
    <row r="857" spans="2:14">
      <c r="D857" s="5" t="s">
        <v>274</v>
      </c>
    </row>
    <row r="859" spans="2:14">
      <c r="E859" t="s">
        <v>275</v>
      </c>
    </row>
    <row r="861" spans="2:14">
      <c r="B861" t="s">
        <v>276</v>
      </c>
      <c r="D861">
        <f>_xlfn.POISSON.DIST(3,2,)</f>
        <v>0.18044704431548364</v>
      </c>
    </row>
    <row r="863" spans="2:14">
      <c r="C863" s="5" t="s">
        <v>277</v>
      </c>
    </row>
    <row r="865" spans="2:9">
      <c r="D865" t="s">
        <v>278</v>
      </c>
    </row>
    <row r="867" spans="2:9">
      <c r="B867" t="s">
        <v>243</v>
      </c>
      <c r="D867">
        <f>_xlfn.BINOM.DIST(3,10,0.3,)</f>
        <v>0.26682793200000005</v>
      </c>
    </row>
    <row r="869" spans="2:9">
      <c r="C869" s="5" t="s">
        <v>279</v>
      </c>
    </row>
    <row r="871" spans="2:9">
      <c r="D871" t="s">
        <v>280</v>
      </c>
    </row>
    <row r="872" spans="2:9">
      <c r="B872" t="s">
        <v>281</v>
      </c>
    </row>
    <row r="874" spans="2:9" ht="16.899999999999999">
      <c r="B874" s="9"/>
      <c r="H874" s="10"/>
    </row>
    <row r="875" spans="2:9">
      <c r="E875">
        <f>_xlfn.BINOM.DIST(1,3,1/6,TRUE)</f>
        <v>0.92592592592592593</v>
      </c>
    </row>
    <row r="877" spans="2:9">
      <c r="I877" s="5" t="s">
        <v>282</v>
      </c>
    </row>
    <row r="879" spans="2:9">
      <c r="C879" s="5" t="s">
        <v>283</v>
      </c>
    </row>
    <row r="881" spans="2:16">
      <c r="D881" t="s">
        <v>284</v>
      </c>
    </row>
    <row r="883" spans="2:16">
      <c r="C883">
        <v>140</v>
      </c>
      <c r="D883">
        <v>160</v>
      </c>
      <c r="K883">
        <v>140</v>
      </c>
      <c r="L883">
        <v>160</v>
      </c>
    </row>
    <row r="884" spans="2:16">
      <c r="B884" t="s">
        <v>268</v>
      </c>
      <c r="C884">
        <f>STANDARDIZE(140,150,10)</f>
        <v>-1</v>
      </c>
      <c r="D884">
        <f>STANDARDIZE(160,150,10)</f>
        <v>1</v>
      </c>
      <c r="F884" t="s">
        <v>269</v>
      </c>
      <c r="K884">
        <v>0.15870000000000001</v>
      </c>
      <c r="L884">
        <v>0.84130000000000005</v>
      </c>
    </row>
    <row r="886" spans="2:16">
      <c r="F886" t="s">
        <v>285</v>
      </c>
      <c r="N886">
        <f>L884-K884</f>
        <v>0.6826000000000001</v>
      </c>
      <c r="P886" s="8">
        <v>0.68259999999999998</v>
      </c>
    </row>
    <row r="888" spans="2:16">
      <c r="C888" s="5" t="s">
        <v>286</v>
      </c>
    </row>
    <row r="890" spans="2:16">
      <c r="E890" t="s">
        <v>287</v>
      </c>
    </row>
    <row r="892" spans="2:16">
      <c r="E892">
        <f>_xlfn.POISSON.DIST(900,1000,)</f>
        <v>7.516954352126002E-5</v>
      </c>
    </row>
    <row r="894" spans="2:16">
      <c r="J894" s="5" t="s">
        <v>288</v>
      </c>
    </row>
    <row r="896" spans="2:16">
      <c r="C896" s="5" t="s">
        <v>289</v>
      </c>
    </row>
    <row r="898" spans="2:6">
      <c r="D898" s="5" t="s">
        <v>290</v>
      </c>
    </row>
    <row r="901" spans="2:6">
      <c r="C901">
        <f>170+(1.96*0.8)</f>
        <v>171.56800000000001</v>
      </c>
    </row>
    <row r="902" spans="2:6">
      <c r="C902">
        <f>170-(1.96*0.8)</f>
        <v>168.43199999999999</v>
      </c>
    </row>
    <row r="903" spans="2:6">
      <c r="E903" t="s">
        <v>291</v>
      </c>
    </row>
    <row r="905" spans="2:6">
      <c r="C905" s="5" t="s">
        <v>292</v>
      </c>
    </row>
    <row r="907" spans="2:6">
      <c r="D907" t="s">
        <v>293</v>
      </c>
    </row>
    <row r="910" spans="2:6">
      <c r="F910" s="5" t="s">
        <v>294</v>
      </c>
    </row>
    <row r="912" spans="2:6">
      <c r="B912" s="5" t="s">
        <v>295</v>
      </c>
    </row>
    <row r="914" spans="2:4">
      <c r="D914" t="s">
        <v>296</v>
      </c>
    </row>
    <row r="917" spans="2:4">
      <c r="B917" s="5">
        <v>4</v>
      </c>
    </row>
    <row r="919" spans="2:4">
      <c r="B919" t="s">
        <v>297</v>
      </c>
      <c r="C919" t="s">
        <v>298</v>
      </c>
    </row>
    <row r="920" spans="2:4">
      <c r="B920" t="s">
        <v>299</v>
      </c>
      <c r="C920" t="s">
        <v>300</v>
      </c>
    </row>
  </sheetData>
  <mergeCells count="41">
    <mergeCell ref="H829:L829"/>
    <mergeCell ref="C830:AC831"/>
    <mergeCell ref="C762:AD763"/>
    <mergeCell ref="E765:AD766"/>
    <mergeCell ref="B775:AC776"/>
    <mergeCell ref="C785:AC786"/>
    <mergeCell ref="B649:AD650"/>
    <mergeCell ref="B672:AC673"/>
    <mergeCell ref="D694:AD695"/>
    <mergeCell ref="C717:AD718"/>
    <mergeCell ref="B740:AD741"/>
    <mergeCell ref="A361:U362"/>
    <mergeCell ref="H67:U69"/>
    <mergeCell ref="H74:R76"/>
    <mergeCell ref="D117:U120"/>
    <mergeCell ref="B255:W257"/>
    <mergeCell ref="E203:X204"/>
    <mergeCell ref="B220:V221"/>
    <mergeCell ref="D157:V158"/>
    <mergeCell ref="F177:X178"/>
    <mergeCell ref="E190:X191"/>
    <mergeCell ref="B285:W286"/>
    <mergeCell ref="B316:W317"/>
    <mergeCell ref="C2:P5"/>
    <mergeCell ref="F16:O16"/>
    <mergeCell ref="F20:M20"/>
    <mergeCell ref="F23:M24"/>
    <mergeCell ref="D28:T31"/>
    <mergeCell ref="H35:T36"/>
    <mergeCell ref="I40:T41"/>
    <mergeCell ref="H45:Q46"/>
    <mergeCell ref="D58:S61"/>
    <mergeCell ref="D136:V138"/>
    <mergeCell ref="C588:AD589"/>
    <mergeCell ref="B608:AC609"/>
    <mergeCell ref="C627:AB628"/>
    <mergeCell ref="B407:W408"/>
    <mergeCell ref="B455:S456"/>
    <mergeCell ref="B506:X507"/>
    <mergeCell ref="F546:U546"/>
    <mergeCell ref="B548:AC5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Guest User</cp:lastModifiedBy>
  <cp:revision/>
  <dcterms:created xsi:type="dcterms:W3CDTF">2023-09-03T14:47:25Z</dcterms:created>
  <dcterms:modified xsi:type="dcterms:W3CDTF">2023-12-05T03:46:46Z</dcterms:modified>
  <cp:category/>
  <cp:contentStatus/>
</cp:coreProperties>
</file>