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Вычмат\5 лаба\"/>
    </mc:Choice>
  </mc:AlternateContent>
  <bookViews>
    <workbookView xWindow="0" yWindow="0" windowWidth="19200" windowHeight="1159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1" i="1" l="1"/>
  <c r="S42" i="1"/>
  <c r="S43" i="1"/>
  <c r="S44" i="1"/>
  <c r="Q39" i="1"/>
  <c r="Q41" i="1"/>
  <c r="R41" i="1"/>
  <c r="P42" i="1" s="1"/>
  <c r="Q42" i="1" s="1"/>
  <c r="P41" i="1"/>
  <c r="I42" i="1" l="1"/>
  <c r="S35" i="1"/>
  <c r="I43" i="1"/>
  <c r="C44" i="1" l="1"/>
  <c r="L17" i="1" l="1"/>
  <c r="L16" i="1"/>
  <c r="L15" i="1"/>
  <c r="L14" i="1"/>
  <c r="L13" i="1"/>
  <c r="L12" i="1"/>
  <c r="K17" i="1"/>
  <c r="K16" i="1"/>
  <c r="K15" i="1"/>
  <c r="K14" i="1"/>
  <c r="K13" i="1"/>
  <c r="K12" i="1"/>
  <c r="J17" i="1"/>
  <c r="J16" i="1"/>
  <c r="J15" i="1"/>
  <c r="J14" i="1"/>
  <c r="J13" i="1"/>
  <c r="D44" i="1"/>
  <c r="G43" i="1"/>
  <c r="F43" i="1"/>
  <c r="E43" i="1"/>
  <c r="D43" i="1"/>
  <c r="C43" i="1"/>
  <c r="G42" i="1"/>
  <c r="F42" i="1"/>
  <c r="E42" i="1"/>
  <c r="D42" i="1"/>
  <c r="C42" i="1"/>
  <c r="C41" i="1"/>
  <c r="D41" i="1"/>
  <c r="G41" i="1"/>
  <c r="H43" i="1" s="1"/>
  <c r="F41" i="1"/>
  <c r="E41" i="1"/>
  <c r="H42" i="1"/>
  <c r="B41" i="1"/>
  <c r="I17" i="1"/>
  <c r="J12" i="1"/>
  <c r="P12" i="1" s="1"/>
  <c r="O12" i="1"/>
  <c r="O13" i="1"/>
  <c r="R13" i="1" s="1"/>
  <c r="W23" i="1"/>
  <c r="O46" i="1"/>
  <c r="O44" i="1"/>
  <c r="O43" i="1"/>
  <c r="O42" i="1"/>
  <c r="O41" i="1"/>
  <c r="P36" i="1"/>
  <c r="W24" i="1" s="1"/>
  <c r="E44" i="1" s="1"/>
  <c r="O39" i="1"/>
  <c r="O38" i="1"/>
  <c r="O37" i="1"/>
  <c r="O36" i="1"/>
  <c r="P34" i="1"/>
  <c r="P33" i="1"/>
  <c r="P32" i="1"/>
  <c r="S31" i="1"/>
  <c r="R31" i="1"/>
  <c r="Q31" i="1"/>
  <c r="Q32" i="1"/>
  <c r="R32" i="1" s="1"/>
  <c r="S32" i="1" s="1"/>
  <c r="Q33" i="1"/>
  <c r="R33" i="1" s="1"/>
  <c r="S33" i="1" s="1"/>
  <c r="Q34" i="1"/>
  <c r="R34" i="1" s="1"/>
  <c r="S34" i="1" s="1"/>
  <c r="P31" i="1"/>
  <c r="O34" i="1"/>
  <c r="O33" i="1"/>
  <c r="O32" i="1"/>
  <c r="O31" i="1"/>
  <c r="S30" i="1"/>
  <c r="S29" i="1"/>
  <c r="R29" i="1"/>
  <c r="Q29" i="1"/>
  <c r="P29" i="1"/>
  <c r="S28" i="1"/>
  <c r="R28" i="1"/>
  <c r="Q28" i="1"/>
  <c r="P28" i="1"/>
  <c r="S27" i="1"/>
  <c r="R27" i="1"/>
  <c r="Q27" i="1"/>
  <c r="P27" i="1"/>
  <c r="S26" i="1"/>
  <c r="R26" i="1"/>
  <c r="Q26" i="1"/>
  <c r="W22" i="1"/>
  <c r="W21" i="1"/>
  <c r="V21" i="1"/>
  <c r="V22" i="1" s="1"/>
  <c r="V23" i="1" s="1"/>
  <c r="V24" i="1" s="1"/>
  <c r="V25" i="1" s="1"/>
  <c r="V26" i="1" s="1"/>
  <c r="P26" i="1"/>
  <c r="O29" i="1"/>
  <c r="O28" i="1"/>
  <c r="O27" i="1"/>
  <c r="O26" i="1"/>
  <c r="S25" i="1"/>
  <c r="S24" i="1"/>
  <c r="R24" i="1"/>
  <c r="Q24" i="1"/>
  <c r="P24" i="1"/>
  <c r="S23" i="1"/>
  <c r="R23" i="1"/>
  <c r="Q23" i="1"/>
  <c r="P23" i="1"/>
  <c r="S22" i="1"/>
  <c r="S21" i="1"/>
  <c r="R21" i="1"/>
  <c r="R22" i="1"/>
  <c r="I14" i="1"/>
  <c r="I13" i="1"/>
  <c r="C21" i="1"/>
  <c r="C26" i="1"/>
  <c r="C22" i="1"/>
  <c r="Q22" i="1"/>
  <c r="R12" i="1"/>
  <c r="P22" i="1"/>
  <c r="Q21" i="1"/>
  <c r="P21" i="1"/>
  <c r="O24" i="1"/>
  <c r="O23" i="1"/>
  <c r="O22" i="1"/>
  <c r="O21" i="1"/>
  <c r="O14" i="1"/>
  <c r="O15" i="1" s="1"/>
  <c r="C23" i="1"/>
  <c r="C24" i="1"/>
  <c r="C25" i="1"/>
  <c r="I15" i="1"/>
  <c r="I16" i="1" s="1"/>
  <c r="I12" i="1"/>
  <c r="B23" i="1"/>
  <c r="B24" i="1" s="1"/>
  <c r="B25" i="1" s="1"/>
  <c r="B26" i="1" s="1"/>
  <c r="B22" i="1"/>
  <c r="B21" i="1"/>
  <c r="Q36" i="1" l="1"/>
  <c r="R36" i="1" s="1"/>
  <c r="Q12" i="1"/>
  <c r="S12" i="1" s="1"/>
  <c r="T12" i="1" s="1"/>
  <c r="U12" i="1" s="1"/>
  <c r="P13" i="1" s="1"/>
  <c r="O16" i="1"/>
  <c r="R15" i="1"/>
  <c r="R14" i="1"/>
  <c r="P37" i="1" l="1"/>
  <c r="Q37" i="1" s="1"/>
  <c r="R37" i="1" s="1"/>
  <c r="S36" i="1"/>
  <c r="Q13" i="1"/>
  <c r="S13" i="1"/>
  <c r="T13" i="1" s="1"/>
  <c r="U13" i="1" s="1"/>
  <c r="P14" i="1" s="1"/>
  <c r="Q14" i="1" s="1"/>
  <c r="S14" i="1" s="1"/>
  <c r="O17" i="1"/>
  <c r="R17" i="1" s="1"/>
  <c r="R16" i="1"/>
  <c r="S37" i="1" l="1"/>
  <c r="P38" i="1"/>
  <c r="Q38" i="1" s="1"/>
  <c r="R38" i="1" s="1"/>
  <c r="T14" i="1"/>
  <c r="U14" i="1" s="1"/>
  <c r="P15" i="1" s="1"/>
  <c r="Q15" i="1" s="1"/>
  <c r="S15" i="1" s="1"/>
  <c r="S40" i="1" l="1"/>
  <c r="S38" i="1"/>
  <c r="P39" i="1"/>
  <c r="R39" i="1" s="1"/>
  <c r="S39" i="1" s="1"/>
  <c r="T15" i="1"/>
  <c r="U15" i="1" s="1"/>
  <c r="P16" i="1" s="1"/>
  <c r="Q16" i="1" s="1"/>
  <c r="S16" i="1" s="1"/>
  <c r="W25" i="1" l="1"/>
  <c r="F44" i="1" s="1"/>
  <c r="T16" i="1"/>
  <c r="U16" i="1" s="1"/>
  <c r="P17" i="1" s="1"/>
  <c r="R42" i="1" l="1"/>
  <c r="Q17" i="1"/>
  <c r="S17" i="1" s="1"/>
  <c r="P43" i="1" l="1"/>
  <c r="Q43" i="1" s="1"/>
  <c r="R43" i="1" s="1"/>
  <c r="P44" i="1" s="1"/>
  <c r="T17" i="1"/>
  <c r="U17" i="1" s="1"/>
  <c r="Q44" i="1" l="1"/>
  <c r="R44" i="1" s="1"/>
  <c r="S45" i="1" l="1"/>
  <c r="P46" i="1" s="1"/>
  <c r="Q46" i="1" s="1"/>
  <c r="R46" i="1" s="1"/>
  <c r="S46" i="1" s="1"/>
  <c r="W26" i="1" l="1"/>
  <c r="G44" i="1" s="1"/>
  <c r="H44" i="1" s="1"/>
  <c r="I44" i="1" s="1"/>
</calcChain>
</file>

<file path=xl/sharedStrings.xml><?xml version="1.0" encoding="utf-8"?>
<sst xmlns="http://schemas.openxmlformats.org/spreadsheetml/2006/main" count="48" uniqueCount="31">
  <si>
    <r>
      <t>x</t>
    </r>
    <r>
      <rPr>
        <sz val="14"/>
        <color theme="1"/>
        <rFont val="Symbol"/>
        <family val="1"/>
        <charset val="2"/>
      </rPr>
      <t>Î</t>
    </r>
    <r>
      <rPr>
        <sz val="14"/>
        <color theme="1"/>
        <rFont val="Times New Roman"/>
        <family val="1"/>
        <charset val="204"/>
      </rPr>
      <t xml:space="preserve"> [1,2]</t>
    </r>
  </si>
  <si>
    <t xml:space="preserve">h = 0,2 </t>
  </si>
  <si>
    <t>у (1) = 0,5</t>
  </si>
  <si>
    <t>Аналитическое решение</t>
  </si>
  <si>
    <t>i</t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</si>
  <si>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</si>
  <si>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r>
      <t>y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</si>
  <si>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t>a =</t>
  </si>
  <si>
    <t>b =</t>
  </si>
  <si>
    <t>h =</t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</si>
  <si>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 xml:space="preserve"> =</t>
    </r>
  </si>
  <si>
    <r>
      <t>y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 xml:space="preserve"> =</t>
    </r>
  </si>
  <si>
    <t>Метод Эйлера</t>
  </si>
  <si>
    <r>
      <t>f(x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,y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)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</si>
  <si>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  <scheme val="minor"/>
      </rPr>
      <t>y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</si>
  <si>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t>Модифицированный метод Эйлера</t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</si>
  <si>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i+1/2</t>
    </r>
  </si>
  <si>
    <r>
      <t>y</t>
    </r>
    <r>
      <rPr>
        <vertAlign val="subscript"/>
        <sz val="11"/>
        <color theme="1"/>
        <rFont val="Calibri"/>
        <family val="2"/>
        <charset val="204"/>
        <scheme val="minor"/>
      </rPr>
      <t>i+1/2</t>
    </r>
  </si>
  <si>
    <r>
      <t>f(x</t>
    </r>
    <r>
      <rPr>
        <vertAlign val="subscript"/>
        <sz val="11"/>
        <color theme="1"/>
        <rFont val="Calibri"/>
        <family val="2"/>
        <charset val="204"/>
        <scheme val="minor"/>
      </rPr>
      <t>i+1/2</t>
    </r>
    <r>
      <rPr>
        <sz val="11"/>
        <color theme="1"/>
        <rFont val="Calibri"/>
        <family val="2"/>
        <charset val="204"/>
        <scheme val="minor"/>
      </rPr>
      <t>,y</t>
    </r>
    <r>
      <rPr>
        <vertAlign val="subscript"/>
        <sz val="11"/>
        <color theme="1"/>
        <rFont val="Calibri"/>
        <family val="2"/>
        <charset val="204"/>
        <scheme val="minor"/>
      </rPr>
      <t>i+1/2</t>
    </r>
    <r>
      <rPr>
        <sz val="11"/>
        <color theme="1"/>
        <rFont val="Calibri"/>
        <family val="2"/>
        <charset val="204"/>
        <scheme val="minor"/>
      </rPr>
      <t>)</t>
    </r>
  </si>
  <si>
    <t>Метод Рунге-Кутта</t>
  </si>
  <si>
    <r>
      <t>K</t>
    </r>
    <r>
      <rPr>
        <vertAlign val="superscript"/>
        <sz val="11"/>
        <color theme="1"/>
        <rFont val="Calibri"/>
        <family val="2"/>
        <charset val="204"/>
        <scheme val="minor"/>
      </rPr>
      <t>(i)</t>
    </r>
  </si>
  <si>
    <t>Сравнительная таблица точности решений</t>
  </si>
  <si>
    <t>Абс.погр.</t>
  </si>
  <si>
    <t>Отн. Погр.</t>
  </si>
  <si>
    <t>АР</t>
  </si>
  <si>
    <t>МЭ</t>
  </si>
  <si>
    <t>ММЭ</t>
  </si>
  <si>
    <t>МРК</t>
  </si>
  <si>
    <t>Вариант 6</t>
  </si>
  <si>
    <t>Арбакова</t>
  </si>
  <si>
    <t>АСУб20-2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</si>
</sst>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%"/>
  </numFmts>
  <fonts count="8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sz val="14"/>
      <color theme="1"/>
      <name val="Symbol"/>
      <family val="1"/>
      <charset val="2"/>
    </font>
    <font>
      <vertAlign val="subscript"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7" fillId="0" borderId="1" xfId="0" applyFont="1" applyBorder="1"/>
    <xf numFmtId="10" fontId="0" fillId="0" borderId="1" xfId="0" applyNumberFormat="1" applyBorder="1"/>
    <xf numFmtId="0" fontId="0" fillId="0" borderId="1" xfId="0" applyBorder="1" applyAlignment="1">
      <alignment horizontal="center"/>
    </xf>
    <xf numFmtId="165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Аналитическое решение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Лист1!$B$21:$B$26</c:f>
              <c:numCache>
                <c:formatCode>General</c:formatCode>
                <c:ptCount val="6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1.5999999999999999</c:v>
                </c:pt>
                <c:pt idx="4">
                  <c:v>1.7999999999999998</c:v>
                </c:pt>
                <c:pt idx="5">
                  <c:v>1.9999999999999998</c:v>
                </c:pt>
              </c:numCache>
            </c:numRef>
          </c:xVal>
          <c:yVal>
            <c:numRef>
              <c:f>Лист1!$C$21:$C$26</c:f>
              <c:numCache>
                <c:formatCode>General</c:formatCode>
                <c:ptCount val="6"/>
                <c:pt idx="0">
                  <c:v>0.5</c:v>
                </c:pt>
                <c:pt idx="1">
                  <c:v>1.1280000000000001</c:v>
                </c:pt>
                <c:pt idx="2">
                  <c:v>2.0439999999999996</c:v>
                </c:pt>
                <c:pt idx="3">
                  <c:v>3.2959999999999994</c:v>
                </c:pt>
                <c:pt idx="4">
                  <c:v>4.9319999999999986</c:v>
                </c:pt>
                <c:pt idx="5">
                  <c:v>6.9999999999999973</c:v>
                </c:pt>
              </c:numCache>
            </c:numRef>
          </c:yVal>
          <c:smooth val="1"/>
        </c:ser>
        <c:ser>
          <c:idx val="1"/>
          <c:order val="1"/>
          <c:tx>
            <c:v>Метод Эйлера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Лист1!$I$12:$I$17</c:f>
              <c:numCache>
                <c:formatCode>General</c:formatCode>
                <c:ptCount val="6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1.5999999999999999</c:v>
                </c:pt>
                <c:pt idx="4">
                  <c:v>1.7999999999999998</c:v>
                </c:pt>
                <c:pt idx="5">
                  <c:v>1.9999999999999998</c:v>
                </c:pt>
              </c:numCache>
            </c:numRef>
          </c:xVal>
          <c:yVal>
            <c:numRef>
              <c:f>Лист1!$J$12:$J$17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1.7000000000000002</c:v>
                </c:pt>
                <c:pt idx="3">
                  <c:v>2.628571428571429</c:v>
                </c:pt>
                <c:pt idx="4">
                  <c:v>3.8142857142857149</c:v>
                </c:pt>
                <c:pt idx="5">
                  <c:v>5.2857142857142865</c:v>
                </c:pt>
              </c:numCache>
            </c:numRef>
          </c:yVal>
          <c:smooth val="1"/>
        </c:ser>
        <c:ser>
          <c:idx val="2"/>
          <c:order val="2"/>
          <c:tx>
            <c:v>Модиф. Метод Эйлера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Лист1!$O$12:$O$17</c:f>
              <c:numCache>
                <c:formatCode>General</c:formatCode>
                <c:ptCount val="6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1.5999999999999999</c:v>
                </c:pt>
                <c:pt idx="4">
                  <c:v>1.7999999999999998</c:v>
                </c:pt>
                <c:pt idx="5">
                  <c:v>1.9999999999999998</c:v>
                </c:pt>
              </c:numCache>
            </c:numRef>
          </c:xVal>
          <c:yVal>
            <c:numRef>
              <c:f>Лист1!$P$12:$P$17</c:f>
              <c:numCache>
                <c:formatCode>General</c:formatCode>
                <c:ptCount val="6"/>
                <c:pt idx="0">
                  <c:v>0.5</c:v>
                </c:pt>
                <c:pt idx="1">
                  <c:v>1.1090909090909091</c:v>
                </c:pt>
                <c:pt idx="2">
                  <c:v>1.9951048951048951</c:v>
                </c:pt>
                <c:pt idx="3">
                  <c:v>3.204155844155844</c:v>
                </c:pt>
                <c:pt idx="4">
                  <c:v>4.7823682200152788</c:v>
                </c:pt>
                <c:pt idx="5">
                  <c:v>6.7758723010735391</c:v>
                </c:pt>
              </c:numCache>
            </c:numRef>
          </c:yVal>
          <c:smooth val="1"/>
        </c:ser>
        <c:ser>
          <c:idx val="3"/>
          <c:order val="3"/>
          <c:tx>
            <c:v>Метод Рунге-Кутта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Лист1!$V$21:$V$26</c:f>
              <c:numCache>
                <c:formatCode>General</c:formatCode>
                <c:ptCount val="6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1.5999999999999999</c:v>
                </c:pt>
                <c:pt idx="4">
                  <c:v>1.7999999999999998</c:v>
                </c:pt>
                <c:pt idx="5">
                  <c:v>1.9999999999999998</c:v>
                </c:pt>
              </c:numCache>
            </c:numRef>
          </c:xVal>
          <c:yVal>
            <c:numRef>
              <c:f>Лист1!$W$21:$W$26</c:f>
              <c:numCache>
                <c:formatCode>General</c:formatCode>
                <c:ptCount val="6"/>
                <c:pt idx="0">
                  <c:v>0.5</c:v>
                </c:pt>
                <c:pt idx="1">
                  <c:v>1.1275482093663913</c:v>
                </c:pt>
                <c:pt idx="2">
                  <c:v>2.0429512988953551</c:v>
                </c:pt>
                <c:pt idx="3">
                  <c:v>3.2941813554226149</c:v>
                </c:pt>
                <c:pt idx="4">
                  <c:v>4.9292107283617064</c:v>
                </c:pt>
                <c:pt idx="5">
                  <c:v>6.9958764304715739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409600"/>
        <c:axId val="951401440"/>
      </c:scatterChart>
      <c:valAx>
        <c:axId val="95140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1401440"/>
        <c:crosses val="autoZero"/>
        <c:crossBetween val="midCat"/>
      </c:valAx>
      <c:valAx>
        <c:axId val="9514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140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123825</xdr:rowOff>
    </xdr:from>
    <xdr:to>
      <xdr:col>2</xdr:col>
      <xdr:colOff>314325</xdr:colOff>
      <xdr:row>3</xdr:row>
      <xdr:rowOff>114378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1353"/>
        <a:stretch/>
      </xdr:blipFill>
      <xdr:spPr>
        <a:xfrm>
          <a:off x="57150" y="123825"/>
          <a:ext cx="1476375" cy="562053"/>
        </a:xfrm>
        <a:prstGeom prst="rect">
          <a:avLst/>
        </a:prstGeom>
      </xdr:spPr>
    </xdr:pic>
    <xdr:clientData/>
  </xdr:twoCellAnchor>
  <xdr:twoCellAnchor editAs="oneCell">
    <xdr:from>
      <xdr:col>3</xdr:col>
      <xdr:colOff>152400</xdr:colOff>
      <xdr:row>0</xdr:row>
      <xdr:rowOff>19050</xdr:rowOff>
    </xdr:from>
    <xdr:to>
      <xdr:col>6</xdr:col>
      <xdr:colOff>321695</xdr:colOff>
      <xdr:row>18</xdr:row>
      <xdr:rowOff>12434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81200" y="19050"/>
          <a:ext cx="1998095" cy="3584309"/>
        </a:xfrm>
        <a:prstGeom prst="rect">
          <a:avLst/>
        </a:prstGeom>
      </xdr:spPr>
    </xdr:pic>
    <xdr:clientData/>
  </xdr:twoCellAnchor>
  <xdr:oneCellAnchor>
    <xdr:from>
      <xdr:col>0</xdr:col>
      <xdr:colOff>85725</xdr:colOff>
      <xdr:row>11</xdr:row>
      <xdr:rowOff>133350</xdr:rowOff>
    </xdr:from>
    <xdr:ext cx="2751667" cy="9822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=""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85725" y="2276475"/>
              <a:ext cx="2751667" cy="9822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𝐶</m:t>
                        </m:r>
                        <m:r>
                          <a:rPr lang="en-US" sz="2000" b="0" i="1" baseline="-25000">
                            <a:latin typeface="Cambria Math" panose="02040503050406030204" pitchFamily="18" charset="0"/>
                          </a:rPr>
                          <m:t>1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ru-RU" sz="20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ru-RU" sz="20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ru-RU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ru-RU" sz="20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xmlns:a14="http://schemas.microsoft.com/office/drawing/2010/main" xmlns="" id="{00000000-0008-0000-0000-000007000000}"/>
                </a:ext>
              </a:extLst>
            </xdr:cNvPr>
            <xdr:cNvSpPr txBox="1"/>
          </xdr:nvSpPr>
          <xdr:spPr>
            <a:xfrm>
              <a:off x="85725" y="2276475"/>
              <a:ext cx="2751667" cy="9822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2000" b="0" i="0">
                  <a:latin typeface="Cambria Math" panose="02040503050406030204" pitchFamily="18" charset="0"/>
                </a:rPr>
                <a:t>𝑦=〖𝐶</a:t>
              </a:r>
              <a:r>
                <a:rPr lang="en-US" sz="2000" b="0" i="0" baseline="-25000">
                  <a:latin typeface="Cambria Math" panose="02040503050406030204" pitchFamily="18" charset="0"/>
                </a:rPr>
                <a:t>1</a:t>
              </a:r>
              <a:r>
                <a:rPr lang="en-US" sz="2000" b="0" i="0">
                  <a:latin typeface="Cambria Math" panose="02040503050406030204" pitchFamily="18" charset="0"/>
                </a:rPr>
                <a:t>𝑥〗^</a:t>
              </a:r>
              <a:r>
                <a:rPr lang="ru-RU" sz="2000" b="0" i="0">
                  <a:latin typeface="Cambria Math" panose="02040503050406030204" pitchFamily="18" charset="0"/>
                </a:rPr>
                <a:t>3−</a:t>
              </a:r>
              <a:r>
                <a:rPr lang="en-US" sz="2000" b="0" i="0">
                  <a:latin typeface="Cambria Math" panose="02040503050406030204" pitchFamily="18" charset="0"/>
                </a:rPr>
                <a:t>𝑥</a:t>
              </a:r>
              <a:r>
                <a:rPr lang="ru-RU" sz="2000" b="0" i="0">
                  <a:latin typeface="Cambria Math" panose="02040503050406030204" pitchFamily="18" charset="0"/>
                </a:rPr>
                <a:t>/</a:t>
              </a:r>
              <a:r>
                <a:rPr lang="en-US" sz="2000" b="0" i="0">
                  <a:latin typeface="Cambria Math" panose="02040503050406030204" pitchFamily="18" charset="0"/>
                </a:rPr>
                <a:t>2</a:t>
              </a:r>
              <a:endParaRPr lang="ru-RU" sz="2000"/>
            </a:p>
          </xdr:txBody>
        </xdr:sp>
      </mc:Fallback>
    </mc:AlternateContent>
    <xdr:clientData/>
  </xdr:oneCellAnchor>
  <xdr:twoCellAnchor>
    <xdr:from>
      <xdr:col>3</xdr:col>
      <xdr:colOff>304799</xdr:colOff>
      <xdr:row>18</xdr:row>
      <xdr:rowOff>119062</xdr:rowOff>
    </xdr:from>
    <xdr:to>
      <xdr:col>12</xdr:col>
      <xdr:colOff>219075</xdr:colOff>
      <xdr:row>36</xdr:row>
      <xdr:rowOff>161925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"/>
  <sheetViews>
    <sheetView tabSelected="1" topLeftCell="H22" zoomScale="112" zoomScaleNormal="112" workbookViewId="0">
      <selection activeCell="S42" sqref="S42"/>
    </sheetView>
  </sheetViews>
  <sheetFormatPr defaultRowHeight="15" x14ac:dyDescent="0.25"/>
  <cols>
    <col min="9" max="9" width="14.140625" customWidth="1"/>
  </cols>
  <sheetData>
    <row r="1" spans="1:21" x14ac:dyDescent="0.25">
      <c r="K1" t="s">
        <v>28</v>
      </c>
    </row>
    <row r="2" spans="1:21" x14ac:dyDescent="0.25">
      <c r="K2" t="s">
        <v>29</v>
      </c>
    </row>
    <row r="3" spans="1:21" x14ac:dyDescent="0.25">
      <c r="K3" t="s">
        <v>30</v>
      </c>
    </row>
    <row r="4" spans="1:21" x14ac:dyDescent="0.25">
      <c r="H4" s="3" t="s">
        <v>7</v>
      </c>
      <c r="I4" s="4">
        <v>1</v>
      </c>
    </row>
    <row r="5" spans="1:21" x14ac:dyDescent="0.25">
      <c r="H5" s="5" t="s">
        <v>8</v>
      </c>
      <c r="I5" s="4">
        <v>2</v>
      </c>
    </row>
    <row r="6" spans="1:21" x14ac:dyDescent="0.25">
      <c r="H6" s="5" t="s">
        <v>9</v>
      </c>
      <c r="I6" s="4">
        <v>0.2</v>
      </c>
    </row>
    <row r="7" spans="1:21" ht="18" x14ac:dyDescent="0.35">
      <c r="A7" s="1" t="s">
        <v>2</v>
      </c>
      <c r="H7" s="5" t="s">
        <v>10</v>
      </c>
      <c r="I7" s="4">
        <v>1</v>
      </c>
    </row>
    <row r="8" spans="1:21" ht="18" x14ac:dyDescent="0.35">
      <c r="A8" s="1"/>
      <c r="H8" s="5" t="s">
        <v>11</v>
      </c>
      <c r="I8" s="4">
        <v>0.5</v>
      </c>
    </row>
    <row r="9" spans="1:21" ht="18.75" x14ac:dyDescent="0.3">
      <c r="A9" s="2" t="s">
        <v>0</v>
      </c>
    </row>
    <row r="10" spans="1:21" x14ac:dyDescent="0.25">
      <c r="A10" s="1"/>
      <c r="H10" s="9" t="s">
        <v>12</v>
      </c>
      <c r="I10" s="9"/>
      <c r="J10" s="9"/>
      <c r="K10" s="9"/>
      <c r="L10" s="9"/>
      <c r="N10" s="9" t="s">
        <v>15</v>
      </c>
      <c r="O10" s="9"/>
      <c r="P10" s="9"/>
      <c r="Q10" s="9"/>
      <c r="R10" s="9"/>
      <c r="S10" s="9"/>
      <c r="T10" s="9"/>
      <c r="U10" s="9"/>
    </row>
    <row r="11" spans="1:21" ht="18" x14ac:dyDescent="0.35">
      <c r="A11" s="1" t="s">
        <v>1</v>
      </c>
      <c r="H11" s="5" t="s">
        <v>4</v>
      </c>
      <c r="I11" s="5" t="s">
        <v>5</v>
      </c>
      <c r="J11" s="5" t="s">
        <v>6</v>
      </c>
      <c r="K11" s="5" t="s">
        <v>13</v>
      </c>
      <c r="L11" s="5" t="s">
        <v>14</v>
      </c>
      <c r="N11" s="5" t="s">
        <v>4</v>
      </c>
      <c r="O11" s="5" t="s">
        <v>5</v>
      </c>
      <c r="P11" s="5" t="s">
        <v>6</v>
      </c>
      <c r="Q11" s="5" t="s">
        <v>13</v>
      </c>
      <c r="R11" s="5" t="s">
        <v>16</v>
      </c>
      <c r="S11" s="5" t="s">
        <v>17</v>
      </c>
      <c r="T11" s="5" t="s">
        <v>18</v>
      </c>
      <c r="U11" s="5" t="s">
        <v>14</v>
      </c>
    </row>
    <row r="12" spans="1:21" x14ac:dyDescent="0.25">
      <c r="H12" s="4">
        <v>0</v>
      </c>
      <c r="I12" s="4">
        <f>I7</f>
        <v>1</v>
      </c>
      <c r="J12" s="4">
        <f>I8</f>
        <v>0.5</v>
      </c>
      <c r="K12" s="4">
        <f t="shared" ref="K12:K17" si="0">3*(J12/I12)+1</f>
        <v>2.5</v>
      </c>
      <c r="L12" s="4">
        <f t="shared" ref="L12:L17" si="1">$I$6*K12</f>
        <v>0.5</v>
      </c>
      <c r="N12" s="4">
        <v>0</v>
      </c>
      <c r="O12" s="4">
        <f>I7</f>
        <v>1</v>
      </c>
      <c r="P12" s="4">
        <f>J12</f>
        <v>0.5</v>
      </c>
      <c r="Q12" s="4">
        <f>K12</f>
        <v>2.5</v>
      </c>
      <c r="R12" s="4">
        <f>O12+$I$6/2</f>
        <v>1.1000000000000001</v>
      </c>
      <c r="S12" s="4">
        <f>P12+Q12*$I$6/2</f>
        <v>0.75</v>
      </c>
      <c r="T12" s="4">
        <f>3*S12/R12+1</f>
        <v>3.0454545454545454</v>
      </c>
      <c r="U12" s="4">
        <f>$I$6*T12</f>
        <v>0.60909090909090913</v>
      </c>
    </row>
    <row r="13" spans="1:21" x14ac:dyDescent="0.25">
      <c r="H13" s="4">
        <v>1</v>
      </c>
      <c r="I13" s="4">
        <f>I12+$I$6</f>
        <v>1.2</v>
      </c>
      <c r="J13" s="4">
        <f>J12+L12</f>
        <v>1</v>
      </c>
      <c r="K13" s="4">
        <f t="shared" si="0"/>
        <v>3.5</v>
      </c>
      <c r="L13" s="4">
        <f t="shared" si="1"/>
        <v>0.70000000000000007</v>
      </c>
      <c r="N13" s="4">
        <v>1</v>
      </c>
      <c r="O13" s="4">
        <f>O12+$I$6</f>
        <v>1.2</v>
      </c>
      <c r="P13" s="4">
        <f>P12+U12</f>
        <v>1.1090909090909091</v>
      </c>
      <c r="Q13" s="4">
        <f>3*(P13/O13)+1</f>
        <v>3.7727272727272729</v>
      </c>
      <c r="R13" s="4">
        <f>O13+$I$6/2</f>
        <v>1.3</v>
      </c>
      <c r="S13" s="4">
        <f>P13+Q13*$I$6/2</f>
        <v>1.4863636363636363</v>
      </c>
      <c r="T13" s="4">
        <f t="shared" ref="T13:T17" si="2">3*S13/R13+1</f>
        <v>4.43006993006993</v>
      </c>
      <c r="U13" s="4">
        <f>$I$6*T13</f>
        <v>0.88601398601398607</v>
      </c>
    </row>
    <row r="14" spans="1:21" x14ac:dyDescent="0.25">
      <c r="H14" s="4">
        <v>2</v>
      </c>
      <c r="I14" s="4">
        <f>I13+$I$6</f>
        <v>1.4</v>
      </c>
      <c r="J14" s="4">
        <f>J13+L13</f>
        <v>1.7000000000000002</v>
      </c>
      <c r="K14" s="4">
        <f t="shared" si="0"/>
        <v>4.6428571428571432</v>
      </c>
      <c r="L14" s="4">
        <f t="shared" si="1"/>
        <v>0.92857142857142871</v>
      </c>
      <c r="N14" s="4">
        <v>2</v>
      </c>
      <c r="O14" s="4">
        <f t="shared" ref="O14:O17" si="3">O13+$I$6</f>
        <v>1.4</v>
      </c>
      <c r="P14" s="4">
        <f t="shared" ref="P14:P16" si="4">P13+U13</f>
        <v>1.9951048951048951</v>
      </c>
      <c r="Q14" s="4">
        <f t="shared" ref="Q14:Q16" si="5">3*(P14/O14)+1</f>
        <v>5.2752247752247747</v>
      </c>
      <c r="R14" s="4">
        <f t="shared" ref="R14:R17" si="6">O14+$I$6/2</f>
        <v>1.5</v>
      </c>
      <c r="S14" s="4">
        <f t="shared" ref="S14:S17" si="7">P14+Q14*$I$6/2</f>
        <v>2.5226273726273725</v>
      </c>
      <c r="T14" s="4">
        <f t="shared" si="2"/>
        <v>6.0452547452547449</v>
      </c>
      <c r="U14" s="4">
        <f t="shared" ref="U14:U17" si="8">$I$6*T14</f>
        <v>1.2090509490509491</v>
      </c>
    </row>
    <row r="15" spans="1:21" x14ac:dyDescent="0.25">
      <c r="H15" s="4">
        <v>3</v>
      </c>
      <c r="I15" s="4">
        <f t="shared" ref="I15:I16" si="9">I14+$I$6</f>
        <v>1.5999999999999999</v>
      </c>
      <c r="J15" s="4">
        <f>J14+L14</f>
        <v>2.628571428571429</v>
      </c>
      <c r="K15" s="4">
        <f t="shared" si="0"/>
        <v>5.9285714285714297</v>
      </c>
      <c r="L15" s="4">
        <f t="shared" si="1"/>
        <v>1.1857142857142859</v>
      </c>
      <c r="N15" s="4">
        <v>3</v>
      </c>
      <c r="O15" s="4">
        <f t="shared" si="3"/>
        <v>1.5999999999999999</v>
      </c>
      <c r="P15" s="4">
        <f t="shared" si="4"/>
        <v>3.204155844155844</v>
      </c>
      <c r="Q15" s="4">
        <f t="shared" si="5"/>
        <v>7.0077922077922086</v>
      </c>
      <c r="R15" s="4">
        <f t="shared" si="6"/>
        <v>1.7</v>
      </c>
      <c r="S15" s="4">
        <f t="shared" si="7"/>
        <v>3.9049350649350649</v>
      </c>
      <c r="T15" s="4">
        <f t="shared" si="2"/>
        <v>7.8910618792971734</v>
      </c>
      <c r="U15" s="4">
        <f t="shared" si="8"/>
        <v>1.5782123758594349</v>
      </c>
    </row>
    <row r="16" spans="1:21" x14ac:dyDescent="0.25">
      <c r="H16" s="4">
        <v>4</v>
      </c>
      <c r="I16" s="4">
        <f t="shared" si="9"/>
        <v>1.7999999999999998</v>
      </c>
      <c r="J16" s="4">
        <f>J15+L15</f>
        <v>3.8142857142857149</v>
      </c>
      <c r="K16" s="4">
        <f t="shared" si="0"/>
        <v>7.3571428571428585</v>
      </c>
      <c r="L16" s="4">
        <f t="shared" si="1"/>
        <v>1.4714285714285718</v>
      </c>
      <c r="N16" s="4">
        <v>4</v>
      </c>
      <c r="O16" s="4">
        <f t="shared" si="3"/>
        <v>1.7999999999999998</v>
      </c>
      <c r="P16" s="4">
        <f t="shared" si="4"/>
        <v>4.7823682200152788</v>
      </c>
      <c r="Q16" s="4">
        <f t="shared" si="5"/>
        <v>8.9706137000254653</v>
      </c>
      <c r="R16" s="4">
        <f t="shared" si="6"/>
        <v>1.9</v>
      </c>
      <c r="S16" s="4">
        <f t="shared" si="7"/>
        <v>5.6794295900178255</v>
      </c>
      <c r="T16" s="4">
        <f t="shared" si="2"/>
        <v>9.9675204052913031</v>
      </c>
      <c r="U16" s="4">
        <f t="shared" si="8"/>
        <v>1.9935040810582607</v>
      </c>
    </row>
    <row r="17" spans="1:23" x14ac:dyDescent="0.25">
      <c r="H17" s="4">
        <v>5</v>
      </c>
      <c r="I17" s="6">
        <f>I16+$I$6</f>
        <v>1.9999999999999998</v>
      </c>
      <c r="J17" s="6">
        <f>J16+L16</f>
        <v>5.2857142857142865</v>
      </c>
      <c r="K17" s="4">
        <f t="shared" si="0"/>
        <v>8.9285714285714306</v>
      </c>
      <c r="L17" s="4">
        <f t="shared" si="1"/>
        <v>1.7857142857142863</v>
      </c>
      <c r="N17" s="4">
        <v>5</v>
      </c>
      <c r="O17" s="6">
        <f t="shared" si="3"/>
        <v>1.9999999999999998</v>
      </c>
      <c r="P17" s="6">
        <f>P16+U16</f>
        <v>6.7758723010735391</v>
      </c>
      <c r="Q17" s="4">
        <f>3*(P17/O17)+1</f>
        <v>11.16380845161031</v>
      </c>
      <c r="R17" s="4">
        <f t="shared" si="6"/>
        <v>2.0999999999999996</v>
      </c>
      <c r="S17" s="4">
        <f t="shared" si="7"/>
        <v>7.8922531462345704</v>
      </c>
      <c r="T17" s="4">
        <f t="shared" si="2"/>
        <v>12.274647351763674</v>
      </c>
      <c r="U17" s="4">
        <f t="shared" si="8"/>
        <v>2.4549294703527349</v>
      </c>
    </row>
    <row r="18" spans="1:23" x14ac:dyDescent="0.25">
      <c r="J18" s="1"/>
      <c r="K18" s="1"/>
      <c r="L18" s="1"/>
    </row>
    <row r="19" spans="1:23" x14ac:dyDescent="0.25">
      <c r="A19" s="4" t="s">
        <v>3</v>
      </c>
      <c r="B19" s="4"/>
      <c r="C19" s="4"/>
      <c r="J19" s="1"/>
      <c r="K19" s="1"/>
      <c r="L19" s="1"/>
      <c r="N19" s="9" t="s">
        <v>19</v>
      </c>
      <c r="O19" s="9"/>
      <c r="P19" s="9"/>
      <c r="Q19" s="9"/>
      <c r="R19" s="9"/>
      <c r="S19" s="9"/>
    </row>
    <row r="20" spans="1:23" ht="18.75" x14ac:dyDescent="0.35">
      <c r="A20" s="5" t="s">
        <v>4</v>
      </c>
      <c r="B20" s="5" t="s">
        <v>5</v>
      </c>
      <c r="C20" s="5" t="s">
        <v>6</v>
      </c>
      <c r="N20" s="5" t="s">
        <v>4</v>
      </c>
      <c r="O20" s="5" t="s">
        <v>5</v>
      </c>
      <c r="P20" s="5" t="s">
        <v>6</v>
      </c>
      <c r="Q20" s="5" t="s">
        <v>13</v>
      </c>
      <c r="R20" s="5" t="s">
        <v>20</v>
      </c>
      <c r="S20" s="5" t="s">
        <v>14</v>
      </c>
      <c r="U20" s="5" t="s">
        <v>4</v>
      </c>
      <c r="V20" s="5" t="s">
        <v>5</v>
      </c>
      <c r="W20" s="5" t="s">
        <v>6</v>
      </c>
    </row>
    <row r="21" spans="1:23" x14ac:dyDescent="0.25">
      <c r="A21" s="4">
        <v>0</v>
      </c>
      <c r="B21" s="4">
        <f>I7</f>
        <v>1</v>
      </c>
      <c r="C21" s="4">
        <f>B21^3-B21/2</f>
        <v>0.5</v>
      </c>
      <c r="N21" s="4">
        <v>0</v>
      </c>
      <c r="O21" s="4">
        <f>I7</f>
        <v>1</v>
      </c>
      <c r="P21" s="4">
        <f>I8</f>
        <v>0.5</v>
      </c>
      <c r="Q21" s="4">
        <f>3*(P21/O21)+1</f>
        <v>2.5</v>
      </c>
      <c r="R21" s="4">
        <f>$I$6*Q21</f>
        <v>0.5</v>
      </c>
      <c r="S21" s="4">
        <f>R21</f>
        <v>0.5</v>
      </c>
      <c r="U21" s="4">
        <v>0</v>
      </c>
      <c r="V21" s="4">
        <f>I7</f>
        <v>1</v>
      </c>
      <c r="W21" s="4">
        <f>P21</f>
        <v>0.5</v>
      </c>
    </row>
    <row r="22" spans="1:23" x14ac:dyDescent="0.25">
      <c r="A22" s="4">
        <v>1</v>
      </c>
      <c r="B22" s="4">
        <f>B21+$I$6</f>
        <v>1.2</v>
      </c>
      <c r="C22" s="4">
        <f>B22^3-B22/2</f>
        <v>1.1280000000000001</v>
      </c>
      <c r="N22" s="4"/>
      <c r="O22" s="4">
        <f>O21+$I$6/2</f>
        <v>1.1000000000000001</v>
      </c>
      <c r="P22" s="4">
        <f>P21+R21/2</f>
        <v>0.75</v>
      </c>
      <c r="Q22" s="4">
        <f>3*(P22/O22)+1</f>
        <v>3.0454545454545454</v>
      </c>
      <c r="R22" s="4">
        <f>$I$6*Q22</f>
        <v>0.60909090909090913</v>
      </c>
      <c r="S22" s="4">
        <f>2*R22</f>
        <v>1.2181818181818183</v>
      </c>
      <c r="U22" s="4">
        <v>1</v>
      </c>
      <c r="V22" s="4">
        <f>V21+$I$6</f>
        <v>1.2</v>
      </c>
      <c r="W22" s="4">
        <f>P26</f>
        <v>1.1275482093663913</v>
      </c>
    </row>
    <row r="23" spans="1:23" x14ac:dyDescent="0.25">
      <c r="A23" s="4">
        <v>2</v>
      </c>
      <c r="B23" s="4">
        <f t="shared" ref="B23:B26" si="10">B22+$I$6</f>
        <v>1.4</v>
      </c>
      <c r="C23" s="4">
        <f t="shared" ref="C23:C25" si="11">B23^3-B23/2</f>
        <v>2.0439999999999996</v>
      </c>
      <c r="N23" s="4"/>
      <c r="O23" s="4">
        <f>O21+$I$6/2</f>
        <v>1.1000000000000001</v>
      </c>
      <c r="P23" s="4">
        <f>P21+R22/2</f>
        <v>0.80454545454545456</v>
      </c>
      <c r="Q23" s="4">
        <f>3*(P23/O23)+1</f>
        <v>3.1942148760330578</v>
      </c>
      <c r="R23" s="4">
        <f>$I$6*Q23</f>
        <v>0.6388429752066116</v>
      </c>
      <c r="S23" s="4">
        <f>2*R23</f>
        <v>1.2776859504132232</v>
      </c>
      <c r="U23" s="4">
        <v>2</v>
      </c>
      <c r="V23" s="4">
        <f>V22+$I$6</f>
        <v>1.4</v>
      </c>
      <c r="W23" s="4">
        <f>P31</f>
        <v>2.0429512988953551</v>
      </c>
    </row>
    <row r="24" spans="1:23" x14ac:dyDescent="0.25">
      <c r="A24" s="4">
        <v>3</v>
      </c>
      <c r="B24" s="4">
        <f t="shared" si="10"/>
        <v>1.5999999999999999</v>
      </c>
      <c r="C24" s="4">
        <f t="shared" si="11"/>
        <v>3.2959999999999994</v>
      </c>
      <c r="N24" s="4"/>
      <c r="O24" s="4">
        <f>O21+$I$6</f>
        <v>1.2</v>
      </c>
      <c r="P24" s="4">
        <f>P21+R23</f>
        <v>1.1388429752066116</v>
      </c>
      <c r="Q24" s="4">
        <f>3*(P24/O24)+1</f>
        <v>3.8471074380165291</v>
      </c>
      <c r="R24" s="4">
        <f>$I$6*Q24</f>
        <v>0.76942148760330586</v>
      </c>
      <c r="S24" s="4">
        <f>R24</f>
        <v>0.76942148760330586</v>
      </c>
      <c r="U24" s="4">
        <v>3</v>
      </c>
      <c r="V24" s="4">
        <f t="shared" ref="V24:V26" si="12">V23+$I$6</f>
        <v>1.5999999999999999</v>
      </c>
      <c r="W24" s="4">
        <f>P36</f>
        <v>3.2941813554226149</v>
      </c>
    </row>
    <row r="25" spans="1:23" x14ac:dyDescent="0.25">
      <c r="A25" s="4">
        <v>4</v>
      </c>
      <c r="B25" s="4">
        <f t="shared" si="10"/>
        <v>1.7999999999999998</v>
      </c>
      <c r="C25" s="4">
        <f t="shared" si="11"/>
        <v>4.9319999999999986</v>
      </c>
      <c r="N25" s="4"/>
      <c r="O25" s="4"/>
      <c r="P25" s="4"/>
      <c r="Q25" s="4"/>
      <c r="R25" s="4"/>
      <c r="S25" s="4">
        <f>SUM(S21:S24)/6</f>
        <v>0.62754820936639122</v>
      </c>
      <c r="U25" s="4">
        <v>4</v>
      </c>
      <c r="V25" s="4">
        <f t="shared" si="12"/>
        <v>1.7999999999999998</v>
      </c>
      <c r="W25" s="4">
        <f>P41</f>
        <v>4.9292107283617064</v>
      </c>
    </row>
    <row r="26" spans="1:23" x14ac:dyDescent="0.25">
      <c r="A26" s="4">
        <v>5</v>
      </c>
      <c r="B26" s="6">
        <f t="shared" si="10"/>
        <v>1.9999999999999998</v>
      </c>
      <c r="C26" s="6">
        <f>B26^3-B26/2</f>
        <v>6.9999999999999973</v>
      </c>
      <c r="N26" s="4">
        <v>1</v>
      </c>
      <c r="O26" s="4">
        <f>O21+$I$6</f>
        <v>1.2</v>
      </c>
      <c r="P26" s="4">
        <f>P21+S25</f>
        <v>1.1275482093663913</v>
      </c>
      <c r="Q26" s="4">
        <f>3*(P26/O26)+1</f>
        <v>3.8188705234159785</v>
      </c>
      <c r="R26" s="4">
        <f>$I$6*Q26</f>
        <v>0.76377410468319573</v>
      </c>
      <c r="S26" s="4">
        <f>R26</f>
        <v>0.76377410468319573</v>
      </c>
      <c r="U26" s="4">
        <v>5</v>
      </c>
      <c r="V26" s="6">
        <f t="shared" si="12"/>
        <v>1.9999999999999998</v>
      </c>
      <c r="W26" s="6">
        <f>P46</f>
        <v>6.9958764304715739</v>
      </c>
    </row>
    <row r="27" spans="1:23" x14ac:dyDescent="0.25">
      <c r="N27" s="4"/>
      <c r="O27" s="4">
        <f>O26+$I$6/2</f>
        <v>1.3</v>
      </c>
      <c r="P27" s="4">
        <f>P26+R26/2</f>
        <v>1.5094352617079891</v>
      </c>
      <c r="Q27" s="4">
        <f>3*(P27/O27)+1</f>
        <v>4.4833121424030518</v>
      </c>
      <c r="R27" s="4">
        <f>$I$6*Q27</f>
        <v>0.8966624284806104</v>
      </c>
      <c r="S27" s="4">
        <f>2*R27</f>
        <v>1.7933248569612208</v>
      </c>
    </row>
    <row r="28" spans="1:23" x14ac:dyDescent="0.25">
      <c r="N28" s="4"/>
      <c r="O28" s="4">
        <f>O26+$I$6/2</f>
        <v>1.3</v>
      </c>
      <c r="P28" s="4">
        <f>P26+R27/2</f>
        <v>1.5758794236066964</v>
      </c>
      <c r="Q28" s="4">
        <f>3*(P28/O28)+1</f>
        <v>4.6366448237077602</v>
      </c>
      <c r="R28" s="4">
        <f>$I$6*Q28</f>
        <v>0.92732896474155213</v>
      </c>
      <c r="S28" s="4">
        <f>2*R28</f>
        <v>1.8546579294831043</v>
      </c>
    </row>
    <row r="29" spans="1:23" x14ac:dyDescent="0.25">
      <c r="N29" s="4"/>
      <c r="O29" s="4">
        <f>O26+$I$6</f>
        <v>1.4</v>
      </c>
      <c r="P29" s="4">
        <f>P26+R28</f>
        <v>2.0548771741079435</v>
      </c>
      <c r="Q29" s="4">
        <f>3*(P29/O29)+1</f>
        <v>5.4033082302313078</v>
      </c>
      <c r="R29" s="4">
        <f>$I$6*Q29</f>
        <v>1.0806616460462617</v>
      </c>
      <c r="S29" s="4">
        <f>R29</f>
        <v>1.0806616460462617</v>
      </c>
    </row>
    <row r="30" spans="1:23" x14ac:dyDescent="0.25">
      <c r="N30" s="4"/>
      <c r="O30" s="4"/>
      <c r="P30" s="4"/>
      <c r="Q30" s="4"/>
      <c r="R30" s="4"/>
      <c r="S30" s="4">
        <f>SUM(S26:S29)/6</f>
        <v>0.91540308952896376</v>
      </c>
    </row>
    <row r="31" spans="1:23" x14ac:dyDescent="0.25">
      <c r="N31" s="4">
        <v>2</v>
      </c>
      <c r="O31" s="4">
        <f>O26+$I$6</f>
        <v>1.4</v>
      </c>
      <c r="P31" s="4">
        <f>P26+S30</f>
        <v>2.0429512988953551</v>
      </c>
      <c r="Q31" s="4">
        <f t="shared" ref="Q31:Q46" si="13">3*(P31/O31)+1</f>
        <v>5.3777527833471899</v>
      </c>
      <c r="R31" s="4">
        <f t="shared" ref="R31:R46" si="14">$I$6*Q31</f>
        <v>1.0755505566694381</v>
      </c>
      <c r="S31" s="4">
        <f>R31</f>
        <v>1.0755505566694381</v>
      </c>
    </row>
    <row r="32" spans="1:23" x14ac:dyDescent="0.25">
      <c r="N32" s="4"/>
      <c r="O32" s="4">
        <f>O31+$I$6/2</f>
        <v>1.5</v>
      </c>
      <c r="P32" s="4">
        <f>P31+R31/2</f>
        <v>2.5807265772300743</v>
      </c>
      <c r="Q32" s="4">
        <f t="shared" si="13"/>
        <v>6.1614531544601485</v>
      </c>
      <c r="R32" s="4">
        <f t="shared" si="14"/>
        <v>1.2322906308920298</v>
      </c>
      <c r="S32" s="4">
        <f>R32*2</f>
        <v>2.4645812617840597</v>
      </c>
    </row>
    <row r="33" spans="1:19" x14ac:dyDescent="0.25">
      <c r="N33" s="4"/>
      <c r="O33" s="4">
        <f>O31+$I$6/2</f>
        <v>1.5</v>
      </c>
      <c r="P33" s="4">
        <f>P31+R32/2</f>
        <v>2.6590966143413701</v>
      </c>
      <c r="Q33" s="4">
        <f t="shared" si="13"/>
        <v>6.3181932286827402</v>
      </c>
      <c r="R33" s="4">
        <f t="shared" si="14"/>
        <v>1.263638645736548</v>
      </c>
      <c r="S33" s="4">
        <f>R33*2</f>
        <v>2.5272772914730961</v>
      </c>
    </row>
    <row r="34" spans="1:19" x14ac:dyDescent="0.25">
      <c r="N34" s="4"/>
      <c r="O34" s="4">
        <f>O31+$I$6</f>
        <v>1.5999999999999999</v>
      </c>
      <c r="P34" s="4">
        <f>P31+R33</f>
        <v>3.3065899446319031</v>
      </c>
      <c r="Q34" s="4">
        <f t="shared" si="13"/>
        <v>7.1998561461848194</v>
      </c>
      <c r="R34" s="4">
        <f t="shared" si="14"/>
        <v>1.439971229236964</v>
      </c>
      <c r="S34" s="4">
        <f>R34</f>
        <v>1.439971229236964</v>
      </c>
    </row>
    <row r="35" spans="1:19" x14ac:dyDescent="0.25">
      <c r="N35" s="4"/>
      <c r="O35" s="4"/>
      <c r="P35" s="4"/>
      <c r="Q35" s="4"/>
      <c r="R35" s="4"/>
      <c r="S35" s="4">
        <f>SUM(S31:S34)/6</f>
        <v>1.2512300565272596</v>
      </c>
    </row>
    <row r="36" spans="1:19" x14ac:dyDescent="0.25">
      <c r="N36" s="4">
        <v>3</v>
      </c>
      <c r="O36" s="4">
        <f>O34</f>
        <v>1.5999999999999999</v>
      </c>
      <c r="P36" s="4">
        <f>P31+S35</f>
        <v>3.2941813554226149</v>
      </c>
      <c r="Q36" s="4">
        <f t="shared" si="13"/>
        <v>7.1765900414174038</v>
      </c>
      <c r="R36" s="4">
        <f t="shared" si="14"/>
        <v>1.4353180082834809</v>
      </c>
      <c r="S36" s="4">
        <f>R36</f>
        <v>1.4353180082834809</v>
      </c>
    </row>
    <row r="37" spans="1:19" x14ac:dyDescent="0.25">
      <c r="N37" s="4"/>
      <c r="O37" s="4">
        <f>O36+$I$6/2</f>
        <v>1.7</v>
      </c>
      <c r="P37" s="4">
        <f>P36+R36/2</f>
        <v>4.0118403595643555</v>
      </c>
      <c r="Q37" s="4">
        <f t="shared" si="13"/>
        <v>8.0797182815841566</v>
      </c>
      <c r="R37" s="4">
        <f t="shared" si="14"/>
        <v>1.6159436563168315</v>
      </c>
      <c r="S37" s="4">
        <f>R37*2</f>
        <v>3.2318873126336629</v>
      </c>
    </row>
    <row r="38" spans="1:19" x14ac:dyDescent="0.25">
      <c r="N38" s="4"/>
      <c r="O38" s="4">
        <f>O36+$I$6/2</f>
        <v>1.7</v>
      </c>
      <c r="P38" s="4">
        <f>P36+R37/2</f>
        <v>4.1021531835810308</v>
      </c>
      <c r="Q38" s="4">
        <f t="shared" si="13"/>
        <v>8.2390938533782894</v>
      </c>
      <c r="R38" s="4">
        <f t="shared" si="14"/>
        <v>1.647818770675658</v>
      </c>
      <c r="S38" s="4">
        <f>R38*2</f>
        <v>3.2956375413513159</v>
      </c>
    </row>
    <row r="39" spans="1:19" x14ac:dyDescent="0.25">
      <c r="A39" s="9" t="s">
        <v>21</v>
      </c>
      <c r="B39" s="9"/>
      <c r="C39" s="9"/>
      <c r="D39" s="9"/>
      <c r="E39" s="9"/>
      <c r="F39" s="9"/>
      <c r="G39" s="9"/>
      <c r="H39" s="9"/>
      <c r="I39" s="9"/>
      <c r="N39" s="4"/>
      <c r="O39" s="4">
        <f>O36+$I$6</f>
        <v>1.7999999999999998</v>
      </c>
      <c r="P39" s="4">
        <f>P36+R38</f>
        <v>4.9420001260982733</v>
      </c>
      <c r="Q39" s="4">
        <f>3*(P39/O39)+1</f>
        <v>9.2366668768304567</v>
      </c>
      <c r="R39" s="4">
        <f t="shared" si="14"/>
        <v>1.8473333753660914</v>
      </c>
      <c r="S39" s="4">
        <f>R39</f>
        <v>1.8473333753660914</v>
      </c>
    </row>
    <row r="40" spans="1:19" ht="18" x14ac:dyDescent="0.35">
      <c r="A40" s="5" t="s">
        <v>5</v>
      </c>
      <c r="B40" s="4">
        <v>1</v>
      </c>
      <c r="C40" s="4">
        <v>1.2</v>
      </c>
      <c r="D40" s="4">
        <v>1.4</v>
      </c>
      <c r="E40" s="4">
        <v>1.5999999999999999</v>
      </c>
      <c r="F40" s="4">
        <v>1.7999999999999998</v>
      </c>
      <c r="G40" s="4">
        <v>1.9999999999999998</v>
      </c>
      <c r="H40" s="4" t="s">
        <v>22</v>
      </c>
      <c r="I40" s="4" t="s">
        <v>23</v>
      </c>
      <c r="N40" s="4"/>
      <c r="O40" s="4"/>
      <c r="P40" s="4"/>
      <c r="Q40" s="4"/>
      <c r="R40" s="4"/>
      <c r="S40" s="4">
        <f>SUM(S36:S39)/6</f>
        <v>1.6350293729390917</v>
      </c>
    </row>
    <row r="41" spans="1:19" x14ac:dyDescent="0.25">
      <c r="A41" s="4" t="s">
        <v>24</v>
      </c>
      <c r="B41" s="4">
        <f>B40*B40</f>
        <v>1</v>
      </c>
      <c r="C41" s="4">
        <f>C22</f>
        <v>1.1280000000000001</v>
      </c>
      <c r="D41" s="4">
        <f>C23</f>
        <v>2.0439999999999996</v>
      </c>
      <c r="E41" s="4">
        <f>C24</f>
        <v>3.2959999999999994</v>
      </c>
      <c r="F41" s="4">
        <f>C25</f>
        <v>4.9319999999999986</v>
      </c>
      <c r="G41" s="4">
        <f>C26</f>
        <v>6.9999999999999973</v>
      </c>
      <c r="H41" s="4"/>
      <c r="I41" s="4"/>
      <c r="N41" s="4">
        <v>4</v>
      </c>
      <c r="O41" s="4">
        <f>O39</f>
        <v>1.7999999999999998</v>
      </c>
      <c r="P41" s="4">
        <f>P36+S40</f>
        <v>4.9292107283617064</v>
      </c>
      <c r="Q41" s="4">
        <f>3*(P41/O41)+1</f>
        <v>9.2153512139361773</v>
      </c>
      <c r="R41" s="4">
        <f>$I$6*Q41</f>
        <v>1.8430702427872356</v>
      </c>
      <c r="S41" s="4">
        <f>R41</f>
        <v>1.8430702427872356</v>
      </c>
    </row>
    <row r="42" spans="1:19" x14ac:dyDescent="0.25">
      <c r="A42" s="4" t="s">
        <v>25</v>
      </c>
      <c r="B42" s="4">
        <v>1</v>
      </c>
      <c r="C42" s="4">
        <f>J13</f>
        <v>1</v>
      </c>
      <c r="D42" s="7">
        <f>J14</f>
        <v>1.7000000000000002</v>
      </c>
      <c r="E42" s="4">
        <f>J15</f>
        <v>2.628571428571429</v>
      </c>
      <c r="F42" s="7">
        <f>J16</f>
        <v>3.8142857142857149</v>
      </c>
      <c r="G42" s="7">
        <f>J17</f>
        <v>5.2857142857142865</v>
      </c>
      <c r="H42" s="4">
        <f>G$41-G42</f>
        <v>1.7142857142857109</v>
      </c>
      <c r="I42" s="8">
        <f>ABS(H42/G41)</f>
        <v>0.24489795918367308</v>
      </c>
      <c r="N42" s="4"/>
      <c r="O42" s="4">
        <f>O41+$I$6/2</f>
        <v>1.9</v>
      </c>
      <c r="P42" s="4">
        <f>P41+R41</f>
        <v>6.772280971148942</v>
      </c>
      <c r="Q42" s="4">
        <f>3*(P42/O42)+1</f>
        <v>11.693075217603594</v>
      </c>
      <c r="R42" s="4">
        <f t="shared" si="14"/>
        <v>2.3386150435207189</v>
      </c>
      <c r="S42" s="4">
        <f>R42*2</f>
        <v>4.6772300870414378</v>
      </c>
    </row>
    <row r="43" spans="1:19" x14ac:dyDescent="0.25">
      <c r="A43" s="4" t="s">
        <v>26</v>
      </c>
      <c r="B43" s="4">
        <v>1</v>
      </c>
      <c r="C43" s="4">
        <f>P13</f>
        <v>1.1090909090909091</v>
      </c>
      <c r="D43" s="4">
        <f>P14</f>
        <v>1.9951048951048951</v>
      </c>
      <c r="E43" s="4">
        <f>P15</f>
        <v>3.204155844155844</v>
      </c>
      <c r="F43" s="7">
        <f>P16</f>
        <v>4.7823682200152788</v>
      </c>
      <c r="G43" s="7">
        <f>P17</f>
        <v>6.7758723010735391</v>
      </c>
      <c r="H43" s="4">
        <f>G$41-G43</f>
        <v>0.22412769892645823</v>
      </c>
      <c r="I43" s="8">
        <f>ABS(H43/G41)</f>
        <v>3.2018242703779759E-2</v>
      </c>
      <c r="N43" s="4"/>
      <c r="O43" s="4">
        <f>O41+$I$6/2</f>
        <v>1.9</v>
      </c>
      <c r="P43" s="4">
        <f>P41+R42</f>
        <v>7.2678257718824248</v>
      </c>
      <c r="Q43" s="4">
        <f t="shared" si="13"/>
        <v>12.475514376656461</v>
      </c>
      <c r="R43" s="4">
        <f t="shared" si="14"/>
        <v>2.4951028753312925</v>
      </c>
      <c r="S43" s="4">
        <f>R43*2</f>
        <v>4.990205750662585</v>
      </c>
    </row>
    <row r="44" spans="1:19" x14ac:dyDescent="0.25">
      <c r="A44" s="4" t="s">
        <v>27</v>
      </c>
      <c r="B44" s="4">
        <v>1</v>
      </c>
      <c r="C44" s="4">
        <f>W22</f>
        <v>1.1275482093663913</v>
      </c>
      <c r="D44" s="4">
        <f>W23</f>
        <v>2.0429512988953551</v>
      </c>
      <c r="E44" s="4">
        <f>W24</f>
        <v>3.2941813554226149</v>
      </c>
      <c r="F44" s="4">
        <f>W25</f>
        <v>4.9292107283617064</v>
      </c>
      <c r="G44" s="4">
        <f>W26</f>
        <v>6.9958764304715739</v>
      </c>
      <c r="H44" s="4">
        <f>G$41-G44</f>
        <v>4.1235695284234097E-3</v>
      </c>
      <c r="I44" s="10">
        <f>ABS(H44/G41)</f>
        <v>5.8908136120334445E-4</v>
      </c>
      <c r="N44" s="4"/>
      <c r="O44" s="4">
        <f>O41+$I$6</f>
        <v>1.9999999999999998</v>
      </c>
      <c r="P44" s="4">
        <f>P41+R43</f>
        <v>7.4243136036929993</v>
      </c>
      <c r="Q44" s="4">
        <f t="shared" si="13"/>
        <v>12.1364704055395</v>
      </c>
      <c r="R44" s="4">
        <f t="shared" si="14"/>
        <v>2.4272940811079002</v>
      </c>
      <c r="S44" s="4">
        <f>R44</f>
        <v>2.4272940811079002</v>
      </c>
    </row>
    <row r="45" spans="1:19" x14ac:dyDescent="0.25">
      <c r="N45" s="4"/>
      <c r="O45" s="4"/>
      <c r="P45" s="4"/>
      <c r="Q45" s="4"/>
      <c r="R45" s="4"/>
      <c r="S45" s="4">
        <f>SUM(S41:S44)/6.7441</f>
        <v>2.0666657021098676</v>
      </c>
    </row>
    <row r="46" spans="1:19" x14ac:dyDescent="0.25">
      <c r="N46" s="4">
        <v>5</v>
      </c>
      <c r="O46" s="4">
        <f>O44</f>
        <v>1.9999999999999998</v>
      </c>
      <c r="P46" s="4">
        <f>P41+S45</f>
        <v>6.9958764304715739</v>
      </c>
      <c r="Q46" s="4">
        <f t="shared" si="13"/>
        <v>11.493814645707362</v>
      </c>
      <c r="R46" s="4">
        <f t="shared" si="14"/>
        <v>2.2987629291414726</v>
      </c>
      <c r="S46" s="4">
        <f>R46</f>
        <v>2.2987629291414726</v>
      </c>
    </row>
  </sheetData>
  <mergeCells count="4">
    <mergeCell ref="H10:L10"/>
    <mergeCell ref="N10:U10"/>
    <mergeCell ref="N19:S19"/>
    <mergeCell ref="A39:I39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2021-12-23T11:13:36Z</dcterms:created>
  <dcterms:modified xsi:type="dcterms:W3CDTF">2022-01-24T09:04:41Z</dcterms:modified>
</cp:coreProperties>
</file>