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theme/themeOverride8.xml" ContentType="application/vnd.openxmlformats-officedocument.themeOverride+xml"/>
  <Override PartName="/xl/charts/chart11.xml" ContentType="application/vnd.openxmlformats-officedocument.drawingml.chart+xml"/>
  <Override PartName="/xl/theme/themeOverride9.xml" ContentType="application/vnd.openxmlformats-officedocument.themeOverride+xml"/>
  <Override PartName="/xl/charts/chart12.xml" ContentType="application/vnd.openxmlformats-officedocument.drawingml.chart+xml"/>
  <Override PartName="/xl/theme/themeOverride10.xml" ContentType="application/vnd.openxmlformats-officedocument.themeOverrid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theme/themeOverride11.xml" ContentType="application/vnd.openxmlformats-officedocument.themeOverride+xml"/>
  <Override PartName="/xl/charts/chart15.xml" ContentType="application/vnd.openxmlformats-officedocument.drawingml.chart+xml"/>
  <Override PartName="/xl/theme/themeOverride12.xml" ContentType="application/vnd.openxmlformats-officedocument.themeOverride+xml"/>
  <Override PartName="/xl/charts/chart16.xml" ContentType="application/vnd.openxmlformats-officedocument.drawingml.chart+xml"/>
  <Override PartName="/xl/theme/themeOverride13.xml" ContentType="application/vnd.openxmlformats-officedocument.themeOverride+xml"/>
  <Override PartName="/xl/charts/chart17.xml" ContentType="application/vnd.openxmlformats-officedocument.drawingml.chart+xml"/>
  <Override PartName="/xl/theme/themeOverride14.xml" ContentType="application/vnd.openxmlformats-officedocument.themeOverride+xml"/>
  <Override PartName="/xl/charts/chart18.xml" ContentType="application/vnd.openxmlformats-officedocument.drawingml.chart+xml"/>
  <Override PartName="/xl/theme/themeOverride1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40" windowHeight="12645"/>
  </bookViews>
  <sheets>
    <sheet name="Множественная регрессия" sheetId="2" r:id="rId1"/>
    <sheet name="Корреляция" sheetId="4" r:id="rId2"/>
    <sheet name="Лучшая выборка" sheetId="1" r:id="rId3"/>
    <sheet name="Лучшая выборка (2)" sheetId="5" r:id="rId4"/>
    <sheet name="Лучшая выборка (3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L4" i="1"/>
  <c r="N4" i="1"/>
  <c r="M3" i="1"/>
  <c r="D72" i="1"/>
  <c r="H31" i="1" l="1"/>
  <c r="G31" i="1"/>
  <c r="H21" i="1"/>
  <c r="G21" i="1"/>
  <c r="L5" i="1"/>
  <c r="M2" i="1"/>
  <c r="L2" i="1"/>
  <c r="C21" i="1"/>
  <c r="C20" i="1"/>
  <c r="A21" i="1"/>
  <c r="B20" i="1"/>
  <c r="A20" i="1"/>
  <c r="B13" i="1"/>
  <c r="D13" i="1"/>
  <c r="C13" i="1"/>
  <c r="F3" i="1"/>
  <c r="E3" i="1"/>
  <c r="D3" i="1"/>
  <c r="AA3" i="5" l="1"/>
  <c r="AA4" i="5"/>
  <c r="AA5" i="5"/>
  <c r="AA6" i="5"/>
  <c r="AA7" i="5"/>
  <c r="AA8" i="5"/>
  <c r="AA9" i="5"/>
  <c r="AA10" i="5"/>
  <c r="AA11" i="5"/>
  <c r="AA2" i="5"/>
  <c r="U3" i="5"/>
  <c r="U4" i="5"/>
  <c r="U5" i="5"/>
  <c r="U6" i="5"/>
  <c r="U7" i="5"/>
  <c r="U8" i="5"/>
  <c r="U9" i="5"/>
  <c r="U10" i="5"/>
  <c r="U11" i="5"/>
  <c r="U2" i="5"/>
  <c r="L3" i="5"/>
  <c r="L4" i="5"/>
  <c r="L5" i="5"/>
  <c r="L6" i="5"/>
  <c r="L7" i="5"/>
  <c r="L8" i="5"/>
  <c r="L9" i="5"/>
  <c r="L10" i="5"/>
  <c r="L11" i="5"/>
  <c r="L2" i="5"/>
  <c r="AA3" i="1"/>
  <c r="AA4" i="1"/>
  <c r="AA5" i="1"/>
  <c r="AA6" i="1"/>
  <c r="AA7" i="1"/>
  <c r="AA8" i="1"/>
  <c r="AA9" i="1"/>
  <c r="AA10" i="1"/>
  <c r="AA11" i="1"/>
  <c r="AA2" i="1"/>
  <c r="U3" i="1"/>
  <c r="U4" i="1"/>
  <c r="U5" i="1"/>
  <c r="U6" i="1"/>
  <c r="U7" i="1"/>
  <c r="U8" i="1"/>
  <c r="U9" i="1"/>
  <c r="U10" i="1"/>
  <c r="U11" i="1"/>
  <c r="U2" i="1"/>
  <c r="L33" i="1"/>
  <c r="L34" i="1"/>
  <c r="L35" i="1"/>
  <c r="L36" i="1"/>
  <c r="L37" i="1"/>
  <c r="L38" i="1"/>
  <c r="L39" i="1"/>
  <c r="L40" i="1"/>
  <c r="L41" i="1"/>
  <c r="L3" i="1"/>
  <c r="L6" i="1"/>
  <c r="L7" i="1"/>
  <c r="L8" i="1"/>
  <c r="L9" i="1"/>
  <c r="L10" i="1"/>
  <c r="L11" i="1"/>
  <c r="F3" i="6"/>
  <c r="L33" i="6"/>
  <c r="L34" i="6"/>
  <c r="L35" i="6"/>
  <c r="L36" i="6"/>
  <c r="L37" i="6"/>
  <c r="L38" i="6"/>
  <c r="L39" i="6"/>
  <c r="L40" i="6"/>
  <c r="L41" i="6"/>
  <c r="L32" i="6"/>
  <c r="AA3" i="6"/>
  <c r="AA4" i="6"/>
  <c r="AA5" i="6"/>
  <c r="AA6" i="6"/>
  <c r="AA7" i="6"/>
  <c r="AA8" i="6"/>
  <c r="AA9" i="6"/>
  <c r="AA10" i="6"/>
  <c r="AA11" i="6"/>
  <c r="AA2" i="6"/>
  <c r="U11" i="6"/>
  <c r="U3" i="6"/>
  <c r="U4" i="6"/>
  <c r="U5" i="6"/>
  <c r="U6" i="6"/>
  <c r="U7" i="6"/>
  <c r="U8" i="6"/>
  <c r="U9" i="6"/>
  <c r="U10" i="6"/>
  <c r="U2" i="6"/>
  <c r="L3" i="6"/>
  <c r="L4" i="6"/>
  <c r="L5" i="6"/>
  <c r="L6" i="6"/>
  <c r="L7" i="6"/>
  <c r="L8" i="6"/>
  <c r="L9" i="6"/>
  <c r="L10" i="6"/>
  <c r="L11" i="6"/>
  <c r="L2" i="6"/>
  <c r="M36" i="6" l="1"/>
  <c r="N36" i="6" s="1"/>
  <c r="M39" i="6"/>
  <c r="N39" i="6" s="1"/>
  <c r="M40" i="6"/>
  <c r="N40" i="6" s="1"/>
  <c r="AB4" i="6"/>
  <c r="AC4" i="6" s="1"/>
  <c r="AB6" i="6"/>
  <c r="AC6" i="6" s="1"/>
  <c r="AB7" i="6"/>
  <c r="AC7" i="6" s="1"/>
  <c r="AB10" i="6"/>
  <c r="AC10" i="6" s="1"/>
  <c r="AB11" i="6"/>
  <c r="AC11" i="6" s="1"/>
  <c r="AB12" i="6"/>
  <c r="V6" i="6"/>
  <c r="W6" i="6" s="1"/>
  <c r="V10" i="6"/>
  <c r="W10" i="6" s="1"/>
  <c r="M3" i="6"/>
  <c r="N3" i="6" s="1"/>
  <c r="M4" i="6"/>
  <c r="N4" i="6" s="1"/>
  <c r="M6" i="6"/>
  <c r="N6" i="6" s="1"/>
  <c r="M8" i="6"/>
  <c r="N8" i="6" s="1"/>
  <c r="M10" i="6"/>
  <c r="N10" i="6" s="1"/>
  <c r="M2" i="6"/>
  <c r="N2" i="6" s="1"/>
  <c r="AB5" i="5"/>
  <c r="AC5" i="5" s="1"/>
  <c r="AB6" i="5"/>
  <c r="AC6" i="5" s="1"/>
  <c r="AB9" i="5"/>
  <c r="AC9" i="5" s="1"/>
  <c r="AB10" i="5"/>
  <c r="AC10" i="5" s="1"/>
  <c r="AB7" i="5"/>
  <c r="AC7" i="5" s="1"/>
  <c r="V3" i="5"/>
  <c r="W3" i="5" s="1"/>
  <c r="V6" i="5"/>
  <c r="W6" i="5" s="1"/>
  <c r="V7" i="5"/>
  <c r="W7" i="5" s="1"/>
  <c r="V10" i="5"/>
  <c r="W10" i="5" s="1"/>
  <c r="V11" i="5"/>
  <c r="W11" i="5" s="1"/>
  <c r="L41" i="5"/>
  <c r="L33" i="5"/>
  <c r="M33" i="5" s="1"/>
  <c r="N33" i="5" s="1"/>
  <c r="L34" i="5"/>
  <c r="M34" i="5" s="1"/>
  <c r="N34" i="5" s="1"/>
  <c r="L35" i="5"/>
  <c r="M35" i="5" s="1"/>
  <c r="N35" i="5" s="1"/>
  <c r="L36" i="5"/>
  <c r="L37" i="5"/>
  <c r="L38" i="5"/>
  <c r="M38" i="5" s="1"/>
  <c r="N38" i="5" s="1"/>
  <c r="L39" i="5"/>
  <c r="M39" i="5" s="1"/>
  <c r="N39" i="5" s="1"/>
  <c r="L40" i="5"/>
  <c r="L32" i="5"/>
  <c r="M6" i="5"/>
  <c r="N6" i="5" s="1"/>
  <c r="M7" i="5"/>
  <c r="N7" i="5" s="1"/>
  <c r="M10" i="5"/>
  <c r="N10" i="5" s="1"/>
  <c r="M11" i="5"/>
  <c r="N11" i="5" s="1"/>
  <c r="D85" i="6"/>
  <c r="D84" i="6"/>
  <c r="D82" i="6"/>
  <c r="D81" i="6"/>
  <c r="D79" i="6"/>
  <c r="D78" i="6"/>
  <c r="D76" i="6"/>
  <c r="D75" i="6"/>
  <c r="D73" i="6"/>
  <c r="D72" i="6"/>
  <c r="M41" i="6"/>
  <c r="N41" i="6" s="1"/>
  <c r="M38" i="6"/>
  <c r="N38" i="6" s="1"/>
  <c r="M37" i="6"/>
  <c r="N37" i="6" s="1"/>
  <c r="M35" i="6"/>
  <c r="N35" i="6" s="1"/>
  <c r="M34" i="6"/>
  <c r="N34" i="6" s="1"/>
  <c r="M33" i="6"/>
  <c r="N33" i="6" s="1"/>
  <c r="M32" i="6"/>
  <c r="N32" i="6" s="1"/>
  <c r="C13" i="6"/>
  <c r="C21" i="6" s="1"/>
  <c r="B13" i="6"/>
  <c r="A21" i="6" s="1"/>
  <c r="F12" i="6"/>
  <c r="G29" i="6" s="1"/>
  <c r="H29" i="6" s="1"/>
  <c r="E12" i="6"/>
  <c r="D12" i="6"/>
  <c r="V11" i="6"/>
  <c r="W11" i="6" s="1"/>
  <c r="M11" i="6"/>
  <c r="N11" i="6" s="1"/>
  <c r="F11" i="6"/>
  <c r="G28" i="6" s="1"/>
  <c r="H28" i="6" s="1"/>
  <c r="E11" i="6"/>
  <c r="D11" i="6"/>
  <c r="F10" i="6"/>
  <c r="G27" i="6" s="1"/>
  <c r="H27" i="6" s="1"/>
  <c r="E10" i="6"/>
  <c r="D10" i="6"/>
  <c r="AB9" i="6"/>
  <c r="AC9" i="6" s="1"/>
  <c r="V9" i="6"/>
  <c r="W9" i="6" s="1"/>
  <c r="M9" i="6"/>
  <c r="N9" i="6" s="1"/>
  <c r="F9" i="6"/>
  <c r="G26" i="6" s="1"/>
  <c r="H26" i="6" s="1"/>
  <c r="E9" i="6"/>
  <c r="D9" i="6"/>
  <c r="AB8" i="6"/>
  <c r="AC8" i="6" s="1"/>
  <c r="V8" i="6"/>
  <c r="W8" i="6" s="1"/>
  <c r="F8" i="6"/>
  <c r="G25" i="6" s="1"/>
  <c r="H25" i="6" s="1"/>
  <c r="E8" i="6"/>
  <c r="D8" i="6"/>
  <c r="V7" i="6"/>
  <c r="W7" i="6" s="1"/>
  <c r="M7" i="6"/>
  <c r="N7" i="6" s="1"/>
  <c r="F7" i="6"/>
  <c r="G24" i="6" s="1"/>
  <c r="H24" i="6" s="1"/>
  <c r="E7" i="6"/>
  <c r="D7" i="6"/>
  <c r="F6" i="6"/>
  <c r="G23" i="6" s="1"/>
  <c r="H23" i="6" s="1"/>
  <c r="E6" i="6"/>
  <c r="D6" i="6"/>
  <c r="AB5" i="6"/>
  <c r="AC5" i="6" s="1"/>
  <c r="V5" i="6"/>
  <c r="W5" i="6" s="1"/>
  <c r="M5" i="6"/>
  <c r="N5" i="6" s="1"/>
  <c r="F5" i="6"/>
  <c r="G22" i="6" s="1"/>
  <c r="H22" i="6" s="1"/>
  <c r="E5" i="6"/>
  <c r="D5" i="6"/>
  <c r="V4" i="6"/>
  <c r="W4" i="6" s="1"/>
  <c r="F4" i="6"/>
  <c r="G21" i="6" s="1"/>
  <c r="H21" i="6" s="1"/>
  <c r="E4" i="6"/>
  <c r="D4" i="6"/>
  <c r="AB3" i="6"/>
  <c r="AC3" i="6" s="1"/>
  <c r="V3" i="6"/>
  <c r="W3" i="6" s="1"/>
  <c r="G20" i="6"/>
  <c r="H20" i="6" s="1"/>
  <c r="E3" i="6"/>
  <c r="D3" i="6"/>
  <c r="D13" i="6" s="1"/>
  <c r="A20" i="6" s="1"/>
  <c r="D85" i="5"/>
  <c r="D84" i="5"/>
  <c r="D82" i="5"/>
  <c r="D81" i="5"/>
  <c r="D79" i="5"/>
  <c r="D78" i="5"/>
  <c r="D76" i="5"/>
  <c r="D75" i="5"/>
  <c r="D73" i="5"/>
  <c r="D72" i="5"/>
  <c r="M41" i="5"/>
  <c r="N41" i="5" s="1"/>
  <c r="M40" i="5"/>
  <c r="N40" i="5" s="1"/>
  <c r="M37" i="5"/>
  <c r="N37" i="5" s="1"/>
  <c r="M36" i="5"/>
  <c r="N36" i="5" s="1"/>
  <c r="M32" i="5"/>
  <c r="N32" i="5" s="1"/>
  <c r="C13" i="5"/>
  <c r="C21" i="5" s="1"/>
  <c r="B13" i="5"/>
  <c r="A21" i="5" s="1"/>
  <c r="F12" i="5"/>
  <c r="G29" i="5" s="1"/>
  <c r="H29" i="5" s="1"/>
  <c r="E12" i="5"/>
  <c r="D12" i="5"/>
  <c r="AB11" i="5"/>
  <c r="AC11" i="5" s="1"/>
  <c r="F11" i="5"/>
  <c r="G28" i="5" s="1"/>
  <c r="H28" i="5" s="1"/>
  <c r="E11" i="5"/>
  <c r="D11" i="5"/>
  <c r="F10" i="5"/>
  <c r="G27" i="5" s="1"/>
  <c r="H27" i="5" s="1"/>
  <c r="E10" i="5"/>
  <c r="D10" i="5"/>
  <c r="V9" i="5"/>
  <c r="W9" i="5" s="1"/>
  <c r="M9" i="5"/>
  <c r="N9" i="5" s="1"/>
  <c r="F9" i="5"/>
  <c r="G26" i="5" s="1"/>
  <c r="H26" i="5" s="1"/>
  <c r="E9" i="5"/>
  <c r="D9" i="5"/>
  <c r="AB8" i="5"/>
  <c r="AC8" i="5" s="1"/>
  <c r="V8" i="5"/>
  <c r="W8" i="5" s="1"/>
  <c r="M8" i="5"/>
  <c r="N8" i="5" s="1"/>
  <c r="F8" i="5"/>
  <c r="G25" i="5" s="1"/>
  <c r="H25" i="5" s="1"/>
  <c r="E8" i="5"/>
  <c r="D8" i="5"/>
  <c r="F7" i="5"/>
  <c r="G24" i="5" s="1"/>
  <c r="H24" i="5" s="1"/>
  <c r="E7" i="5"/>
  <c r="D7" i="5"/>
  <c r="F6" i="5"/>
  <c r="G23" i="5" s="1"/>
  <c r="H23" i="5" s="1"/>
  <c r="E6" i="5"/>
  <c r="D6" i="5"/>
  <c r="V5" i="5"/>
  <c r="W5" i="5" s="1"/>
  <c r="M5" i="5"/>
  <c r="N5" i="5" s="1"/>
  <c r="F5" i="5"/>
  <c r="G22" i="5" s="1"/>
  <c r="H22" i="5" s="1"/>
  <c r="E5" i="5"/>
  <c r="D5" i="5"/>
  <c r="AB4" i="5"/>
  <c r="AC4" i="5" s="1"/>
  <c r="V4" i="5"/>
  <c r="W4" i="5" s="1"/>
  <c r="M4" i="5"/>
  <c r="N4" i="5" s="1"/>
  <c r="F4" i="5"/>
  <c r="G21" i="5" s="1"/>
  <c r="H21" i="5" s="1"/>
  <c r="E4" i="5"/>
  <c r="D4" i="5"/>
  <c r="AB3" i="5"/>
  <c r="AC3" i="5" s="1"/>
  <c r="M3" i="5"/>
  <c r="N3" i="5" s="1"/>
  <c r="F3" i="5"/>
  <c r="E3" i="5"/>
  <c r="D3" i="5"/>
  <c r="AB2" i="5"/>
  <c r="AC2" i="5" s="1"/>
  <c r="V2" i="5"/>
  <c r="W2" i="5" s="1"/>
  <c r="E13" i="6" l="1"/>
  <c r="C20" i="6" s="1"/>
  <c r="D13" i="5"/>
  <c r="A20" i="5" s="1"/>
  <c r="E13" i="5"/>
  <c r="C20" i="5" s="1"/>
  <c r="A23" i="6" a="1"/>
  <c r="A24" i="6" s="1"/>
  <c r="AB2" i="6"/>
  <c r="AC2" i="6" s="1"/>
  <c r="B20" i="6"/>
  <c r="V12" i="6"/>
  <c r="AC12" i="5"/>
  <c r="B20" i="5"/>
  <c r="A23" i="5" s="1" a="1"/>
  <c r="AB12" i="5"/>
  <c r="H31" i="6"/>
  <c r="AC12" i="6"/>
  <c r="N42" i="6"/>
  <c r="N12" i="6"/>
  <c r="M12" i="6"/>
  <c r="G31" i="6"/>
  <c r="V2" i="6"/>
  <c r="W2" i="6" s="1"/>
  <c r="W12" i="6" s="1"/>
  <c r="M42" i="6"/>
  <c r="W12" i="5"/>
  <c r="M2" i="5"/>
  <c r="N2" i="5" s="1"/>
  <c r="N12" i="5" s="1"/>
  <c r="M12" i="5"/>
  <c r="G20" i="5"/>
  <c r="H20" i="5" s="1"/>
  <c r="H31" i="5" s="1"/>
  <c r="G31" i="5"/>
  <c r="N42" i="5"/>
  <c r="V12" i="5"/>
  <c r="M42" i="5"/>
  <c r="F4" i="1"/>
  <c r="F5" i="1"/>
  <c r="F6" i="1"/>
  <c r="F7" i="1"/>
  <c r="G24" i="1" s="1"/>
  <c r="F8" i="1"/>
  <c r="F9" i="1"/>
  <c r="F10" i="1"/>
  <c r="F11" i="1"/>
  <c r="G28" i="1" s="1"/>
  <c r="F12" i="1"/>
  <c r="G22" i="1"/>
  <c r="G23" i="1"/>
  <c r="G25" i="1"/>
  <c r="G26" i="1"/>
  <c r="G27" i="1"/>
  <c r="G29" i="1"/>
  <c r="B24" i="6" l="1"/>
  <c r="B23" i="6"/>
  <c r="A23" i="6"/>
  <c r="A24" i="5"/>
  <c r="B23" i="5"/>
  <c r="A23" i="5"/>
  <c r="B24" i="5"/>
  <c r="D75" i="1"/>
  <c r="M38" i="1"/>
  <c r="D85" i="1" l="1"/>
  <c r="D82" i="1"/>
  <c r="D79" i="1"/>
  <c r="D76" i="1"/>
  <c r="D73" i="1"/>
  <c r="D84" i="1"/>
  <c r="D81" i="1"/>
  <c r="D78" i="1"/>
  <c r="AB3" i="1" l="1"/>
  <c r="AC3" i="1" s="1"/>
  <c r="AB4" i="1"/>
  <c r="AC4" i="1" s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V3" i="1"/>
  <c r="W3" i="1" s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H28" i="1"/>
  <c r="H29" i="1"/>
  <c r="AB12" i="1" l="1"/>
  <c r="AB2" i="1"/>
  <c r="AC2" i="1" s="1"/>
  <c r="AC12" i="1" s="1"/>
  <c r="V12" i="1"/>
  <c r="V2" i="1"/>
  <c r="W2" i="1" s="1"/>
  <c r="W12" i="1" s="1"/>
  <c r="M33" i="1" l="1"/>
  <c r="N33" i="1" s="1"/>
  <c r="M35" i="1"/>
  <c r="N35" i="1" s="1"/>
  <c r="M36" i="1"/>
  <c r="N36" i="1" s="1"/>
  <c r="M37" i="1"/>
  <c r="N37" i="1" s="1"/>
  <c r="N38" i="1"/>
  <c r="M39" i="1"/>
  <c r="N39" i="1" s="1"/>
  <c r="M40" i="1"/>
  <c r="N40" i="1" s="1"/>
  <c r="M11" i="1"/>
  <c r="N11" i="1" s="1"/>
  <c r="M12" i="1"/>
  <c r="D12" i="1"/>
  <c r="D11" i="1"/>
  <c r="E12" i="1"/>
  <c r="E11" i="1"/>
  <c r="M32" i="1" l="1"/>
  <c r="N32" i="1" s="1"/>
  <c r="M42" i="1"/>
  <c r="M34" i="1"/>
  <c r="N34" i="1" s="1"/>
  <c r="M41" i="1"/>
  <c r="N41" i="1" s="1"/>
  <c r="M6" i="1"/>
  <c r="N42" i="1" l="1"/>
  <c r="M8" i="1"/>
  <c r="N8" i="1" s="1"/>
  <c r="N2" i="1"/>
  <c r="M10" i="1"/>
  <c r="N10" i="1" s="1"/>
  <c r="M9" i="1"/>
  <c r="N9" i="1" s="1"/>
  <c r="E10" i="1"/>
  <c r="D10" i="1"/>
  <c r="E9" i="1"/>
  <c r="D9" i="1"/>
  <c r="M7" i="1"/>
  <c r="N7" i="1" s="1"/>
  <c r="E8" i="1"/>
  <c r="D8" i="1"/>
  <c r="N6" i="1"/>
  <c r="E7" i="1"/>
  <c r="D7" i="1"/>
  <c r="E6" i="1"/>
  <c r="D6" i="1"/>
  <c r="M4" i="1"/>
  <c r="E5" i="1"/>
  <c r="D5" i="1"/>
  <c r="N3" i="1"/>
  <c r="E4" i="1"/>
  <c r="D4" i="1"/>
  <c r="E13" i="1" l="1"/>
  <c r="M5" i="1"/>
  <c r="N5" i="1" s="1"/>
  <c r="N12" i="1" s="1"/>
  <c r="A23" i="1" l="1" a="1"/>
  <c r="A24" i="1" s="1"/>
  <c r="B23" i="1" l="1"/>
  <c r="A23" i="1"/>
  <c r="B24" i="1"/>
  <c r="G20" i="1" l="1"/>
  <c r="H20" i="1" s="1"/>
  <c r="H22" i="1"/>
  <c r="H23" i="1"/>
  <c r="H25" i="1"/>
  <c r="H24" i="1" l="1"/>
  <c r="H26" i="1"/>
  <c r="H27" i="1"/>
</calcChain>
</file>

<file path=xl/sharedStrings.xml><?xml version="1.0" encoding="utf-8"?>
<sst xmlns="http://schemas.openxmlformats.org/spreadsheetml/2006/main" count="316" uniqueCount="56">
  <si>
    <t>y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</si>
  <si>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</si>
  <si>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xy</t>
  </si>
  <si>
    <r>
      <t>y</t>
    </r>
    <r>
      <rPr>
        <sz val="11"/>
        <color theme="1"/>
        <rFont val="Calibri"/>
        <family val="2"/>
        <charset val="204"/>
      </rPr>
      <t>̂</t>
    </r>
  </si>
  <si>
    <t>Δ</t>
  </si>
  <si>
    <t>δ</t>
  </si>
  <si>
    <t>Степенная</t>
  </si>
  <si>
    <t>a</t>
  </si>
  <si>
    <t>b</t>
  </si>
  <si>
    <t>k</t>
  </si>
  <si>
    <t xml:space="preserve">экспоненциальная </t>
  </si>
  <si>
    <t>логарифмическая</t>
  </si>
  <si>
    <t>квадратичная</t>
  </si>
  <si>
    <t>S</t>
  </si>
  <si>
    <t>Критерий Фишера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</si>
  <si>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факт</t>
    </r>
    <r>
      <rPr>
        <sz val="11"/>
        <color theme="1"/>
        <rFont val="Calibri"/>
        <family val="2"/>
        <scheme val="minor"/>
      </rPr>
      <t xml:space="preserve"> =</t>
    </r>
  </si>
  <si>
    <t>Линейная</t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</si>
  <si>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</si>
  <si>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scheme val="minor"/>
      </rPr>
      <t xml:space="preserve"> =</t>
    </r>
  </si>
  <si>
    <t>x1</t>
  </si>
  <si>
    <t>x2</t>
  </si>
  <si>
    <t>x3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</si>
  <si>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</si>
  <si>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</si>
  <si>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</si>
  <si>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</si>
  <si>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</si>
  <si>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</si>
  <si>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</si>
  <si>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</si>
  <si>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</si>
  <si>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</si>
  <si>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</si>
  <si>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</si>
  <si>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</si>
  <si>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</si>
  <si>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</si>
  <si>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</si>
  <si>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</si>
  <si>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</si>
  <si>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</si>
  <si>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</si>
  <si>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</si>
  <si>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</si>
  <si>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</si>
  <si>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</si>
  <si>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</si>
  <si>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</si>
  <si>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</si>
  <si>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</si>
  <si>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</si>
  <si>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</si>
  <si>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</si>
  <si>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</si>
  <si>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i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</si>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</sst>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2" fontId="0" fillId="0" borderId="0" xfId="0" applyNumberFormat="1" applyBorder="1"/>
    <xf numFmtId="10" fontId="0" fillId="0" borderId="5" xfId="0" applyNumberFormat="1" applyBorder="1"/>
    <xf numFmtId="10" fontId="3" fillId="0" borderId="5" xfId="0" applyNumberFormat="1" applyFont="1" applyBorder="1"/>
    <xf numFmtId="0" fontId="0" fillId="0" borderId="0" xfId="0" applyFill="1" applyBorder="1"/>
    <xf numFmtId="0" fontId="4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1" xfId="0" applyBorder="1"/>
    <xf numFmtId="164" fontId="0" fillId="0" borderId="0" xfId="0" applyNumberFormat="1" applyFill="1" applyBorder="1"/>
    <xf numFmtId="0" fontId="6" fillId="0" borderId="1" xfId="1" applyFont="1" applyBorder="1" applyAlignment="1">
      <alignment horizontal="center" vertical="center"/>
    </xf>
    <xf numFmtId="2" fontId="0" fillId="0" borderId="4" xfId="0" applyNumberFormat="1" applyFont="1" applyBorder="1"/>
    <xf numFmtId="10" fontId="3" fillId="0" borderId="8" xfId="0" applyNumberFormat="1" applyFont="1" applyBorder="1"/>
    <xf numFmtId="0" fontId="4" fillId="0" borderId="0" xfId="1" applyFont="1" applyBorder="1" applyAlignment="1">
      <alignment horizontal="center" vertical="center"/>
    </xf>
    <xf numFmtId="10" fontId="0" fillId="0" borderId="0" xfId="0" applyNumberFormat="1" applyBorder="1"/>
    <xf numFmtId="10" fontId="3" fillId="0" borderId="0" xfId="0" applyNumberFormat="1" applyFont="1" applyBorder="1"/>
    <xf numFmtId="0" fontId="0" fillId="0" borderId="9" xfId="0" applyBorder="1"/>
    <xf numFmtId="0" fontId="2" fillId="0" borderId="0" xfId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6" fillId="0" borderId="4" xfId="1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12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Continuous"/>
    </xf>
    <xf numFmtId="0" fontId="0" fillId="0" borderId="13" xfId="0" applyBorder="1"/>
    <xf numFmtId="0" fontId="1" fillId="0" borderId="13" xfId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3" xfId="1" applyBorder="1" applyAlignment="1">
      <alignment horizontal="center" vertical="center"/>
    </xf>
    <xf numFmtId="0" fontId="0" fillId="0" borderId="13" xfId="0" applyFill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0" fillId="0" borderId="13" xfId="0" applyFill="1" applyBorder="1" applyAlignment="1"/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2" fontId="0" fillId="0" borderId="16" xfId="0" applyNumberForma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/>
    <xf numFmtId="0" fontId="0" fillId="2" borderId="13" xfId="0" applyFill="1" applyBorder="1" applyAlignment="1"/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EA6-4A7A-B8B2-542BD0057ECD}"/>
            </c:ext>
          </c:extLst>
        </c:ser>
        <c:ser>
          <c:idx val="1"/>
          <c:order val="1"/>
          <c:tx>
            <c:strRef>
              <c:f>'Лучшая выборка'!$F$2</c:f>
              <c:strCache>
                <c:ptCount val="1"/>
                <c:pt idx="0">
                  <c:v>ŷ</c:v>
                </c:pt>
              </c:strCache>
            </c:strRef>
          </c:tx>
          <c:marker>
            <c:symbol val="circle"/>
            <c:size val="5"/>
          </c:marker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выборка'!$F$3:$F$12</c:f>
              <c:numCache>
                <c:formatCode>0.00</c:formatCode>
                <c:ptCount val="10"/>
                <c:pt idx="0">
                  <c:v>67.514001000000007</c:v>
                </c:pt>
                <c:pt idx="1">
                  <c:v>65.838585000000009</c:v>
                </c:pt>
                <c:pt idx="2">
                  <c:v>68.979990000000015</c:v>
                </c:pt>
                <c:pt idx="3">
                  <c:v>66.746102000000008</c:v>
                </c:pt>
                <c:pt idx="4">
                  <c:v>70.096934000000005</c:v>
                </c:pt>
                <c:pt idx="5">
                  <c:v>68.42151800000002</c:v>
                </c:pt>
                <c:pt idx="6">
                  <c:v>69.887507000000014</c:v>
                </c:pt>
                <c:pt idx="7">
                  <c:v>66.117821000000006</c:v>
                </c:pt>
                <c:pt idx="8">
                  <c:v>69.608271000000002</c:v>
                </c:pt>
                <c:pt idx="9">
                  <c:v>67.304574000000002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EA6-4A7A-B8B2-542BD0057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803424"/>
        <c:axId val="-1433815392"/>
      </c:scatterChart>
      <c:valAx>
        <c:axId val="-143380342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33815392"/>
        <c:crosses val="autoZero"/>
        <c:crossBetween val="midCat"/>
        <c:minorUnit val="0.5"/>
      </c:valAx>
      <c:valAx>
        <c:axId val="-1433815392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338034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inear"/>
            <c:dispRSqr val="1"/>
            <c:dispEq val="1"/>
            <c:trendlineLbl>
              <c:layout>
                <c:manualLayout>
                  <c:x val="7.0574661103848288E-2"/>
                  <c:y val="0.82518972418151781"/>
                </c:manualLayout>
              </c:layout>
              <c:numFmt formatCode="General" sourceLinked="0"/>
            </c:trendlineLbl>
          </c:trendline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B40-448C-B972-4B0E94DA8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806688"/>
        <c:axId val="-1433810496"/>
      </c:scatterChart>
      <c:valAx>
        <c:axId val="-143380668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33810496"/>
        <c:crosses val="autoZero"/>
        <c:crossBetween val="midCat"/>
      </c:valAx>
      <c:valAx>
        <c:axId val="-143381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3380668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exp"/>
            <c:dispRSqr val="1"/>
            <c:dispEq val="1"/>
            <c:trendlineLbl>
              <c:layout>
                <c:manualLayout>
                  <c:x val="-0.61363932977038915"/>
                  <c:y val="0.83650291860844228"/>
                </c:manualLayout>
              </c:layout>
              <c:numFmt formatCode="General" sourceLinked="0"/>
            </c:trendlineLbl>
          </c:trendline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7E-4089-8026-2BF24F8E0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805600"/>
        <c:axId val="-1433805056"/>
      </c:scatterChart>
      <c:valAx>
        <c:axId val="-143380560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33805056"/>
        <c:crosses val="autoZero"/>
        <c:crossBetween val="midCat"/>
      </c:valAx>
      <c:valAx>
        <c:axId val="-143380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3380560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power"/>
            <c:dispRSqr val="1"/>
            <c:dispEq val="1"/>
            <c:trendlineLbl>
              <c:layout>
                <c:manualLayout>
                  <c:x val="-0.57169549309597367"/>
                  <c:y val="0.78548936733563135"/>
                </c:manualLayout>
              </c:layout>
              <c:numFmt formatCode="General" sourceLinked="0"/>
            </c:trendlineLbl>
          </c:trendline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1A-4903-9AE7-49C6ABDD7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809408"/>
        <c:axId val="-1433812672"/>
      </c:scatterChart>
      <c:valAx>
        <c:axId val="-143380940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33812672"/>
        <c:crosses val="autoZero"/>
        <c:crossBetween val="midCat"/>
      </c:valAx>
      <c:valAx>
        <c:axId val="-143381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3380940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og"/>
            <c:dispRSqr val="1"/>
            <c:dispEq val="1"/>
            <c:trendlineLbl>
              <c:layout>
                <c:manualLayout>
                  <c:x val="-0.53360133664771503"/>
                  <c:y val="0.78333398510925145"/>
                </c:manualLayout>
              </c:layout>
              <c:numFmt formatCode="General" sourceLinked="0"/>
            </c:trendlineLbl>
          </c:trendline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A66-4730-ACC4-E1125DCD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809952"/>
        <c:axId val="-1433807776"/>
      </c:scatterChart>
      <c:valAx>
        <c:axId val="-143380995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33807776"/>
        <c:crosses val="autoZero"/>
        <c:crossBetween val="midCat"/>
      </c:valAx>
      <c:valAx>
        <c:axId val="-143380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3380995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6637114731800502"/>
          <c:y val="0.90286844130227739"/>
          <c:w val="0.60358361903863267"/>
          <c:h val="7.293227089356028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51525827547404912"/>
                  <c:y val="0.81408600987254975"/>
                </c:manualLayout>
              </c:layout>
              <c:numFmt formatCode="General" sourceLinked="0"/>
            </c:trendlineLbl>
          </c:trendline>
          <c:xVal>
            <c:numRef>
              <c:f>'Лучшая выборка'!$B$3:$B$12</c:f>
              <c:numCache>
                <c:formatCode>General</c:formatCode>
                <c:ptCount val="10"/>
                <c:pt idx="0">
                  <c:v>9.11</c:v>
                </c:pt>
                <c:pt idx="1">
                  <c:v>9.35</c:v>
                </c:pt>
                <c:pt idx="2">
                  <c:v>8.9</c:v>
                </c:pt>
                <c:pt idx="3">
                  <c:v>9.2200000000000006</c:v>
                </c:pt>
                <c:pt idx="4">
                  <c:v>8.74</c:v>
                </c:pt>
                <c:pt idx="5">
                  <c:v>8.98</c:v>
                </c:pt>
                <c:pt idx="6">
                  <c:v>8.77</c:v>
                </c:pt>
                <c:pt idx="7">
                  <c:v>9.31</c:v>
                </c:pt>
                <c:pt idx="8">
                  <c:v>8.81</c:v>
                </c:pt>
                <c:pt idx="9">
                  <c:v>9.14</c:v>
                </c:pt>
              </c:numCache>
            </c:numRef>
          </c:xVal>
          <c:yVal>
            <c:numRef>
              <c:f>'Лучшая выборка'!$C$3:$C$12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17-42F0-A86F-C4E1D11CB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802336"/>
        <c:axId val="-1425435424"/>
      </c:scatterChart>
      <c:valAx>
        <c:axId val="-14338023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5424"/>
        <c:crosses val="autoZero"/>
        <c:crossBetween val="midCat"/>
      </c:valAx>
      <c:valAx>
        <c:axId val="-14254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3380233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(2)'!$C$2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08-4134-B621-98C4A45EE0B9}"/>
            </c:ext>
          </c:extLst>
        </c:ser>
        <c:ser>
          <c:idx val="1"/>
          <c:order val="1"/>
          <c:tx>
            <c:strRef>
              <c:f>'Лучшая выборка (2)'!$F$2</c:f>
              <c:strCache>
                <c:ptCount val="1"/>
                <c:pt idx="0">
                  <c:v>ŷ</c:v>
                </c:pt>
              </c:strCache>
            </c:strRef>
          </c:tx>
          <c:marker>
            <c:symbol val="circle"/>
            <c:size val="5"/>
          </c:marker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(2)'!$F$3:$F$12</c:f>
              <c:numCache>
                <c:formatCode>0.00</c:formatCode>
                <c:ptCount val="10"/>
                <c:pt idx="0">
                  <c:v>55.381999999999998</c:v>
                </c:pt>
                <c:pt idx="1">
                  <c:v>64.540999999999997</c:v>
                </c:pt>
                <c:pt idx="2">
                  <c:v>82.592749999999995</c:v>
                </c:pt>
                <c:pt idx="3">
                  <c:v>85.361750000000001</c:v>
                </c:pt>
                <c:pt idx="4">
                  <c:v>63.05</c:v>
                </c:pt>
                <c:pt idx="5">
                  <c:v>56.500249999999994</c:v>
                </c:pt>
                <c:pt idx="6">
                  <c:v>86.906000000000006</c:v>
                </c:pt>
                <c:pt idx="7">
                  <c:v>66.990499999999997</c:v>
                </c:pt>
                <c:pt idx="8">
                  <c:v>57.937999999999995</c:v>
                </c:pt>
                <c:pt idx="9">
                  <c:v>61.292749999999998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908-4134-B621-98C4A45EE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45760"/>
        <c:axId val="-1425439776"/>
      </c:scatterChart>
      <c:valAx>
        <c:axId val="-142544576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9776"/>
        <c:crosses val="autoZero"/>
        <c:crossBetween val="midCat"/>
        <c:minorUnit val="0.5"/>
      </c:valAx>
      <c:valAx>
        <c:axId val="-142543977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457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(2)'!$C$2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inear"/>
            <c:dispRSqr val="1"/>
            <c:dispEq val="1"/>
            <c:trendlineLbl>
              <c:layout>
                <c:manualLayout>
                  <c:x val="7.0574661103848288E-2"/>
                  <c:y val="0.82518972418151781"/>
                </c:manualLayout>
              </c:layout>
              <c:numFmt formatCode="General" sourceLinked="0"/>
            </c:trendlineLbl>
          </c:trendline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ABA-494B-B164-59FA67AB5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32160"/>
        <c:axId val="-1425431616"/>
      </c:scatterChart>
      <c:valAx>
        <c:axId val="-142543216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1616"/>
        <c:crosses val="autoZero"/>
        <c:crossBetween val="midCat"/>
      </c:valAx>
      <c:valAx>
        <c:axId val="-142543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321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(2)'!$C$2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exp"/>
            <c:dispRSqr val="1"/>
            <c:dispEq val="1"/>
            <c:trendlineLbl>
              <c:layout>
                <c:manualLayout>
                  <c:x val="-0.61363932977038915"/>
                  <c:y val="0.83650291860844228"/>
                </c:manualLayout>
              </c:layout>
              <c:numFmt formatCode="General" sourceLinked="0"/>
            </c:trendlineLbl>
          </c:trendline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62-42EF-81AD-7D3D28729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39232"/>
        <c:axId val="-1425437600"/>
      </c:scatterChart>
      <c:valAx>
        <c:axId val="-142543923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7600"/>
        <c:crosses val="autoZero"/>
        <c:crossBetween val="midCat"/>
      </c:valAx>
      <c:valAx>
        <c:axId val="-142543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392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(2)'!$C$2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power"/>
            <c:dispRSqr val="1"/>
            <c:dispEq val="1"/>
            <c:trendlineLbl>
              <c:layout>
                <c:manualLayout>
                  <c:x val="-0.57169549309597367"/>
                  <c:y val="0.78548936733563135"/>
                </c:manualLayout>
              </c:layout>
              <c:numFmt formatCode="General" sourceLinked="0"/>
            </c:trendlineLbl>
          </c:trendline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3-4B02-9EF8-5E2421B62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45216"/>
        <c:axId val="-1425444128"/>
      </c:scatterChart>
      <c:valAx>
        <c:axId val="-142544521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44128"/>
        <c:crosses val="autoZero"/>
        <c:crossBetween val="midCat"/>
      </c:valAx>
      <c:valAx>
        <c:axId val="-142544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452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(2)'!$C$2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og"/>
            <c:dispRSqr val="1"/>
            <c:dispEq val="1"/>
            <c:trendlineLbl>
              <c:layout>
                <c:manualLayout>
                  <c:x val="-0.53360133664771503"/>
                  <c:y val="0.78333398510925145"/>
                </c:manualLayout>
              </c:layout>
              <c:numFmt formatCode="General" sourceLinked="0"/>
            </c:trendlineLbl>
          </c:trendline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0D-4EC2-A678-F1BF7C305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43040"/>
        <c:axId val="-1425430528"/>
      </c:scatterChart>
      <c:valAx>
        <c:axId val="-142544304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0528"/>
        <c:crosses val="autoZero"/>
        <c:crossBetween val="midCat"/>
      </c:valAx>
      <c:valAx>
        <c:axId val="-142543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430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(2)'!$C$2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51525827547404912"/>
                  <c:y val="0.81408600987254975"/>
                </c:manualLayout>
              </c:layout>
              <c:numFmt formatCode="General" sourceLinked="0"/>
            </c:trendlineLbl>
          </c:trendline>
          <c:xVal>
            <c:numRef>
              <c:f>'Лучшая выборка (2)'!$B$3:$B$12</c:f>
              <c:numCache>
                <c:formatCode>General</c:formatCode>
                <c:ptCount val="10"/>
                <c:pt idx="0">
                  <c:v>1.52</c:v>
                </c:pt>
                <c:pt idx="1">
                  <c:v>3.24</c:v>
                </c:pt>
                <c:pt idx="2">
                  <c:v>6.63</c:v>
                </c:pt>
                <c:pt idx="3">
                  <c:v>7.15</c:v>
                </c:pt>
                <c:pt idx="4">
                  <c:v>2.96</c:v>
                </c:pt>
                <c:pt idx="5">
                  <c:v>1.73</c:v>
                </c:pt>
                <c:pt idx="6">
                  <c:v>7.44</c:v>
                </c:pt>
                <c:pt idx="7">
                  <c:v>3.7</c:v>
                </c:pt>
                <c:pt idx="8">
                  <c:v>2</c:v>
                </c:pt>
                <c:pt idx="9">
                  <c:v>2.63</c:v>
                </c:pt>
              </c:numCache>
            </c:numRef>
          </c:xVal>
          <c:yVal>
            <c:numRef>
              <c:f>'Лучшая выборка (2)'!$C$3:$C$12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0A-443B-8D12-EEC1F6B1B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33792"/>
        <c:axId val="-1425438144"/>
      </c:scatterChart>
      <c:valAx>
        <c:axId val="-142543379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8144"/>
        <c:crosses val="autoZero"/>
        <c:crossBetween val="midCat"/>
      </c:valAx>
      <c:valAx>
        <c:axId val="-142543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3379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(3)'!$C$2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4C-4042-9F92-BCA219016D30}"/>
            </c:ext>
          </c:extLst>
        </c:ser>
        <c:ser>
          <c:idx val="1"/>
          <c:order val="1"/>
          <c:tx>
            <c:strRef>
              <c:f>'Лучшая выборка (3)'!$F$2</c:f>
              <c:strCache>
                <c:ptCount val="1"/>
                <c:pt idx="0">
                  <c:v>ŷ</c:v>
                </c:pt>
              </c:strCache>
            </c:strRef>
          </c:tx>
          <c:marker>
            <c:symbol val="circle"/>
            <c:size val="5"/>
          </c:marker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(3)'!$F$3:$F$12</c:f>
              <c:numCache>
                <c:formatCode>0.00</c:formatCode>
                <c:ptCount val="10"/>
                <c:pt idx="0">
                  <c:v>58.204758999999996</c:v>
                </c:pt>
                <c:pt idx="1">
                  <c:v>67.738365999999999</c:v>
                </c:pt>
                <c:pt idx="2">
                  <c:v>106.18283</c:v>
                </c:pt>
                <c:pt idx="3">
                  <c:v>80.294824000000006</c:v>
                </c:pt>
                <c:pt idx="4">
                  <c:v>53.399200999999998</c:v>
                </c:pt>
                <c:pt idx="5">
                  <c:v>62.080208999999996</c:v>
                </c:pt>
                <c:pt idx="6">
                  <c:v>66.57573099999999</c:v>
                </c:pt>
                <c:pt idx="7">
                  <c:v>59.212375999999999</c:v>
                </c:pt>
                <c:pt idx="8">
                  <c:v>75.721792999999991</c:v>
                </c:pt>
                <c:pt idx="9">
                  <c:v>51.151440000000001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4C-4042-9F92-BCA219016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5433248"/>
        <c:axId val="-1425432704"/>
      </c:scatterChart>
      <c:valAx>
        <c:axId val="-142543324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5432704"/>
        <c:crosses val="autoZero"/>
        <c:crossBetween val="midCat"/>
        <c:minorUnit val="0.5"/>
      </c:valAx>
      <c:valAx>
        <c:axId val="-1425432704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54332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(3)'!$C$2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inear"/>
            <c:dispRSqr val="1"/>
            <c:dispEq val="1"/>
            <c:trendlineLbl>
              <c:layout>
                <c:manualLayout>
                  <c:x val="7.0574661103848288E-2"/>
                  <c:y val="0.82518972418151781"/>
                </c:manualLayout>
              </c:layout>
              <c:numFmt formatCode="General" sourceLinked="0"/>
            </c:trendlineLbl>
          </c:trendline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FA-4D7B-BA12-7115F4E71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549472"/>
        <c:axId val="-1424547840"/>
      </c:scatterChart>
      <c:valAx>
        <c:axId val="-142454947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4547840"/>
        <c:crosses val="autoZero"/>
        <c:crossBetween val="midCat"/>
      </c:valAx>
      <c:valAx>
        <c:axId val="-142454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454947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(3)'!$C$2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exp"/>
            <c:dispRSqr val="1"/>
            <c:dispEq val="1"/>
            <c:trendlineLbl>
              <c:layout>
                <c:manualLayout>
                  <c:x val="-0.61363932977038915"/>
                  <c:y val="0.83650291860844228"/>
                </c:manualLayout>
              </c:layout>
              <c:numFmt formatCode="General" sourceLinked="0"/>
            </c:trendlineLbl>
          </c:trendline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00-4B3B-94FE-3FCF5CEC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558720"/>
        <c:axId val="-1424556000"/>
      </c:scatterChart>
      <c:valAx>
        <c:axId val="-142455872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4556000"/>
        <c:crosses val="autoZero"/>
        <c:crossBetween val="midCat"/>
      </c:valAx>
      <c:valAx>
        <c:axId val="-1424556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455872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(3)'!$C$2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power"/>
            <c:dispRSqr val="1"/>
            <c:dispEq val="1"/>
            <c:trendlineLbl>
              <c:layout>
                <c:manualLayout>
                  <c:x val="-0.57169549309597367"/>
                  <c:y val="0.78548936733563135"/>
                </c:manualLayout>
              </c:layout>
              <c:numFmt formatCode="General" sourceLinked="0"/>
            </c:trendlineLbl>
          </c:trendline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4FF-4619-8A93-A0B41AD8B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559808"/>
        <c:axId val="-1424558176"/>
      </c:scatterChart>
      <c:valAx>
        <c:axId val="-142455980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4558176"/>
        <c:crosses val="autoZero"/>
        <c:crossBetween val="midCat"/>
      </c:valAx>
      <c:valAx>
        <c:axId val="-142455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455980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(3)'!$C$2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log"/>
            <c:dispRSqr val="1"/>
            <c:dispEq val="1"/>
            <c:trendlineLbl>
              <c:layout>
                <c:manualLayout>
                  <c:x val="-0.53360133664771503"/>
                  <c:y val="0.78333398510925145"/>
                </c:manualLayout>
              </c:layout>
              <c:numFmt formatCode="General" sourceLinked="0"/>
            </c:trendlineLbl>
          </c:trendline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63-499A-B9D4-5CF9610E2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555456"/>
        <c:axId val="-1424560352"/>
      </c:scatterChart>
      <c:valAx>
        <c:axId val="-142455545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4560352"/>
        <c:crosses val="autoZero"/>
        <c:crossBetween val="midCat"/>
      </c:valAx>
      <c:valAx>
        <c:axId val="-142456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455545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'Лучшая выборка (3)'!$C$2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51525827547404912"/>
                  <c:y val="0.81408600987254975"/>
                </c:manualLayout>
              </c:layout>
              <c:numFmt formatCode="General" sourceLinked="0"/>
            </c:trendlineLbl>
          </c:trendline>
          <c:xVal>
            <c:numRef>
              <c:f>'Лучшая выборка (3)'!$B$3:$B$12</c:f>
              <c:numCache>
                <c:formatCode>General</c:formatCode>
                <c:ptCount val="10"/>
                <c:pt idx="0">
                  <c:v>2.5099999999999998</c:v>
                </c:pt>
                <c:pt idx="1">
                  <c:v>3.74</c:v>
                </c:pt>
                <c:pt idx="2">
                  <c:v>8.6999999999999993</c:v>
                </c:pt>
                <c:pt idx="3">
                  <c:v>5.36</c:v>
                </c:pt>
                <c:pt idx="4">
                  <c:v>1.89</c:v>
                </c:pt>
                <c:pt idx="5">
                  <c:v>3.01</c:v>
                </c:pt>
                <c:pt idx="6">
                  <c:v>3.59</c:v>
                </c:pt>
                <c:pt idx="7">
                  <c:v>2.64</c:v>
                </c:pt>
                <c:pt idx="8">
                  <c:v>4.7699999999999996</c:v>
                </c:pt>
                <c:pt idx="9">
                  <c:v>1.6</c:v>
                </c:pt>
              </c:numCache>
            </c:numRef>
          </c:xVal>
          <c:yVal>
            <c:numRef>
              <c:f>'Лучшая выборка (3)'!$C$3:$C$12</c:f>
              <c:numCache>
                <c:formatCode>General</c:formatCode>
                <c:ptCount val="10"/>
                <c:pt idx="0">
                  <c:v>55.65</c:v>
                </c:pt>
                <c:pt idx="1">
                  <c:v>67.680000000000007</c:v>
                </c:pt>
                <c:pt idx="2">
                  <c:v>105.2</c:v>
                </c:pt>
                <c:pt idx="3">
                  <c:v>85.02</c:v>
                </c:pt>
                <c:pt idx="4">
                  <c:v>52.76</c:v>
                </c:pt>
                <c:pt idx="5">
                  <c:v>58.86</c:v>
                </c:pt>
                <c:pt idx="6">
                  <c:v>72.19</c:v>
                </c:pt>
                <c:pt idx="7">
                  <c:v>61.09</c:v>
                </c:pt>
                <c:pt idx="8">
                  <c:v>70.44</c:v>
                </c:pt>
                <c:pt idx="9">
                  <c:v>51.67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2D-4360-98F9-318FA6385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4552736"/>
        <c:axId val="-1424554368"/>
      </c:scatterChart>
      <c:valAx>
        <c:axId val="-14245527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-1424554368"/>
        <c:crosses val="autoZero"/>
        <c:crossBetween val="midCat"/>
      </c:valAx>
      <c:valAx>
        <c:axId val="-142455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42455273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15689</xdr:colOff>
      <xdr:row>32</xdr:row>
      <xdr:rowOff>56029</xdr:rowOff>
    </xdr:from>
    <xdr:to>
      <xdr:col>7</xdr:col>
      <xdr:colOff>320489</xdr:colOff>
      <xdr:row>47</xdr:row>
      <xdr:rowOff>24848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47</xdr:row>
      <xdr:rowOff>165652</xdr:rowOff>
    </xdr:from>
    <xdr:to>
      <xdr:col>7</xdr:col>
      <xdr:colOff>323849</xdr:colOff>
      <xdr:row>66</xdr:row>
      <xdr:rowOff>26989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33059</xdr:colOff>
      <xdr:row>42</xdr:row>
      <xdr:rowOff>45944</xdr:rowOff>
    </xdr:from>
    <xdr:to>
      <xdr:col>17</xdr:col>
      <xdr:colOff>56031</xdr:colOff>
      <xdr:row>57</xdr:row>
      <xdr:rowOff>56030</xdr:rowOff>
    </xdr:to>
    <xdr:graphicFrame macro="">
      <xdr:nvGraphicFramePr>
        <xdr:cNvPr id="17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12</xdr:row>
      <xdr:rowOff>56030</xdr:rowOff>
    </xdr:from>
    <xdr:to>
      <xdr:col>16</xdr:col>
      <xdr:colOff>515471</xdr:colOff>
      <xdr:row>28</xdr:row>
      <xdr:rowOff>56030</xdr:rowOff>
    </xdr:to>
    <xdr:graphicFrame macro="">
      <xdr:nvGraphicFramePr>
        <xdr:cNvPr id="19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33618</xdr:colOff>
      <xdr:row>12</xdr:row>
      <xdr:rowOff>56031</xdr:rowOff>
    </xdr:from>
    <xdr:to>
      <xdr:col>25</xdr:col>
      <xdr:colOff>381000</xdr:colOff>
      <xdr:row>28</xdr:row>
      <xdr:rowOff>134472</xdr:rowOff>
    </xdr:to>
    <xdr:graphicFrame macro="">
      <xdr:nvGraphicFramePr>
        <xdr:cNvPr id="20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44823</xdr:colOff>
      <xdr:row>12</xdr:row>
      <xdr:rowOff>78441</xdr:rowOff>
    </xdr:from>
    <xdr:to>
      <xdr:col>33</xdr:col>
      <xdr:colOff>560293</xdr:colOff>
      <xdr:row>30</xdr:row>
      <xdr:rowOff>130279</xdr:rowOff>
    </xdr:to>
    <xdr:graphicFrame macro="">
      <xdr:nvGraphicFramePr>
        <xdr:cNvPr id="21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15689</xdr:colOff>
      <xdr:row>32</xdr:row>
      <xdr:rowOff>56029</xdr:rowOff>
    </xdr:from>
    <xdr:to>
      <xdr:col>7</xdr:col>
      <xdr:colOff>320489</xdr:colOff>
      <xdr:row>47</xdr:row>
      <xdr:rowOff>24848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47</xdr:row>
      <xdr:rowOff>165652</xdr:rowOff>
    </xdr:from>
    <xdr:to>
      <xdr:col>7</xdr:col>
      <xdr:colOff>323849</xdr:colOff>
      <xdr:row>66</xdr:row>
      <xdr:rowOff>26989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33059</xdr:colOff>
      <xdr:row>42</xdr:row>
      <xdr:rowOff>45944</xdr:rowOff>
    </xdr:from>
    <xdr:to>
      <xdr:col>17</xdr:col>
      <xdr:colOff>56031</xdr:colOff>
      <xdr:row>57</xdr:row>
      <xdr:rowOff>56030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12</xdr:row>
      <xdr:rowOff>56030</xdr:rowOff>
    </xdr:from>
    <xdr:to>
      <xdr:col>16</xdr:col>
      <xdr:colOff>515471</xdr:colOff>
      <xdr:row>28</xdr:row>
      <xdr:rowOff>56030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571501</xdr:colOff>
      <xdr:row>11</xdr:row>
      <xdr:rowOff>179295</xdr:rowOff>
    </xdr:from>
    <xdr:to>
      <xdr:col>25</xdr:col>
      <xdr:colOff>313765</xdr:colOff>
      <xdr:row>28</xdr:row>
      <xdr:rowOff>56031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44823</xdr:colOff>
      <xdr:row>12</xdr:row>
      <xdr:rowOff>78441</xdr:rowOff>
    </xdr:from>
    <xdr:to>
      <xdr:col>33</xdr:col>
      <xdr:colOff>560293</xdr:colOff>
      <xdr:row>30</xdr:row>
      <xdr:rowOff>130279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15689</xdr:colOff>
      <xdr:row>32</xdr:row>
      <xdr:rowOff>56029</xdr:rowOff>
    </xdr:from>
    <xdr:to>
      <xdr:col>7</xdr:col>
      <xdr:colOff>320489</xdr:colOff>
      <xdr:row>47</xdr:row>
      <xdr:rowOff>24848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47</xdr:row>
      <xdr:rowOff>165652</xdr:rowOff>
    </xdr:from>
    <xdr:to>
      <xdr:col>7</xdr:col>
      <xdr:colOff>323849</xdr:colOff>
      <xdr:row>66</xdr:row>
      <xdr:rowOff>26989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33059</xdr:colOff>
      <xdr:row>42</xdr:row>
      <xdr:rowOff>45944</xdr:rowOff>
    </xdr:from>
    <xdr:to>
      <xdr:col>17</xdr:col>
      <xdr:colOff>56031</xdr:colOff>
      <xdr:row>57</xdr:row>
      <xdr:rowOff>56030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12</xdr:row>
      <xdr:rowOff>56030</xdr:rowOff>
    </xdr:from>
    <xdr:to>
      <xdr:col>16</xdr:col>
      <xdr:colOff>515471</xdr:colOff>
      <xdr:row>28</xdr:row>
      <xdr:rowOff>56030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33618</xdr:colOff>
      <xdr:row>12</xdr:row>
      <xdr:rowOff>56031</xdr:rowOff>
    </xdr:from>
    <xdr:to>
      <xdr:col>25</xdr:col>
      <xdr:colOff>381000</xdr:colOff>
      <xdr:row>28</xdr:row>
      <xdr:rowOff>134472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44823</xdr:colOff>
      <xdr:row>12</xdr:row>
      <xdr:rowOff>78441</xdr:rowOff>
    </xdr:from>
    <xdr:to>
      <xdr:col>33</xdr:col>
      <xdr:colOff>560293</xdr:colOff>
      <xdr:row>30</xdr:row>
      <xdr:rowOff>130279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topLeftCell="A73" zoomScale="70" zoomScaleNormal="70" workbookViewId="0">
      <selection activeCell="F84" sqref="F84"/>
    </sheetView>
  </sheetViews>
  <sheetFormatPr defaultRowHeight="15" x14ac:dyDescent="0.25"/>
  <cols>
    <col min="1" max="1" width="7.5703125" customWidth="1"/>
    <col min="2" max="4" width="7.85546875" customWidth="1"/>
    <col min="5" max="5" width="7.7109375" customWidth="1"/>
    <col min="6" max="6" width="9.28515625" customWidth="1"/>
    <col min="7" max="7" width="26.28515625" bestFit="1" customWidth="1"/>
    <col min="8" max="8" width="17.140625" bestFit="1" customWidth="1"/>
    <col min="9" max="9" width="23.28515625" bestFit="1" customWidth="1"/>
    <col min="10" max="10" width="25" customWidth="1"/>
    <col min="11" max="11" width="12.5703125" bestFit="1" customWidth="1"/>
    <col min="12" max="12" width="23" bestFit="1" customWidth="1"/>
    <col min="13" max="13" width="13.140625" bestFit="1" customWidth="1"/>
    <col min="14" max="15" width="14.85546875" bestFit="1" customWidth="1"/>
  </cols>
  <sheetData>
    <row r="1" spans="1:16" ht="18" x14ac:dyDescent="0.35">
      <c r="A1" s="43" t="s">
        <v>54</v>
      </c>
      <c r="B1" s="41" t="s">
        <v>0</v>
      </c>
      <c r="C1" s="39" t="s">
        <v>22</v>
      </c>
      <c r="D1" s="40" t="s">
        <v>23</v>
      </c>
      <c r="E1" s="40" t="s">
        <v>24</v>
      </c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43">
        <v>1</v>
      </c>
      <c r="B2" s="38">
        <v>55.65</v>
      </c>
      <c r="C2" s="38">
        <v>9.11</v>
      </c>
      <c r="D2" s="38">
        <v>1.52</v>
      </c>
      <c r="E2" s="38">
        <v>2.5099999999999998</v>
      </c>
      <c r="G2" t="s">
        <v>25</v>
      </c>
    </row>
    <row r="3" spans="1:16" ht="15.75" thickBot="1" x14ac:dyDescent="0.3">
      <c r="A3" s="43">
        <v>2</v>
      </c>
      <c r="B3" s="38">
        <v>67.680000000000007</v>
      </c>
      <c r="C3" s="38">
        <v>9.35</v>
      </c>
      <c r="D3" s="38">
        <v>3.24</v>
      </c>
      <c r="E3" s="38">
        <v>3.74</v>
      </c>
    </row>
    <row r="4" spans="1:16" x14ac:dyDescent="0.25">
      <c r="A4" s="43">
        <v>3</v>
      </c>
      <c r="B4">
        <v>105.2</v>
      </c>
      <c r="C4" s="38">
        <v>8.9</v>
      </c>
      <c r="D4" s="38">
        <v>6.63</v>
      </c>
      <c r="E4" s="38">
        <v>8.6999999999999993</v>
      </c>
      <c r="G4" s="37" t="s">
        <v>26</v>
      </c>
      <c r="H4" s="37"/>
      <c r="P4" s="17"/>
    </row>
    <row r="5" spans="1:16" x14ac:dyDescent="0.25">
      <c r="A5" s="43">
        <v>4</v>
      </c>
      <c r="B5">
        <v>85.02</v>
      </c>
      <c r="C5" s="38">
        <v>9.2200000000000006</v>
      </c>
      <c r="D5" s="38">
        <v>7.15</v>
      </c>
      <c r="E5" s="38">
        <v>5.36</v>
      </c>
      <c r="G5" s="34" t="s">
        <v>27</v>
      </c>
      <c r="H5" s="34">
        <v>0.9999993690039507</v>
      </c>
      <c r="P5" s="17"/>
    </row>
    <row r="6" spans="1:16" x14ac:dyDescent="0.25">
      <c r="A6" s="43">
        <v>5</v>
      </c>
      <c r="B6" s="38">
        <v>52.76</v>
      </c>
      <c r="C6" s="38">
        <v>8.74</v>
      </c>
      <c r="D6" s="38">
        <v>2.96</v>
      </c>
      <c r="E6" s="38">
        <v>1.89</v>
      </c>
      <c r="G6" s="34" t="s">
        <v>28</v>
      </c>
      <c r="H6" s="34">
        <v>0.99999873800829953</v>
      </c>
      <c r="P6" s="17"/>
    </row>
    <row r="7" spans="1:16" x14ac:dyDescent="0.25">
      <c r="A7" s="43">
        <v>6</v>
      </c>
      <c r="B7" s="42">
        <v>58.86</v>
      </c>
      <c r="C7" s="38">
        <v>8.98</v>
      </c>
      <c r="D7" s="38">
        <v>1.73</v>
      </c>
      <c r="E7" s="38">
        <v>3.01</v>
      </c>
      <c r="G7" s="34" t="s">
        <v>29</v>
      </c>
      <c r="H7" s="34">
        <v>0.99999810701244929</v>
      </c>
      <c r="P7" s="17"/>
    </row>
    <row r="8" spans="1:16" x14ac:dyDescent="0.25">
      <c r="A8" s="43">
        <v>7</v>
      </c>
      <c r="B8" s="42">
        <v>72.19</v>
      </c>
      <c r="C8" s="38">
        <v>8.77</v>
      </c>
      <c r="D8" s="38">
        <v>7.44</v>
      </c>
      <c r="E8" s="38">
        <v>3.59</v>
      </c>
      <c r="G8" s="34" t="s">
        <v>30</v>
      </c>
      <c r="H8" s="34">
        <v>2.2838325875596473E-2</v>
      </c>
      <c r="P8" s="17"/>
    </row>
    <row r="9" spans="1:16" ht="15.75" thickBot="1" x14ac:dyDescent="0.3">
      <c r="A9" s="43">
        <v>8</v>
      </c>
      <c r="B9" s="42">
        <v>61.09</v>
      </c>
      <c r="C9" s="38">
        <v>9.31</v>
      </c>
      <c r="D9" s="38">
        <v>3.7</v>
      </c>
      <c r="E9" s="38">
        <v>2.64</v>
      </c>
      <c r="G9" s="35" t="s">
        <v>31</v>
      </c>
      <c r="H9" s="35">
        <v>10</v>
      </c>
      <c r="P9" s="17"/>
    </row>
    <row r="10" spans="1:16" x14ac:dyDescent="0.25">
      <c r="A10" s="43">
        <v>9</v>
      </c>
      <c r="B10" s="42">
        <v>70.44</v>
      </c>
      <c r="C10" s="38">
        <v>8.81</v>
      </c>
      <c r="D10" s="38">
        <v>2</v>
      </c>
      <c r="E10" s="38">
        <v>4.7699999999999996</v>
      </c>
      <c r="P10" s="17"/>
    </row>
    <row r="11" spans="1:16" ht="15.75" thickBot="1" x14ac:dyDescent="0.3">
      <c r="A11" s="43">
        <v>10</v>
      </c>
      <c r="B11" s="42">
        <v>51.67</v>
      </c>
      <c r="C11" s="38">
        <v>9.14</v>
      </c>
      <c r="D11" s="38">
        <v>2.63</v>
      </c>
      <c r="E11" s="38">
        <v>1.6</v>
      </c>
      <c r="G11" t="s">
        <v>32</v>
      </c>
      <c r="P11" s="17"/>
    </row>
    <row r="12" spans="1:16" x14ac:dyDescent="0.25">
      <c r="G12" s="36"/>
      <c r="H12" s="36" t="s">
        <v>37</v>
      </c>
      <c r="I12" s="36" t="s">
        <v>38</v>
      </c>
      <c r="J12" s="36" t="s">
        <v>39</v>
      </c>
      <c r="K12" s="36" t="s">
        <v>40</v>
      </c>
      <c r="L12" s="36" t="s">
        <v>41</v>
      </c>
      <c r="P12" s="17"/>
    </row>
    <row r="13" spans="1:16" x14ac:dyDescent="0.25">
      <c r="G13" s="34" t="s">
        <v>33</v>
      </c>
      <c r="H13" s="34">
        <v>3</v>
      </c>
      <c r="I13" s="34">
        <v>2479.8347104652271</v>
      </c>
      <c r="J13" s="34">
        <v>826.6115701550757</v>
      </c>
      <c r="K13" s="34">
        <v>1584794.4761750018</v>
      </c>
      <c r="L13" s="34">
        <v>4.3966040188516615E-18</v>
      </c>
      <c r="P13" s="17"/>
    </row>
    <row r="14" spans="1:16" x14ac:dyDescent="0.25">
      <c r="G14" s="34" t="s">
        <v>34</v>
      </c>
      <c r="H14" s="34">
        <v>6</v>
      </c>
      <c r="I14" s="34">
        <v>3.129534772799637E-3</v>
      </c>
      <c r="J14" s="34">
        <v>5.215891287999395E-4</v>
      </c>
      <c r="K14" s="34"/>
      <c r="L14" s="34"/>
      <c r="P14" s="17"/>
    </row>
    <row r="15" spans="1:16" ht="15.75" thickBot="1" x14ac:dyDescent="0.3">
      <c r="G15" s="35" t="s">
        <v>35</v>
      </c>
      <c r="H15" s="35">
        <v>9</v>
      </c>
      <c r="I15" s="35">
        <v>2479.8378399999997</v>
      </c>
      <c r="J15" s="35"/>
      <c r="K15" s="35"/>
      <c r="L15" s="35"/>
      <c r="P15" s="17"/>
    </row>
    <row r="16" spans="1:16" ht="15.75" thickBot="1" x14ac:dyDescent="0.3">
      <c r="P16" s="17"/>
    </row>
    <row r="17" spans="7:16" x14ac:dyDescent="0.25">
      <c r="G17" s="36"/>
      <c r="H17" s="36" t="s">
        <v>42</v>
      </c>
      <c r="I17" s="36" t="s">
        <v>30</v>
      </c>
      <c r="J17" s="36" t="s">
        <v>43</v>
      </c>
      <c r="K17" s="36" t="s">
        <v>44</v>
      </c>
      <c r="L17" s="36" t="s">
        <v>45</v>
      </c>
      <c r="M17" s="36" t="s">
        <v>46</v>
      </c>
      <c r="N17" s="36" t="s">
        <v>47</v>
      </c>
      <c r="O17" s="36" t="s">
        <v>48</v>
      </c>
      <c r="P17" s="17"/>
    </row>
    <row r="18" spans="7:16" x14ac:dyDescent="0.25">
      <c r="G18" s="34" t="s">
        <v>36</v>
      </c>
      <c r="H18" s="34">
        <v>4.2613036137030029</v>
      </c>
      <c r="I18" s="34">
        <v>0.31151721078308581</v>
      </c>
      <c r="J18" s="34">
        <v>13.679191602258578</v>
      </c>
      <c r="K18" s="34">
        <v>9.4830056110085337E-6</v>
      </c>
      <c r="L18" s="34">
        <v>3.4990484588022448</v>
      </c>
      <c r="M18" s="34">
        <v>5.0235587686037615</v>
      </c>
      <c r="N18" s="34">
        <v>3.4990484588022448</v>
      </c>
      <c r="O18" s="34">
        <v>5.0235587686037615</v>
      </c>
      <c r="P18" s="17"/>
    </row>
    <row r="19" spans="7:16" x14ac:dyDescent="0.25">
      <c r="G19" s="34" t="s">
        <v>19</v>
      </c>
      <c r="H19" s="34">
        <v>3.506752598884713</v>
      </c>
      <c r="I19" s="34">
        <v>3.4209181681609968E-2</v>
      </c>
      <c r="J19" s="34">
        <v>102.50910505613932</v>
      </c>
      <c r="K19" s="34">
        <v>5.808692193792238E-11</v>
      </c>
      <c r="L19" s="34">
        <v>3.4230457468100104</v>
      </c>
      <c r="M19" s="34">
        <v>3.5904594509594157</v>
      </c>
      <c r="N19" s="34">
        <v>3.4230457468100104</v>
      </c>
      <c r="O19" s="34">
        <v>3.5904594509594157</v>
      </c>
      <c r="P19" s="17"/>
    </row>
    <row r="20" spans="7:16" x14ac:dyDescent="0.25">
      <c r="G20" s="34" t="s">
        <v>20</v>
      </c>
      <c r="H20" s="34">
        <v>1.7876421074827951</v>
      </c>
      <c r="I20" s="34">
        <v>4.0991265739865499E-3</v>
      </c>
      <c r="J20" s="34">
        <v>436.10317349733555</v>
      </c>
      <c r="K20" s="34">
        <v>9.811430362128944E-15</v>
      </c>
      <c r="L20" s="34">
        <v>1.7776119060895641</v>
      </c>
      <c r="M20" s="34">
        <v>1.797672308876026</v>
      </c>
      <c r="N20" s="34">
        <v>1.7776119060895641</v>
      </c>
      <c r="O20" s="34">
        <v>1.797672308876026</v>
      </c>
      <c r="P20" s="17"/>
    </row>
    <row r="21" spans="7:16" ht="15.75" thickBot="1" x14ac:dyDescent="0.3">
      <c r="G21" s="35" t="s">
        <v>21</v>
      </c>
      <c r="H21" s="35">
        <v>6.6507262473918249</v>
      </c>
      <c r="I21" s="35">
        <v>4.5152729106318415E-3</v>
      </c>
      <c r="J21" s="35">
        <v>1472.9400368539762</v>
      </c>
      <c r="K21" s="35">
        <v>6.6098288932332661E-18</v>
      </c>
      <c r="L21" s="35">
        <v>6.639677772595646</v>
      </c>
      <c r="M21" s="35">
        <v>6.6617747221880039</v>
      </c>
      <c r="N21" s="35">
        <v>6.639677772595646</v>
      </c>
      <c r="O21" s="35">
        <v>6.6617747221880039</v>
      </c>
      <c r="P21" s="17"/>
    </row>
    <row r="22" spans="7:16" x14ac:dyDescent="0.25">
      <c r="P22" s="17"/>
    </row>
    <row r="23" spans="7:16" x14ac:dyDescent="0.25">
      <c r="P23" s="17"/>
    </row>
    <row r="24" spans="7:16" x14ac:dyDescent="0.25">
      <c r="P24" s="17"/>
    </row>
    <row r="25" spans="7:16" x14ac:dyDescent="0.25">
      <c r="G25" t="s">
        <v>49</v>
      </c>
      <c r="P25" s="17"/>
    </row>
    <row r="26" spans="7:16" ht="15.75" thickBot="1" x14ac:dyDescent="0.3">
      <c r="P26" s="17"/>
    </row>
    <row r="27" spans="7:16" x14ac:dyDescent="0.25">
      <c r="G27" s="36" t="s">
        <v>50</v>
      </c>
      <c r="H27" s="36" t="s">
        <v>51</v>
      </c>
      <c r="I27" s="36" t="s">
        <v>52</v>
      </c>
      <c r="J27" s="36" t="s">
        <v>53</v>
      </c>
      <c r="P27" s="17"/>
    </row>
    <row r="28" spans="7:16" x14ac:dyDescent="0.25">
      <c r="G28" s="34">
        <v>1</v>
      </c>
      <c r="H28" s="34">
        <v>55.618358673870063</v>
      </c>
      <c r="I28" s="34">
        <v>3.1641326129935976E-2</v>
      </c>
      <c r="J28" s="34">
        <v>1.6968210416451903</v>
      </c>
      <c r="P28" s="17"/>
    </row>
    <row r="29" spans="7:16" x14ac:dyDescent="0.25">
      <c r="G29" s="34">
        <v>2</v>
      </c>
      <c r="H29" s="34">
        <v>67.715117006764757</v>
      </c>
      <c r="I29" s="34">
        <v>-3.5117006764750158E-2</v>
      </c>
      <c r="J29" s="34">
        <v>-1.8832104493132737</v>
      </c>
      <c r="P29" s="17"/>
    </row>
    <row r="30" spans="7:16" x14ac:dyDescent="0.25">
      <c r="G30" s="34">
        <v>3</v>
      </c>
      <c r="H30" s="34">
        <v>105.18478726869675</v>
      </c>
      <c r="I30" s="34">
        <v>1.5212731303250848E-2</v>
      </c>
      <c r="J30" s="34">
        <v>0.81580912475815781</v>
      </c>
      <c r="P30" s="17"/>
    </row>
    <row r="31" spans="7:16" x14ac:dyDescent="0.25">
      <c r="G31" s="34">
        <v>4</v>
      </c>
      <c r="H31" s="34">
        <v>85.023096329942234</v>
      </c>
      <c r="I31" s="34">
        <v>-3.0963299422381851E-3</v>
      </c>
      <c r="J31" s="34">
        <v>-0.16604606824285528</v>
      </c>
      <c r="P31" s="17"/>
    </row>
    <row r="32" spans="7:16" x14ac:dyDescent="0.25">
      <c r="G32" s="34">
        <v>5</v>
      </c>
      <c r="H32" s="34">
        <v>52.771614573675009</v>
      </c>
      <c r="I32" s="34">
        <v>-1.1614573675011286E-2</v>
      </c>
      <c r="J32" s="34">
        <v>-0.62285167570305411</v>
      </c>
      <c r="P32" s="17"/>
    </row>
    <row r="33" spans="1:16" x14ac:dyDescent="0.25">
      <c r="G33" s="34">
        <v>6</v>
      </c>
      <c r="H33" s="34">
        <v>58.863248802282357</v>
      </c>
      <c r="I33" s="34">
        <v>-3.2488022823571328E-3</v>
      </c>
      <c r="J33" s="34">
        <v>-0.17422266216689875</v>
      </c>
      <c r="P33" s="17"/>
    </row>
    <row r="34" spans="1:16" x14ac:dyDescent="0.25">
      <c r="G34" s="34">
        <v>7</v>
      </c>
      <c r="H34" s="34">
        <v>72.191688413730589</v>
      </c>
      <c r="I34" s="34">
        <v>-1.6884137305908098E-3</v>
      </c>
      <c r="J34" s="34">
        <v>-9.0544117313673941E-2</v>
      </c>
      <c r="P34" s="17"/>
    </row>
    <row r="35" spans="1:16" x14ac:dyDescent="0.25">
      <c r="G35" s="34">
        <v>8</v>
      </c>
      <c r="H35" s="34">
        <v>61.081363400120438</v>
      </c>
      <c r="I35" s="34">
        <v>8.6365998795656651E-3</v>
      </c>
      <c r="J35" s="34">
        <v>0.46315266129292887</v>
      </c>
      <c r="P35" s="17"/>
    </row>
    <row r="36" spans="1:16" x14ac:dyDescent="0.25">
      <c r="G36" s="34">
        <v>9</v>
      </c>
      <c r="H36" s="34">
        <v>70.455042424901919</v>
      </c>
      <c r="I36" s="34">
        <v>-1.5042424901920981E-2</v>
      </c>
      <c r="J36" s="34">
        <v>-0.80667614834254586</v>
      </c>
      <c r="P36" s="17"/>
    </row>
    <row r="37" spans="1:16" ht="15.75" thickBot="1" x14ac:dyDescent="0.3">
      <c r="G37" s="35">
        <v>10</v>
      </c>
      <c r="H37" s="35">
        <v>51.65568310601595</v>
      </c>
      <c r="I37" s="35">
        <v>1.4316893984052115E-2</v>
      </c>
      <c r="J37" s="35">
        <v>0.76776829338259545</v>
      </c>
      <c r="P37" s="17"/>
    </row>
    <row r="38" spans="1:16" x14ac:dyDescent="0.25">
      <c r="G38" s="34"/>
      <c r="H38" s="34"/>
      <c r="I38" s="34"/>
      <c r="J38" s="34"/>
      <c r="K38" s="17"/>
      <c r="L38" s="17"/>
      <c r="M38" s="17"/>
      <c r="N38" s="17"/>
      <c r="O38" s="17"/>
      <c r="P38" s="17"/>
    </row>
    <row r="39" spans="1:16" x14ac:dyDescent="0.25">
      <c r="G39" s="34"/>
      <c r="H39" s="34"/>
      <c r="I39" s="34"/>
      <c r="J39" s="34"/>
      <c r="K39" s="17"/>
      <c r="L39" s="17"/>
      <c r="M39" s="17"/>
      <c r="N39" s="17"/>
      <c r="O39" s="17"/>
      <c r="P39" s="17"/>
    </row>
    <row r="40" spans="1:16" x14ac:dyDescent="0.25"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5"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ht="18" x14ac:dyDescent="0.25">
      <c r="A42" s="43" t="s">
        <v>54</v>
      </c>
      <c r="B42" s="41" t="s">
        <v>0</v>
      </c>
      <c r="C42" s="39" t="s">
        <v>22</v>
      </c>
      <c r="G42" t="s">
        <v>25</v>
      </c>
      <c r="P42" s="17"/>
    </row>
    <row r="43" spans="1:16" ht="15.75" thickBot="1" x14ac:dyDescent="0.3">
      <c r="A43" s="43">
        <v>1</v>
      </c>
      <c r="B43" s="38">
        <v>55.65</v>
      </c>
      <c r="C43" s="38">
        <v>9.11</v>
      </c>
      <c r="P43" s="17"/>
    </row>
    <row r="44" spans="1:16" x14ac:dyDescent="0.25">
      <c r="A44" s="43">
        <v>2</v>
      </c>
      <c r="B44" s="38">
        <v>67.680000000000007</v>
      </c>
      <c r="C44" s="38">
        <v>9.35</v>
      </c>
      <c r="G44" s="37" t="s">
        <v>26</v>
      </c>
      <c r="H44" s="37"/>
      <c r="P44" s="17"/>
    </row>
    <row r="45" spans="1:16" x14ac:dyDescent="0.25">
      <c r="A45" s="43">
        <v>3</v>
      </c>
      <c r="B45">
        <v>105.2</v>
      </c>
      <c r="C45" s="38">
        <v>8.9</v>
      </c>
      <c r="G45" s="34" t="s">
        <v>27</v>
      </c>
      <c r="H45" s="34">
        <v>9.4539728348901592E-2</v>
      </c>
      <c r="P45" s="17"/>
    </row>
    <row r="46" spans="1:16" x14ac:dyDescent="0.25">
      <c r="A46" s="43">
        <v>4</v>
      </c>
      <c r="B46">
        <v>85.02</v>
      </c>
      <c r="C46" s="38">
        <v>9.2200000000000006</v>
      </c>
      <c r="G46" s="34" t="s">
        <v>28</v>
      </c>
      <c r="H46" s="34">
        <v>8.9377602362841063E-3</v>
      </c>
      <c r="P46" s="17"/>
    </row>
    <row r="47" spans="1:16" x14ac:dyDescent="0.25">
      <c r="A47" s="43">
        <v>5</v>
      </c>
      <c r="B47" s="38">
        <v>52.76</v>
      </c>
      <c r="C47" s="38">
        <v>8.74</v>
      </c>
      <c r="G47" s="34" t="s">
        <v>29</v>
      </c>
      <c r="H47" s="34">
        <v>-0.11494501973418038</v>
      </c>
      <c r="P47" s="17"/>
    </row>
    <row r="48" spans="1:16" x14ac:dyDescent="0.25">
      <c r="A48" s="43">
        <v>6</v>
      </c>
      <c r="B48" s="42">
        <v>58.86</v>
      </c>
      <c r="C48" s="38">
        <v>8.98</v>
      </c>
      <c r="G48" s="34" t="s">
        <v>30</v>
      </c>
      <c r="H48" s="34">
        <v>17.527384445351561</v>
      </c>
      <c r="P48" s="17"/>
    </row>
    <row r="49" spans="1:16" ht="15.75" thickBot="1" x14ac:dyDescent="0.3">
      <c r="A49" s="43">
        <v>7</v>
      </c>
      <c r="B49" s="42">
        <v>72.19</v>
      </c>
      <c r="C49" s="38">
        <v>8.77</v>
      </c>
      <c r="G49" s="35" t="s">
        <v>31</v>
      </c>
      <c r="H49" s="35">
        <v>10</v>
      </c>
      <c r="P49" s="17"/>
    </row>
    <row r="50" spans="1:16" x14ac:dyDescent="0.25">
      <c r="A50" s="43">
        <v>8</v>
      </c>
      <c r="B50" s="42">
        <v>61.09</v>
      </c>
      <c r="C50" s="38">
        <v>9.31</v>
      </c>
      <c r="P50" s="17"/>
    </row>
    <row r="51" spans="1:16" ht="15.75" thickBot="1" x14ac:dyDescent="0.3">
      <c r="A51" s="43">
        <v>9</v>
      </c>
      <c r="B51" s="42">
        <v>70.44</v>
      </c>
      <c r="C51" s="38">
        <v>8.81</v>
      </c>
      <c r="G51" t="s">
        <v>32</v>
      </c>
      <c r="P51" s="17"/>
    </row>
    <row r="52" spans="1:16" x14ac:dyDescent="0.25">
      <c r="A52" s="43">
        <v>10</v>
      </c>
      <c r="B52" s="42">
        <v>51.67</v>
      </c>
      <c r="C52" s="38">
        <v>9.14</v>
      </c>
      <c r="G52" s="36"/>
      <c r="H52" s="36" t="s">
        <v>37</v>
      </c>
      <c r="I52" s="36" t="s">
        <v>38</v>
      </c>
      <c r="J52" s="36" t="s">
        <v>39</v>
      </c>
      <c r="K52" s="36" t="s">
        <v>40</v>
      </c>
      <c r="L52" s="36" t="s">
        <v>41</v>
      </c>
      <c r="P52" s="17"/>
    </row>
    <row r="53" spans="1:16" x14ac:dyDescent="0.25">
      <c r="G53" s="34" t="s">
        <v>33</v>
      </c>
      <c r="H53" s="34">
        <v>1</v>
      </c>
      <c r="I53" s="34">
        <v>22.164196038784667</v>
      </c>
      <c r="J53" s="34">
        <v>22.164196038784667</v>
      </c>
      <c r="K53" s="34">
        <v>7.2146913706771856E-2</v>
      </c>
      <c r="L53" s="34">
        <v>0.79503283247412226</v>
      </c>
      <c r="P53" s="17"/>
    </row>
    <row r="54" spans="1:16" x14ac:dyDescent="0.25">
      <c r="G54" s="34" t="s">
        <v>34</v>
      </c>
      <c r="H54" s="34">
        <v>8</v>
      </c>
      <c r="I54" s="34">
        <v>2457.673643961215</v>
      </c>
      <c r="J54" s="34">
        <v>307.20920549515188</v>
      </c>
      <c r="K54" s="34"/>
      <c r="L54" s="34"/>
      <c r="P54" s="17"/>
    </row>
    <row r="55" spans="1:16" ht="15.75" thickBot="1" x14ac:dyDescent="0.3">
      <c r="G55" s="35" t="s">
        <v>35</v>
      </c>
      <c r="H55" s="35">
        <v>9</v>
      </c>
      <c r="I55" s="35">
        <v>2479.8378399999997</v>
      </c>
      <c r="J55" s="35"/>
      <c r="K55" s="35"/>
      <c r="L55" s="35"/>
      <c r="P55" s="17"/>
    </row>
    <row r="56" spans="1:16" ht="15.75" thickBot="1" x14ac:dyDescent="0.3">
      <c r="P56" s="17"/>
    </row>
    <row r="57" spans="1:16" x14ac:dyDescent="0.25">
      <c r="G57" s="36"/>
      <c r="H57" s="36" t="s">
        <v>42</v>
      </c>
      <c r="I57" s="36" t="s">
        <v>30</v>
      </c>
      <c r="J57" s="36" t="s">
        <v>43</v>
      </c>
      <c r="K57" s="36" t="s">
        <v>44</v>
      </c>
      <c r="L57" s="36" t="s">
        <v>45</v>
      </c>
      <c r="M57" s="36" t="s">
        <v>46</v>
      </c>
      <c r="N57" s="36" t="s">
        <v>47</v>
      </c>
      <c r="O57" s="36" t="s">
        <v>48</v>
      </c>
      <c r="P57" s="17"/>
    </row>
    <row r="58" spans="1:16" x14ac:dyDescent="0.25">
      <c r="G58" s="34" t="s">
        <v>36</v>
      </c>
      <c r="H58" s="34">
        <v>131.11440755480282</v>
      </c>
      <c r="I58" s="34">
        <v>234.83083598068629</v>
      </c>
      <c r="J58" s="34">
        <v>0.55833556529001305</v>
      </c>
      <c r="K58" s="34">
        <v>0.59189417364087538</v>
      </c>
      <c r="L58" s="34">
        <v>-410.40647129011131</v>
      </c>
      <c r="M58" s="34">
        <v>672.63528639971696</v>
      </c>
      <c r="N58" s="34">
        <v>-410.40647129011131</v>
      </c>
      <c r="O58" s="34">
        <v>672.63528639971696</v>
      </c>
      <c r="P58" s="17"/>
    </row>
    <row r="59" spans="1:16" ht="15.75" thickBot="1" x14ac:dyDescent="0.3">
      <c r="G59" s="35" t="s">
        <v>19</v>
      </c>
      <c r="H59" s="35">
        <v>-6.9808931202040094</v>
      </c>
      <c r="I59" s="35">
        <v>25.989750483980146</v>
      </c>
      <c r="J59" s="35">
        <v>-0.2686017753231979</v>
      </c>
      <c r="K59" s="35">
        <v>0.79503283247411982</v>
      </c>
      <c r="L59" s="35">
        <v>-66.913365209186736</v>
      </c>
      <c r="M59" s="35">
        <v>52.951578968778712</v>
      </c>
      <c r="N59" s="35">
        <v>-66.913365209186736</v>
      </c>
      <c r="O59" s="35">
        <v>52.951578968778712</v>
      </c>
      <c r="P59" s="17"/>
    </row>
    <row r="60" spans="1:16" x14ac:dyDescent="0.25">
      <c r="P60" s="17"/>
    </row>
    <row r="61" spans="1:16" x14ac:dyDescent="0.25">
      <c r="P61" s="17"/>
    </row>
    <row r="62" spans="1:16" x14ac:dyDescent="0.25">
      <c r="P62" s="17"/>
    </row>
    <row r="63" spans="1:16" x14ac:dyDescent="0.25">
      <c r="G63" t="s">
        <v>49</v>
      </c>
      <c r="P63" s="17"/>
    </row>
    <row r="64" spans="1:16" ht="15.75" thickBot="1" x14ac:dyDescent="0.3">
      <c r="P64" s="17"/>
    </row>
    <row r="65" spans="1:16" x14ac:dyDescent="0.25">
      <c r="G65" s="36" t="s">
        <v>50</v>
      </c>
      <c r="H65" s="36" t="s">
        <v>51</v>
      </c>
      <c r="I65" s="36" t="s">
        <v>52</v>
      </c>
      <c r="J65" s="36" t="s">
        <v>53</v>
      </c>
      <c r="P65" s="17"/>
    </row>
    <row r="66" spans="1:16" x14ac:dyDescent="0.25">
      <c r="G66" s="34">
        <v>1</v>
      </c>
      <c r="H66" s="34">
        <v>67.518471229744307</v>
      </c>
      <c r="I66" s="34">
        <v>-11.868471229744308</v>
      </c>
      <c r="J66" s="34">
        <v>-0.71821410505108407</v>
      </c>
      <c r="P66" s="17"/>
    </row>
    <row r="67" spans="1:16" x14ac:dyDescent="0.25">
      <c r="G67" s="34">
        <v>2</v>
      </c>
      <c r="H67" s="34">
        <v>65.843056880895332</v>
      </c>
      <c r="I67" s="34">
        <v>1.8369431191046743</v>
      </c>
      <c r="J67" s="34">
        <v>0.11116161742980724</v>
      </c>
      <c r="P67" s="17"/>
    </row>
    <row r="68" spans="1:16" x14ac:dyDescent="0.25">
      <c r="G68" s="34">
        <v>3</v>
      </c>
      <c r="H68" s="34">
        <v>68.98445878498714</v>
      </c>
      <c r="I68" s="34">
        <v>36.215541215012863</v>
      </c>
      <c r="J68" s="34">
        <v>2.1915638517532536</v>
      </c>
      <c r="P68" s="17"/>
    </row>
    <row r="69" spans="1:16" x14ac:dyDescent="0.25">
      <c r="G69" s="34">
        <v>4</v>
      </c>
      <c r="H69" s="34">
        <v>66.750572986521846</v>
      </c>
      <c r="I69" s="34">
        <v>18.26942701347815</v>
      </c>
      <c r="J69" s="34">
        <v>1.1055644756838656</v>
      </c>
      <c r="P69" s="17"/>
    </row>
    <row r="70" spans="1:16" x14ac:dyDescent="0.25">
      <c r="G70" s="34">
        <v>5</v>
      </c>
      <c r="H70" s="34">
        <v>70.10140168421978</v>
      </c>
      <c r="I70" s="34">
        <v>-17.341401684219782</v>
      </c>
      <c r="J70" s="34">
        <v>-1.0494055257723025</v>
      </c>
      <c r="P70" s="17"/>
    </row>
    <row r="71" spans="1:16" x14ac:dyDescent="0.25">
      <c r="G71" s="34">
        <v>6</v>
      </c>
      <c r="H71" s="34">
        <v>68.42598733537082</v>
      </c>
      <c r="I71" s="34">
        <v>-9.5659873353708207</v>
      </c>
      <c r="J71" s="34">
        <v>-0.57888053987820742</v>
      </c>
      <c r="P71" s="17"/>
    </row>
    <row r="72" spans="1:16" x14ac:dyDescent="0.25">
      <c r="G72" s="34">
        <v>7</v>
      </c>
      <c r="H72" s="34">
        <v>69.891974890613668</v>
      </c>
      <c r="I72" s="34">
        <v>2.2980251093863302</v>
      </c>
      <c r="J72" s="34">
        <v>0.13906374421555387</v>
      </c>
      <c r="P72" s="17"/>
    </row>
    <row r="73" spans="1:16" x14ac:dyDescent="0.25">
      <c r="G73" s="34">
        <v>8</v>
      </c>
      <c r="H73" s="34">
        <v>66.122292605703493</v>
      </c>
      <c r="I73" s="34">
        <v>-5.0322926057034891</v>
      </c>
      <c r="J73" s="34">
        <v>-0.30452646008043482</v>
      </c>
      <c r="P73" s="17"/>
    </row>
    <row r="74" spans="1:16" x14ac:dyDescent="0.25">
      <c r="G74" s="34">
        <v>9</v>
      </c>
      <c r="H74" s="34">
        <v>69.612739165805493</v>
      </c>
      <c r="I74" s="34">
        <v>0.82726083419450447</v>
      </c>
      <c r="J74" s="34">
        <v>5.0061241096139006E-2</v>
      </c>
      <c r="P74" s="17"/>
    </row>
    <row r="75" spans="1:16" ht="15.75" thickBot="1" x14ac:dyDescent="0.3">
      <c r="G75" s="35">
        <v>10</v>
      </c>
      <c r="H75" s="35">
        <v>67.30904443613818</v>
      </c>
      <c r="I75" s="35">
        <v>-15.639044436138178</v>
      </c>
      <c r="J75" s="35">
        <v>-0.94638829939659386</v>
      </c>
      <c r="P75" s="17"/>
    </row>
    <row r="76" spans="1:16" x14ac:dyDescent="0.25"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 x14ac:dyDescent="0.25"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25"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 x14ac:dyDescent="0.25"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ht="18" x14ac:dyDescent="0.35">
      <c r="A80" s="43" t="s">
        <v>54</v>
      </c>
      <c r="B80" s="41" t="s">
        <v>0</v>
      </c>
      <c r="C80" s="44" t="s">
        <v>23</v>
      </c>
      <c r="G80" t="s">
        <v>25</v>
      </c>
      <c r="P80" s="17"/>
    </row>
    <row r="81" spans="1:16" ht="15.75" thickBot="1" x14ac:dyDescent="0.3">
      <c r="A81" s="43">
        <v>1</v>
      </c>
      <c r="B81" s="38">
        <v>55.65</v>
      </c>
      <c r="C81" s="38">
        <v>1.52</v>
      </c>
      <c r="P81" s="17"/>
    </row>
    <row r="82" spans="1:16" x14ac:dyDescent="0.25">
      <c r="A82" s="43">
        <v>2</v>
      </c>
      <c r="B82" s="38">
        <v>67.680000000000007</v>
      </c>
      <c r="C82" s="38">
        <v>3.24</v>
      </c>
      <c r="G82" s="37" t="s">
        <v>26</v>
      </c>
      <c r="H82" s="37"/>
      <c r="P82" s="17"/>
    </row>
    <row r="83" spans="1:16" x14ac:dyDescent="0.25">
      <c r="A83" s="43">
        <v>3</v>
      </c>
      <c r="B83">
        <v>105.2</v>
      </c>
      <c r="C83" s="38">
        <v>6.63</v>
      </c>
      <c r="G83" s="34" t="s">
        <v>27</v>
      </c>
      <c r="H83" s="34">
        <v>0.73700293119727378</v>
      </c>
      <c r="P83" s="17"/>
    </row>
    <row r="84" spans="1:16" x14ac:dyDescent="0.25">
      <c r="A84" s="43">
        <v>4</v>
      </c>
      <c r="B84">
        <v>85.02</v>
      </c>
      <c r="C84" s="38">
        <v>7.15</v>
      </c>
      <c r="G84" s="34" t="s">
        <v>28</v>
      </c>
      <c r="H84" s="34">
        <v>0.54317332059337342</v>
      </c>
      <c r="P84" s="17"/>
    </row>
    <row r="85" spans="1:16" x14ac:dyDescent="0.25">
      <c r="A85" s="43">
        <v>5</v>
      </c>
      <c r="B85" s="38">
        <v>52.76</v>
      </c>
      <c r="C85" s="38">
        <v>2.96</v>
      </c>
      <c r="G85" s="34" t="s">
        <v>29</v>
      </c>
      <c r="H85" s="34">
        <v>0.48606998566754511</v>
      </c>
      <c r="P85" s="17"/>
    </row>
    <row r="86" spans="1:16" x14ac:dyDescent="0.25">
      <c r="A86" s="43">
        <v>6</v>
      </c>
      <c r="B86" s="42">
        <v>58.86</v>
      </c>
      <c r="C86" s="38">
        <v>1.73</v>
      </c>
      <c r="G86" s="34" t="s">
        <v>30</v>
      </c>
      <c r="H86" s="34">
        <v>11.899874400146526</v>
      </c>
      <c r="P86" s="17"/>
    </row>
    <row r="87" spans="1:16" ht="15.75" thickBot="1" x14ac:dyDescent="0.3">
      <c r="A87" s="43">
        <v>7</v>
      </c>
      <c r="B87" s="42">
        <v>72.19</v>
      </c>
      <c r="C87" s="38">
        <v>7.44</v>
      </c>
      <c r="G87" s="35" t="s">
        <v>31</v>
      </c>
      <c r="H87" s="35">
        <v>10</v>
      </c>
      <c r="P87" s="17"/>
    </row>
    <row r="88" spans="1:16" x14ac:dyDescent="0.25">
      <c r="A88" s="43">
        <v>8</v>
      </c>
      <c r="B88" s="42">
        <v>61.09</v>
      </c>
      <c r="C88" s="38">
        <v>3.7</v>
      </c>
      <c r="P88" s="17"/>
    </row>
    <row r="89" spans="1:16" ht="15.75" thickBot="1" x14ac:dyDescent="0.3">
      <c r="A89" s="43">
        <v>9</v>
      </c>
      <c r="B89" s="42">
        <v>70.44</v>
      </c>
      <c r="C89" s="38">
        <v>2</v>
      </c>
      <c r="G89" t="s">
        <v>32</v>
      </c>
      <c r="P89" s="17"/>
    </row>
    <row r="90" spans="1:16" x14ac:dyDescent="0.25">
      <c r="A90" s="43">
        <v>10</v>
      </c>
      <c r="B90" s="42">
        <v>51.67</v>
      </c>
      <c r="C90" s="38">
        <v>2.63</v>
      </c>
      <c r="G90" s="36"/>
      <c r="H90" s="36" t="s">
        <v>37</v>
      </c>
      <c r="I90" s="36" t="s">
        <v>38</v>
      </c>
      <c r="J90" s="36" t="s">
        <v>39</v>
      </c>
      <c r="K90" s="36" t="s">
        <v>40</v>
      </c>
      <c r="L90" s="36" t="s">
        <v>41</v>
      </c>
      <c r="P90" s="17"/>
    </row>
    <row r="91" spans="1:16" x14ac:dyDescent="0.25">
      <c r="G91" s="34" t="s">
        <v>33</v>
      </c>
      <c r="H91" s="34">
        <v>1</v>
      </c>
      <c r="I91" s="34">
        <v>1346.9817540858985</v>
      </c>
      <c r="J91" s="34">
        <v>1346.9817540858985</v>
      </c>
      <c r="K91" s="34">
        <v>9.5121120561330219</v>
      </c>
      <c r="L91" s="34">
        <v>1.5021638789580117E-2</v>
      </c>
      <c r="P91" s="17"/>
    </row>
    <row r="92" spans="1:16" x14ac:dyDescent="0.25">
      <c r="G92" s="34" t="s">
        <v>34</v>
      </c>
      <c r="H92" s="34">
        <v>8</v>
      </c>
      <c r="I92" s="34">
        <v>1132.8560859141012</v>
      </c>
      <c r="J92" s="34">
        <v>141.60701073926265</v>
      </c>
      <c r="K92" s="34"/>
      <c r="L92" s="34"/>
      <c r="P92" s="17"/>
    </row>
    <row r="93" spans="1:16" ht="15.75" thickBot="1" x14ac:dyDescent="0.3">
      <c r="G93" s="35" t="s">
        <v>35</v>
      </c>
      <c r="H93" s="35">
        <v>9</v>
      </c>
      <c r="I93" s="35">
        <v>2479.8378399999997</v>
      </c>
      <c r="J93" s="35"/>
      <c r="K93" s="35"/>
      <c r="L93" s="35"/>
      <c r="P93" s="17"/>
    </row>
    <row r="94" spans="1:16" ht="15.75" thickBot="1" x14ac:dyDescent="0.3">
      <c r="P94" s="17"/>
    </row>
    <row r="95" spans="1:16" x14ac:dyDescent="0.25">
      <c r="G95" s="36"/>
      <c r="H95" s="36" t="s">
        <v>42</v>
      </c>
      <c r="I95" s="36" t="s">
        <v>30</v>
      </c>
      <c r="J95" s="36" t="s">
        <v>43</v>
      </c>
      <c r="K95" s="36" t="s">
        <v>44</v>
      </c>
      <c r="L95" s="36" t="s">
        <v>45</v>
      </c>
      <c r="M95" s="36" t="s">
        <v>46</v>
      </c>
      <c r="N95" s="36" t="s">
        <v>47</v>
      </c>
      <c r="O95" s="36" t="s">
        <v>48</v>
      </c>
      <c r="P95" s="17"/>
    </row>
    <row r="96" spans="1:16" x14ac:dyDescent="0.25">
      <c r="G96" s="34" t="s">
        <v>36</v>
      </c>
      <c r="H96" s="34">
        <v>47.288334155747933</v>
      </c>
      <c r="I96" s="34">
        <v>7.7137841271609568</v>
      </c>
      <c r="J96" s="34">
        <v>6.1303678423202532</v>
      </c>
      <c r="K96" s="34">
        <v>2.7996071607018096E-4</v>
      </c>
      <c r="L96" s="34">
        <v>29.500316060442501</v>
      </c>
      <c r="M96" s="34">
        <v>65.076352251053365</v>
      </c>
      <c r="N96" s="34">
        <v>29.500316060442501</v>
      </c>
      <c r="O96" s="34">
        <v>65.076352251053365</v>
      </c>
      <c r="P96" s="17"/>
    </row>
    <row r="97" spans="7:16" ht="15.75" thickBot="1" x14ac:dyDescent="0.3">
      <c r="G97" s="35" t="s">
        <v>20</v>
      </c>
      <c r="H97" s="35">
        <v>5.3250425241671993</v>
      </c>
      <c r="I97" s="35">
        <v>1.7265716332188574</v>
      </c>
      <c r="J97" s="35">
        <v>3.0841712105739232</v>
      </c>
      <c r="K97" s="35">
        <v>1.5021638789580117E-2</v>
      </c>
      <c r="L97" s="35">
        <v>1.3435611982383016</v>
      </c>
      <c r="M97" s="35">
        <v>9.306523850096097</v>
      </c>
      <c r="N97" s="35">
        <v>1.3435611982383016</v>
      </c>
      <c r="O97" s="35">
        <v>9.306523850096097</v>
      </c>
      <c r="P97" s="17"/>
    </row>
    <row r="98" spans="7:16" x14ac:dyDescent="0.25">
      <c r="P98" s="17"/>
    </row>
    <row r="99" spans="7:16" x14ac:dyDescent="0.25">
      <c r="P99" s="17"/>
    </row>
    <row r="100" spans="7:16" x14ac:dyDescent="0.25">
      <c r="P100" s="17"/>
    </row>
    <row r="101" spans="7:16" x14ac:dyDescent="0.25">
      <c r="G101" t="s">
        <v>49</v>
      </c>
      <c r="P101" s="17"/>
    </row>
    <row r="102" spans="7:16" ht="15.75" thickBot="1" x14ac:dyDescent="0.3">
      <c r="P102" s="17"/>
    </row>
    <row r="103" spans="7:16" x14ac:dyDescent="0.25">
      <c r="G103" s="36" t="s">
        <v>50</v>
      </c>
      <c r="H103" s="36" t="s">
        <v>51</v>
      </c>
      <c r="I103" s="36" t="s">
        <v>52</v>
      </c>
      <c r="J103" s="36" t="s">
        <v>53</v>
      </c>
      <c r="P103" s="17"/>
    </row>
    <row r="104" spans="7:16" x14ac:dyDescent="0.25">
      <c r="G104" s="34">
        <v>1</v>
      </c>
      <c r="H104" s="34">
        <v>55.382398792482078</v>
      </c>
      <c r="I104" s="34">
        <v>0.26760120751792016</v>
      </c>
      <c r="J104" s="34">
        <v>2.3851843573319553E-2</v>
      </c>
      <c r="P104" s="17"/>
    </row>
    <row r="105" spans="7:16" x14ac:dyDescent="0.25">
      <c r="G105" s="34">
        <v>2</v>
      </c>
      <c r="H105" s="34">
        <v>64.541471934049667</v>
      </c>
      <c r="I105" s="34">
        <v>3.1385280659503394</v>
      </c>
      <c r="J105" s="34">
        <v>0.27974343305049398</v>
      </c>
      <c r="P105" s="17"/>
    </row>
    <row r="106" spans="7:16" x14ac:dyDescent="0.25">
      <c r="G106" s="34">
        <v>3</v>
      </c>
      <c r="H106" s="34">
        <v>82.59336609097646</v>
      </c>
      <c r="I106" s="34">
        <v>22.606633909023543</v>
      </c>
      <c r="J106" s="34">
        <v>2.0149755702474637</v>
      </c>
      <c r="P106" s="17"/>
    </row>
    <row r="107" spans="7:16" x14ac:dyDescent="0.25">
      <c r="G107" s="34">
        <v>4</v>
      </c>
      <c r="H107" s="34">
        <v>85.362388203543418</v>
      </c>
      <c r="I107" s="34">
        <v>-0.34238820354342181</v>
      </c>
      <c r="J107" s="34">
        <v>-3.0517761664886019E-2</v>
      </c>
      <c r="P107" s="17"/>
    </row>
    <row r="108" spans="7:16" x14ac:dyDescent="0.25">
      <c r="G108" s="34">
        <v>5</v>
      </c>
      <c r="H108" s="34">
        <v>63.050460027282838</v>
      </c>
      <c r="I108" s="34">
        <v>-10.29046002728284</v>
      </c>
      <c r="J108" s="34">
        <v>-0.91720977324742237</v>
      </c>
      <c r="P108" s="17"/>
    </row>
    <row r="109" spans="7:16" x14ac:dyDescent="0.25">
      <c r="G109" s="34">
        <v>6</v>
      </c>
      <c r="H109" s="34">
        <v>56.500657722557186</v>
      </c>
      <c r="I109" s="34">
        <v>2.3593422774428134</v>
      </c>
      <c r="J109" s="34">
        <v>0.21029300823957231</v>
      </c>
      <c r="P109" s="17"/>
    </row>
    <row r="110" spans="7:16" x14ac:dyDescent="0.25">
      <c r="G110" s="34">
        <v>7</v>
      </c>
      <c r="H110" s="34">
        <v>86.906650535551904</v>
      </c>
      <c r="I110" s="34">
        <v>-14.716650535551906</v>
      </c>
      <c r="J110" s="34">
        <v>-1.3117251964331558</v>
      </c>
      <c r="P110" s="17"/>
    </row>
    <row r="111" spans="7:16" x14ac:dyDescent="0.25">
      <c r="G111" s="34">
        <v>8</v>
      </c>
      <c r="H111" s="34">
        <v>66.990991495166568</v>
      </c>
      <c r="I111" s="34">
        <v>-5.900991495166565</v>
      </c>
      <c r="J111" s="34">
        <v>-0.52596745498906816</v>
      </c>
      <c r="P111" s="17"/>
    </row>
    <row r="112" spans="7:16" x14ac:dyDescent="0.25">
      <c r="G112" s="34">
        <v>9</v>
      </c>
      <c r="H112" s="34">
        <v>57.938419204082329</v>
      </c>
      <c r="I112" s="34">
        <v>12.501580795917668</v>
      </c>
      <c r="J112" s="34">
        <v>1.114291494904692</v>
      </c>
      <c r="P112" s="17"/>
    </row>
    <row r="113" spans="1:16" ht="15.75" thickBot="1" x14ac:dyDescent="0.3">
      <c r="G113" s="35">
        <v>10</v>
      </c>
      <c r="H113" s="35">
        <v>61.293195994307666</v>
      </c>
      <c r="I113" s="35">
        <v>-9.6231959943076646</v>
      </c>
      <c r="J113" s="35">
        <v>-0.85773516368101954</v>
      </c>
      <c r="P113" s="17"/>
    </row>
    <row r="114" spans="1:16" x14ac:dyDescent="0.25"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 x14ac:dyDescent="0.25"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 x14ac:dyDescent="0.25"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 x14ac:dyDescent="0.25"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 ht="18" x14ac:dyDescent="0.35">
      <c r="A118" s="43" t="s">
        <v>54</v>
      </c>
      <c r="B118" s="41" t="s">
        <v>0</v>
      </c>
      <c r="C118" s="44" t="s">
        <v>24</v>
      </c>
      <c r="G118" t="s">
        <v>25</v>
      </c>
      <c r="P118" s="17"/>
    </row>
    <row r="119" spans="1:16" ht="15.75" thickBot="1" x14ac:dyDescent="0.3">
      <c r="A119" s="43">
        <v>1</v>
      </c>
      <c r="B119" s="38">
        <v>55.65</v>
      </c>
      <c r="C119" s="38">
        <v>2.5099999999999998</v>
      </c>
      <c r="P119" s="17"/>
    </row>
    <row r="120" spans="1:16" x14ac:dyDescent="0.25">
      <c r="A120" s="43">
        <v>2</v>
      </c>
      <c r="B120" s="38">
        <v>67.680000000000007</v>
      </c>
      <c r="C120" s="38">
        <v>3.74</v>
      </c>
      <c r="G120" s="37" t="s">
        <v>26</v>
      </c>
      <c r="H120" s="37"/>
      <c r="P120" s="17"/>
    </row>
    <row r="121" spans="1:16" x14ac:dyDescent="0.25">
      <c r="A121" s="43">
        <v>3</v>
      </c>
      <c r="B121">
        <v>105.2</v>
      </c>
      <c r="C121" s="38">
        <v>8.6999999999999993</v>
      </c>
      <c r="G121" s="34" t="s">
        <v>27</v>
      </c>
      <c r="H121" s="34">
        <v>0.97884471787708716</v>
      </c>
      <c r="P121" s="17"/>
    </row>
    <row r="122" spans="1:16" x14ac:dyDescent="0.25">
      <c r="A122" s="43">
        <v>4</v>
      </c>
      <c r="B122">
        <v>85.02</v>
      </c>
      <c r="C122" s="38">
        <v>5.36</v>
      </c>
      <c r="G122" s="34" t="s">
        <v>28</v>
      </c>
      <c r="H122" s="34">
        <v>0.95813698171587436</v>
      </c>
      <c r="P122" s="17"/>
    </row>
    <row r="123" spans="1:16" x14ac:dyDescent="0.25">
      <c r="A123" s="43">
        <v>5</v>
      </c>
      <c r="B123" s="38">
        <v>52.76</v>
      </c>
      <c r="C123" s="38">
        <v>1.89</v>
      </c>
      <c r="G123" s="34" t="s">
        <v>29</v>
      </c>
      <c r="H123" s="34">
        <v>0.95290410443035856</v>
      </c>
      <c r="P123" s="17"/>
    </row>
    <row r="124" spans="1:16" x14ac:dyDescent="0.25">
      <c r="A124" s="43">
        <v>6</v>
      </c>
      <c r="B124" s="42">
        <v>58.86</v>
      </c>
      <c r="C124" s="38">
        <v>3.01</v>
      </c>
      <c r="G124" s="34" t="s">
        <v>30</v>
      </c>
      <c r="H124" s="34">
        <v>3.6023169078661459</v>
      </c>
      <c r="P124" s="17"/>
    </row>
    <row r="125" spans="1:16" ht="15.75" thickBot="1" x14ac:dyDescent="0.3">
      <c r="A125" s="43">
        <v>7</v>
      </c>
      <c r="B125" s="42">
        <v>72.19</v>
      </c>
      <c r="C125" s="38">
        <v>3.59</v>
      </c>
      <c r="G125" s="35" t="s">
        <v>31</v>
      </c>
      <c r="H125" s="35">
        <v>10</v>
      </c>
      <c r="P125" s="17"/>
    </row>
    <row r="126" spans="1:16" x14ac:dyDescent="0.25">
      <c r="A126" s="43">
        <v>8</v>
      </c>
      <c r="B126" s="42">
        <v>61.09</v>
      </c>
      <c r="C126" s="38">
        <v>2.64</v>
      </c>
      <c r="P126" s="17"/>
    </row>
    <row r="127" spans="1:16" ht="15.75" thickBot="1" x14ac:dyDescent="0.3">
      <c r="A127" s="43">
        <v>9</v>
      </c>
      <c r="B127" s="42">
        <v>70.44</v>
      </c>
      <c r="C127" s="38">
        <v>4.7699999999999996</v>
      </c>
      <c r="G127" t="s">
        <v>32</v>
      </c>
      <c r="P127" s="17"/>
    </row>
    <row r="128" spans="1:16" x14ac:dyDescent="0.25">
      <c r="A128" s="43">
        <v>10</v>
      </c>
      <c r="B128" s="42">
        <v>51.67</v>
      </c>
      <c r="C128" s="38">
        <v>1.6</v>
      </c>
      <c r="G128" s="36"/>
      <c r="H128" s="36" t="s">
        <v>37</v>
      </c>
      <c r="I128" s="36" t="s">
        <v>38</v>
      </c>
      <c r="J128" s="36" t="s">
        <v>39</v>
      </c>
      <c r="K128" s="36" t="s">
        <v>40</v>
      </c>
      <c r="L128" s="36" t="s">
        <v>41</v>
      </c>
      <c r="P128" s="17"/>
    </row>
    <row r="129" spans="7:16" x14ac:dyDescent="0.25">
      <c r="G129" s="34" t="s">
        <v>33</v>
      </c>
      <c r="H129" s="34">
        <v>1</v>
      </c>
      <c r="I129" s="34">
        <v>2376.0243431624131</v>
      </c>
      <c r="J129" s="34">
        <v>2376.0243431624131</v>
      </c>
      <c r="K129" s="34">
        <v>183.09945550757365</v>
      </c>
      <c r="L129" s="34">
        <v>8.54250495971698E-7</v>
      </c>
      <c r="P129" s="17"/>
    </row>
    <row r="130" spans="7:16" x14ac:dyDescent="0.25">
      <c r="G130" s="34" t="s">
        <v>34</v>
      </c>
      <c r="H130" s="34">
        <v>8</v>
      </c>
      <c r="I130" s="34">
        <v>103.81349683758648</v>
      </c>
      <c r="J130" s="34">
        <v>12.976687104698311</v>
      </c>
      <c r="K130" s="34"/>
      <c r="L130" s="34"/>
      <c r="P130" s="17"/>
    </row>
    <row r="131" spans="7:16" ht="15.75" thickBot="1" x14ac:dyDescent="0.3">
      <c r="G131" s="35" t="s">
        <v>35</v>
      </c>
      <c r="H131" s="35">
        <v>9</v>
      </c>
      <c r="I131" s="35">
        <v>2479.8378399999997</v>
      </c>
      <c r="J131" s="35"/>
      <c r="K131" s="35"/>
      <c r="L131" s="35"/>
      <c r="P131" s="17"/>
    </row>
    <row r="132" spans="7:16" ht="15.75" thickBot="1" x14ac:dyDescent="0.3">
      <c r="P132" s="17"/>
    </row>
    <row r="133" spans="7:16" x14ac:dyDescent="0.25">
      <c r="G133" s="36"/>
      <c r="H133" s="36" t="s">
        <v>42</v>
      </c>
      <c r="I133" s="36" t="s">
        <v>30</v>
      </c>
      <c r="J133" s="36" t="s">
        <v>43</v>
      </c>
      <c r="K133" s="36" t="s">
        <v>44</v>
      </c>
      <c r="L133" s="36" t="s">
        <v>45</v>
      </c>
      <c r="M133" s="36" t="s">
        <v>46</v>
      </c>
      <c r="N133" s="36" t="s">
        <v>47</v>
      </c>
      <c r="O133" s="36" t="s">
        <v>48</v>
      </c>
      <c r="P133" s="17"/>
    </row>
    <row r="134" spans="7:16" x14ac:dyDescent="0.25">
      <c r="G134" s="34" t="s">
        <v>36</v>
      </c>
      <c r="H134" s="34">
        <v>38.750024239901975</v>
      </c>
      <c r="I134" s="34">
        <v>2.4470871348908805</v>
      </c>
      <c r="J134" s="34">
        <v>15.835163238529265</v>
      </c>
      <c r="K134" s="34">
        <v>2.5300163618283255E-7</v>
      </c>
      <c r="L134" s="34">
        <v>33.10703118763869</v>
      </c>
      <c r="M134" s="34">
        <v>44.393017292165261</v>
      </c>
      <c r="N134" s="34">
        <v>33.10703118763869</v>
      </c>
      <c r="O134" s="34">
        <v>44.393017292165261</v>
      </c>
      <c r="P134" s="17"/>
    </row>
    <row r="135" spans="7:16" ht="15.75" thickBot="1" x14ac:dyDescent="0.3">
      <c r="G135" s="35" t="s">
        <v>21</v>
      </c>
      <c r="H135" s="35">
        <v>7.7508531499862574</v>
      </c>
      <c r="I135" s="35">
        <v>0.57280392114163847</v>
      </c>
      <c r="J135" s="35">
        <v>13.53142474049106</v>
      </c>
      <c r="K135" s="35">
        <v>8.5425049597170096E-7</v>
      </c>
      <c r="L135" s="35">
        <v>6.4299649391724776</v>
      </c>
      <c r="M135" s="35">
        <v>9.0717413608000381</v>
      </c>
      <c r="N135" s="35">
        <v>6.4299649391724776</v>
      </c>
      <c r="O135" s="35">
        <v>9.0717413608000381</v>
      </c>
      <c r="P135" s="17"/>
    </row>
    <row r="136" spans="7:16" x14ac:dyDescent="0.25">
      <c r="P136" s="17"/>
    </row>
    <row r="137" spans="7:16" x14ac:dyDescent="0.25">
      <c r="P137" s="17"/>
    </row>
    <row r="138" spans="7:16" x14ac:dyDescent="0.25">
      <c r="P138" s="17"/>
    </row>
    <row r="139" spans="7:16" x14ac:dyDescent="0.25">
      <c r="G139" t="s">
        <v>49</v>
      </c>
      <c r="P139" s="17"/>
    </row>
    <row r="140" spans="7:16" ht="15.75" thickBot="1" x14ac:dyDescent="0.3">
      <c r="P140" s="17"/>
    </row>
    <row r="141" spans="7:16" x14ac:dyDescent="0.25">
      <c r="G141" s="36" t="s">
        <v>50</v>
      </c>
      <c r="H141" s="36" t="s">
        <v>51</v>
      </c>
      <c r="I141" s="36" t="s">
        <v>52</v>
      </c>
      <c r="J141" s="36" t="s">
        <v>53</v>
      </c>
      <c r="P141" s="17"/>
    </row>
    <row r="142" spans="7:16" x14ac:dyDescent="0.25">
      <c r="G142" s="34">
        <v>1</v>
      </c>
      <c r="H142" s="34">
        <v>58.204665646367481</v>
      </c>
      <c r="I142" s="34">
        <v>-2.5546656463674822</v>
      </c>
      <c r="J142" s="34">
        <v>-0.75219148470788166</v>
      </c>
      <c r="P142" s="17"/>
    </row>
    <row r="143" spans="7:16" x14ac:dyDescent="0.25">
      <c r="G143" s="34">
        <v>2</v>
      </c>
      <c r="H143" s="34">
        <v>67.738215020850575</v>
      </c>
      <c r="I143" s="34">
        <v>-5.8215020850568067E-2</v>
      </c>
      <c r="J143" s="34">
        <v>-1.7140733476473959E-2</v>
      </c>
      <c r="P143" s="17"/>
    </row>
    <row r="144" spans="7:16" x14ac:dyDescent="0.25">
      <c r="G144" s="34">
        <v>3</v>
      </c>
      <c r="H144" s="34">
        <v>106.1824466447824</v>
      </c>
      <c r="I144" s="34">
        <v>-0.9824466447823994</v>
      </c>
      <c r="J144" s="34">
        <v>-0.28926994866663985</v>
      </c>
      <c r="P144" s="17"/>
    </row>
    <row r="145" spans="1:16" x14ac:dyDescent="0.25">
      <c r="G145" s="34">
        <v>4</v>
      </c>
      <c r="H145" s="34">
        <v>80.294597123828311</v>
      </c>
      <c r="I145" s="34">
        <v>4.7254028761716853</v>
      </c>
      <c r="J145" s="34">
        <v>1.3913397278914135</v>
      </c>
      <c r="P145" s="17"/>
    </row>
    <row r="146" spans="1:16" x14ac:dyDescent="0.25">
      <c r="G146" s="34">
        <v>5</v>
      </c>
      <c r="H146" s="34">
        <v>53.399136693376001</v>
      </c>
      <c r="I146" s="34">
        <v>-0.63913669337600254</v>
      </c>
      <c r="J146" s="34">
        <v>-0.18818634015976679</v>
      </c>
      <c r="P146" s="17"/>
    </row>
    <row r="147" spans="1:16" x14ac:dyDescent="0.25">
      <c r="G147" s="34">
        <v>6</v>
      </c>
      <c r="H147" s="34">
        <v>62.080092221360609</v>
      </c>
      <c r="I147" s="34">
        <v>-3.2200922213606091</v>
      </c>
      <c r="J147" s="34">
        <v>-0.94811857368716534</v>
      </c>
      <c r="P147" s="17"/>
    </row>
    <row r="148" spans="1:16" x14ac:dyDescent="0.25">
      <c r="G148" s="34">
        <v>7</v>
      </c>
      <c r="H148" s="34">
        <v>66.575587048352645</v>
      </c>
      <c r="I148" s="34">
        <v>5.6144129516473527</v>
      </c>
      <c r="J148" s="34">
        <v>1.6530983692005614</v>
      </c>
      <c r="P148" s="17"/>
    </row>
    <row r="149" spans="1:16" x14ac:dyDescent="0.25">
      <c r="G149" s="34">
        <v>8</v>
      </c>
      <c r="H149" s="34">
        <v>59.212276555865699</v>
      </c>
      <c r="I149" s="34">
        <v>1.877723444134304</v>
      </c>
      <c r="J149" s="34">
        <v>0.55287375368377578</v>
      </c>
      <c r="P149" s="17"/>
    </row>
    <row r="150" spans="1:16" x14ac:dyDescent="0.25">
      <c r="G150" s="34">
        <v>9</v>
      </c>
      <c r="H150" s="34">
        <v>75.721593765336422</v>
      </c>
      <c r="I150" s="34">
        <v>-5.2815937653364244</v>
      </c>
      <c r="J150" s="34">
        <v>-1.5551036440409485</v>
      </c>
      <c r="P150" s="17"/>
    </row>
    <row r="151" spans="1:16" ht="15.75" thickBot="1" x14ac:dyDescent="0.3">
      <c r="G151" s="35">
        <v>10</v>
      </c>
      <c r="H151" s="35">
        <v>51.151389279879986</v>
      </c>
      <c r="I151" s="35">
        <v>0.51861072012001586</v>
      </c>
      <c r="J151" s="35">
        <v>0.15269887396308782</v>
      </c>
      <c r="P151" s="17"/>
    </row>
    <row r="152" spans="1:16" x14ac:dyDescent="0.25"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 x14ac:dyDescent="0.25"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 x14ac:dyDescent="0.25"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 x14ac:dyDescent="0.25"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 ht="18" x14ac:dyDescent="0.35">
      <c r="A156" s="43" t="s">
        <v>54</v>
      </c>
      <c r="B156" s="41" t="s">
        <v>0</v>
      </c>
      <c r="C156" s="39" t="s">
        <v>22</v>
      </c>
      <c r="D156" s="44" t="s">
        <v>24</v>
      </c>
      <c r="G156" t="s">
        <v>25</v>
      </c>
      <c r="P156" s="17"/>
    </row>
    <row r="157" spans="1:16" ht="15.75" thickBot="1" x14ac:dyDescent="0.3">
      <c r="A157" s="43">
        <v>1</v>
      </c>
      <c r="B157" s="38">
        <v>55.65</v>
      </c>
      <c r="C157" s="38">
        <v>9.11</v>
      </c>
      <c r="D157" s="38">
        <v>2.5099999999999998</v>
      </c>
      <c r="P157" s="17"/>
    </row>
    <row r="158" spans="1:16" x14ac:dyDescent="0.25">
      <c r="A158" s="43">
        <v>2</v>
      </c>
      <c r="B158" s="38">
        <v>67.680000000000007</v>
      </c>
      <c r="C158" s="38">
        <v>9.35</v>
      </c>
      <c r="D158" s="38">
        <v>3.74</v>
      </c>
      <c r="G158" s="37" t="s">
        <v>26</v>
      </c>
      <c r="H158" s="37"/>
      <c r="P158" s="17"/>
    </row>
    <row r="159" spans="1:16" x14ac:dyDescent="0.25">
      <c r="A159" s="43">
        <v>3</v>
      </c>
      <c r="B159">
        <v>105.2</v>
      </c>
      <c r="C159" s="38">
        <v>8.9</v>
      </c>
      <c r="D159" s="38">
        <v>8.6999999999999993</v>
      </c>
      <c r="G159" s="34" t="s">
        <v>27</v>
      </c>
      <c r="H159" s="34">
        <v>0.97979413673951488</v>
      </c>
      <c r="P159" s="17"/>
    </row>
    <row r="160" spans="1:16" x14ac:dyDescent="0.25">
      <c r="A160" s="43">
        <v>4</v>
      </c>
      <c r="B160">
        <v>85.02</v>
      </c>
      <c r="C160" s="38">
        <v>9.2200000000000006</v>
      </c>
      <c r="D160" s="38">
        <v>5.36</v>
      </c>
      <c r="G160" s="34" t="s">
        <v>28</v>
      </c>
      <c r="H160" s="34">
        <v>0.95999655038913112</v>
      </c>
      <c r="P160" s="17"/>
    </row>
    <row r="161" spans="1:16" x14ac:dyDescent="0.25">
      <c r="A161" s="43">
        <v>5</v>
      </c>
      <c r="B161" s="38">
        <v>52.76</v>
      </c>
      <c r="C161" s="38">
        <v>8.74</v>
      </c>
      <c r="D161" s="38">
        <v>1.89</v>
      </c>
      <c r="G161" s="34" t="s">
        <v>29</v>
      </c>
      <c r="H161" s="34">
        <v>0.94856699335745431</v>
      </c>
      <c r="P161" s="17"/>
    </row>
    <row r="162" spans="1:16" x14ac:dyDescent="0.25">
      <c r="A162" s="43">
        <v>6</v>
      </c>
      <c r="B162" s="42">
        <v>58.86</v>
      </c>
      <c r="C162" s="38">
        <v>8.98</v>
      </c>
      <c r="D162" s="38">
        <v>3.01</v>
      </c>
      <c r="G162" s="34" t="s">
        <v>30</v>
      </c>
      <c r="H162" s="34">
        <v>3.7645350324834443</v>
      </c>
      <c r="P162" s="17"/>
    </row>
    <row r="163" spans="1:16" ht="15.75" thickBot="1" x14ac:dyDescent="0.3">
      <c r="A163" s="43">
        <v>7</v>
      </c>
      <c r="B163" s="42">
        <v>72.19</v>
      </c>
      <c r="C163" s="38">
        <v>8.77</v>
      </c>
      <c r="D163" s="38">
        <v>3.59</v>
      </c>
      <c r="G163" s="35" t="s">
        <v>31</v>
      </c>
      <c r="H163" s="35">
        <v>10</v>
      </c>
      <c r="P163" s="17"/>
    </row>
    <row r="164" spans="1:16" x14ac:dyDescent="0.25">
      <c r="A164" s="43">
        <v>8</v>
      </c>
      <c r="B164" s="42">
        <v>61.09</v>
      </c>
      <c r="C164" s="38">
        <v>9.31</v>
      </c>
      <c r="D164" s="38">
        <v>2.64</v>
      </c>
      <c r="P164" s="17"/>
    </row>
    <row r="165" spans="1:16" ht="15.75" thickBot="1" x14ac:dyDescent="0.3">
      <c r="A165" s="43">
        <v>9</v>
      </c>
      <c r="B165" s="42">
        <v>70.44</v>
      </c>
      <c r="C165" s="38">
        <v>8.81</v>
      </c>
      <c r="D165" s="38">
        <v>4.7699999999999996</v>
      </c>
      <c r="G165" t="s">
        <v>32</v>
      </c>
      <c r="P165" s="17"/>
    </row>
    <row r="166" spans="1:16" x14ac:dyDescent="0.25">
      <c r="A166" s="43">
        <v>10</v>
      </c>
      <c r="B166" s="42">
        <v>51.67</v>
      </c>
      <c r="C166" s="38">
        <v>9.14</v>
      </c>
      <c r="D166" s="38">
        <v>1.6</v>
      </c>
      <c r="G166" s="36"/>
      <c r="H166" s="36" t="s">
        <v>37</v>
      </c>
      <c r="I166" s="36" t="s">
        <v>38</v>
      </c>
      <c r="J166" s="36" t="s">
        <v>39</v>
      </c>
      <c r="K166" s="36" t="s">
        <v>40</v>
      </c>
      <c r="L166" s="36" t="s">
        <v>41</v>
      </c>
      <c r="P166" s="17"/>
    </row>
    <row r="167" spans="1:16" x14ac:dyDescent="0.25">
      <c r="G167" s="34" t="s">
        <v>33</v>
      </c>
      <c r="H167" s="34">
        <v>2</v>
      </c>
      <c r="I167" s="34">
        <v>2380.6357719244338</v>
      </c>
      <c r="J167" s="34">
        <v>1190.3178859622169</v>
      </c>
      <c r="K167" s="34">
        <v>83.992454626939377</v>
      </c>
      <c r="L167" s="34">
        <v>1.2803863980684616E-5</v>
      </c>
      <c r="P167" s="17"/>
    </row>
    <row r="168" spans="1:16" x14ac:dyDescent="0.25">
      <c r="G168" s="34" t="s">
        <v>34</v>
      </c>
      <c r="H168" s="34">
        <v>7</v>
      </c>
      <c r="I168" s="34">
        <v>99.202068075565876</v>
      </c>
      <c r="J168" s="34">
        <v>14.171724010795126</v>
      </c>
      <c r="K168" s="34"/>
      <c r="L168" s="34"/>
      <c r="P168" s="17"/>
    </row>
    <row r="169" spans="1:16" ht="15.75" thickBot="1" x14ac:dyDescent="0.3">
      <c r="G169" s="35" t="s">
        <v>35</v>
      </c>
      <c r="H169" s="35">
        <v>9</v>
      </c>
      <c r="I169" s="35">
        <v>2479.8378399999997</v>
      </c>
      <c r="J169" s="35"/>
      <c r="K169" s="35"/>
      <c r="L169" s="35"/>
      <c r="P169" s="17"/>
    </row>
    <row r="170" spans="1:16" ht="15.75" thickBot="1" x14ac:dyDescent="0.3">
      <c r="P170" s="17"/>
    </row>
    <row r="171" spans="1:16" x14ac:dyDescent="0.25">
      <c r="G171" s="36"/>
      <c r="H171" s="36" t="s">
        <v>42</v>
      </c>
      <c r="I171" s="36" t="s">
        <v>30</v>
      </c>
      <c r="J171" s="36" t="s">
        <v>43</v>
      </c>
      <c r="K171" s="36" t="s">
        <v>44</v>
      </c>
      <c r="L171" s="36" t="s">
        <v>45</v>
      </c>
      <c r="M171" s="36" t="s">
        <v>46</v>
      </c>
      <c r="N171" s="36" t="s">
        <v>47</v>
      </c>
      <c r="O171" s="36" t="s">
        <v>48</v>
      </c>
      <c r="P171" s="17"/>
    </row>
    <row r="172" spans="1:16" x14ac:dyDescent="0.25">
      <c r="G172" s="34" t="s">
        <v>36</v>
      </c>
      <c r="H172" s="34">
        <v>9.5172384183173619</v>
      </c>
      <c r="I172" s="34">
        <v>51.310217840571177</v>
      </c>
      <c r="J172" s="34">
        <v>0.18548427231178205</v>
      </c>
      <c r="K172" s="34">
        <v>0.85810935920907871</v>
      </c>
      <c r="L172" s="34">
        <v>-111.81214704200602</v>
      </c>
      <c r="M172" s="34">
        <v>130.84662387864074</v>
      </c>
      <c r="N172" s="34">
        <v>-111.81214704200602</v>
      </c>
      <c r="O172" s="34">
        <v>130.84662387864074</v>
      </c>
      <c r="P172" s="17"/>
    </row>
    <row r="173" spans="1:16" x14ac:dyDescent="0.25">
      <c r="G173" s="34" t="s">
        <v>19</v>
      </c>
      <c r="H173" s="34">
        <v>3.215982437974342</v>
      </c>
      <c r="I173" s="34">
        <v>5.6377687690484786</v>
      </c>
      <c r="J173" s="34">
        <v>0.57043532108485595</v>
      </c>
      <c r="K173" s="34">
        <v>0.58621818745324639</v>
      </c>
      <c r="L173" s="34">
        <v>-10.115222318190094</v>
      </c>
      <c r="M173" s="34">
        <v>16.547187194138779</v>
      </c>
      <c r="N173" s="34">
        <v>-10.115222318190094</v>
      </c>
      <c r="O173" s="34">
        <v>16.547187194138779</v>
      </c>
      <c r="P173" s="17"/>
    </row>
    <row r="174" spans="1:16" ht="15.75" thickBot="1" x14ac:dyDescent="0.3">
      <c r="G174" s="35" t="s">
        <v>21</v>
      </c>
      <c r="H174" s="35">
        <v>7.7992045013119338</v>
      </c>
      <c r="I174" s="35">
        <v>0.60456963107557604</v>
      </c>
      <c r="J174" s="35">
        <v>12.900423872493475</v>
      </c>
      <c r="K174" s="35">
        <v>3.907106108953704E-6</v>
      </c>
      <c r="L174" s="35">
        <v>6.3696244898941234</v>
      </c>
      <c r="M174" s="35">
        <v>9.2287845127297441</v>
      </c>
      <c r="N174" s="35">
        <v>6.3696244898941234</v>
      </c>
      <c r="O174" s="35">
        <v>9.2287845127297441</v>
      </c>
      <c r="P174" s="17"/>
    </row>
    <row r="175" spans="1:16" x14ac:dyDescent="0.25">
      <c r="P175" s="17"/>
    </row>
    <row r="176" spans="1:16" x14ac:dyDescent="0.25">
      <c r="P176" s="17"/>
    </row>
    <row r="177" spans="7:16" x14ac:dyDescent="0.25">
      <c r="P177" s="17"/>
    </row>
    <row r="178" spans="7:16" x14ac:dyDescent="0.25">
      <c r="G178" t="s">
        <v>49</v>
      </c>
      <c r="P178" s="17"/>
    </row>
    <row r="179" spans="7:16" ht="15.75" thickBot="1" x14ac:dyDescent="0.3">
      <c r="P179" s="17"/>
    </row>
    <row r="180" spans="7:16" x14ac:dyDescent="0.25">
      <c r="G180" s="36" t="s">
        <v>50</v>
      </c>
      <c r="H180" s="36" t="s">
        <v>51</v>
      </c>
      <c r="I180" s="36" t="s">
        <v>52</v>
      </c>
      <c r="J180" s="36" t="s">
        <v>53</v>
      </c>
      <c r="P180" s="17"/>
    </row>
    <row r="181" spans="7:16" x14ac:dyDescent="0.25">
      <c r="G181" s="34">
        <v>1</v>
      </c>
      <c r="H181" s="34">
        <v>58.390841726556566</v>
      </c>
      <c r="I181" s="34">
        <v>-2.7408417265565674</v>
      </c>
      <c r="J181" s="34">
        <v>-0.82555278926139974</v>
      </c>
      <c r="P181" s="17"/>
    </row>
    <row r="182" spans="7:16" x14ac:dyDescent="0.25">
      <c r="G182" s="34">
        <v>2</v>
      </c>
      <c r="H182" s="34">
        <v>68.7556990482841</v>
      </c>
      <c r="I182" s="34">
        <v>-1.0756990482840934</v>
      </c>
      <c r="J182" s="34">
        <v>-0.32400497303886849</v>
      </c>
      <c r="P182" s="17"/>
    </row>
    <row r="183" spans="7:16" x14ac:dyDescent="0.25">
      <c r="G183" s="34">
        <v>3</v>
      </c>
      <c r="H183" s="34">
        <v>105.99256127770282</v>
      </c>
      <c r="I183" s="34">
        <v>-0.79256127770281637</v>
      </c>
      <c r="J183" s="34">
        <v>-0.23872271321925781</v>
      </c>
      <c r="P183" s="17"/>
    </row>
    <row r="184" spans="7:16" x14ac:dyDescent="0.25">
      <c r="G184" s="34">
        <v>4</v>
      </c>
      <c r="H184" s="34">
        <v>80.972332623472766</v>
      </c>
      <c r="I184" s="34">
        <v>4.0476673765272295</v>
      </c>
      <c r="J184" s="34">
        <v>1.2191740443519044</v>
      </c>
      <c r="P184" s="17"/>
    </row>
    <row r="185" spans="7:16" x14ac:dyDescent="0.25">
      <c r="G185" s="34">
        <v>5</v>
      </c>
      <c r="H185" s="34">
        <v>52.365421433692667</v>
      </c>
      <c r="I185" s="34">
        <v>0.3945785663073309</v>
      </c>
      <c r="J185" s="34">
        <v>0.11884868536609322</v>
      </c>
      <c r="P185" s="17"/>
    </row>
    <row r="186" spans="7:16" x14ac:dyDescent="0.25">
      <c r="G186" s="34">
        <v>6</v>
      </c>
      <c r="H186" s="34">
        <v>61.872366260275875</v>
      </c>
      <c r="I186" s="34">
        <v>-3.0123662602758756</v>
      </c>
      <c r="J186" s="34">
        <v>-0.90733709442319199</v>
      </c>
      <c r="P186" s="17"/>
    </row>
    <row r="187" spans="7:16" x14ac:dyDescent="0.25">
      <c r="G187" s="34">
        <v>7</v>
      </c>
      <c r="H187" s="34">
        <v>65.720548559062181</v>
      </c>
      <c r="I187" s="34">
        <v>6.4694514409378172</v>
      </c>
      <c r="J187" s="34">
        <v>1.9486253548713142</v>
      </c>
      <c r="P187" s="17"/>
    </row>
    <row r="188" spans="7:16" x14ac:dyDescent="0.25">
      <c r="G188" s="34">
        <v>8</v>
      </c>
      <c r="H188" s="34">
        <v>60.047934799321993</v>
      </c>
      <c r="I188" s="34">
        <v>1.0420652006780102</v>
      </c>
      <c r="J188" s="34">
        <v>0.31387431994943271</v>
      </c>
      <c r="P188" s="17"/>
    </row>
    <row r="189" spans="7:16" x14ac:dyDescent="0.25">
      <c r="G189" s="34">
        <v>9</v>
      </c>
      <c r="H189" s="34">
        <v>75.052249168129237</v>
      </c>
      <c r="I189" s="34">
        <v>-4.6122491681292388</v>
      </c>
      <c r="J189" s="34">
        <v>-1.3892283996644263</v>
      </c>
      <c r="P189" s="17"/>
    </row>
    <row r="190" spans="7:16" ht="15.75" thickBot="1" x14ac:dyDescent="0.3">
      <c r="G190" s="35">
        <v>10</v>
      </c>
      <c r="H190" s="35">
        <v>51.390045103501947</v>
      </c>
      <c r="I190" s="35">
        <v>0.2799548964980545</v>
      </c>
      <c r="J190" s="35">
        <v>8.4323565068355061E-2</v>
      </c>
      <c r="P190" s="17"/>
    </row>
    <row r="191" spans="7:16" x14ac:dyDescent="0.25"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7:16" x14ac:dyDescent="0.25"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7:16" x14ac:dyDescent="0.25"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7:16" x14ac:dyDescent="0.25"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7:16" x14ac:dyDescent="0.25"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3" sqref="G23"/>
    </sheetView>
  </sheetViews>
  <sheetFormatPr defaultRowHeight="15" x14ac:dyDescent="0.25"/>
  <sheetData>
    <row r="1" spans="1:11" ht="18" x14ac:dyDescent="0.35">
      <c r="A1" s="43" t="s">
        <v>54</v>
      </c>
      <c r="B1" s="41" t="s">
        <v>0</v>
      </c>
      <c r="C1" s="39" t="s">
        <v>22</v>
      </c>
      <c r="D1" s="44" t="s">
        <v>23</v>
      </c>
      <c r="E1" s="44" t="s">
        <v>24</v>
      </c>
      <c r="G1" s="54" t="s">
        <v>55</v>
      </c>
      <c r="H1" s="55"/>
      <c r="I1" s="55"/>
      <c r="J1" s="55"/>
      <c r="K1" s="56"/>
    </row>
    <row r="2" spans="1:11" x14ac:dyDescent="0.25">
      <c r="A2" s="43">
        <v>1</v>
      </c>
      <c r="B2" s="38">
        <v>55.65</v>
      </c>
      <c r="C2" s="38">
        <v>9.11</v>
      </c>
      <c r="D2" s="38">
        <v>1.52</v>
      </c>
      <c r="E2" s="38">
        <v>2.5099999999999998</v>
      </c>
      <c r="G2" s="45"/>
      <c r="H2" s="45" t="s">
        <v>0</v>
      </c>
      <c r="I2" s="45" t="s">
        <v>19</v>
      </c>
      <c r="J2" s="45" t="s">
        <v>20</v>
      </c>
      <c r="K2" s="45" t="s">
        <v>21</v>
      </c>
    </row>
    <row r="3" spans="1:11" x14ac:dyDescent="0.25">
      <c r="A3" s="43">
        <v>2</v>
      </c>
      <c r="B3" s="38">
        <v>67.680000000000007</v>
      </c>
      <c r="C3" s="38">
        <v>9.35</v>
      </c>
      <c r="D3" s="38">
        <v>3.24</v>
      </c>
      <c r="E3" s="38">
        <v>3.74</v>
      </c>
      <c r="G3" s="46" t="s">
        <v>0</v>
      </c>
      <c r="H3" s="46">
        <v>1</v>
      </c>
      <c r="I3" s="46"/>
      <c r="J3" s="46"/>
      <c r="K3" s="46"/>
    </row>
    <row r="4" spans="1:11" x14ac:dyDescent="0.25">
      <c r="A4" s="43">
        <v>3</v>
      </c>
      <c r="B4">
        <v>105.2</v>
      </c>
      <c r="C4" s="38">
        <v>8.9</v>
      </c>
      <c r="D4" s="38">
        <v>6.63</v>
      </c>
      <c r="E4" s="38">
        <v>8.6999999999999993</v>
      </c>
      <c r="G4" s="46" t="s">
        <v>19</v>
      </c>
      <c r="H4" s="46">
        <v>-9.4539728348902785E-2</v>
      </c>
      <c r="I4" s="46">
        <v>1</v>
      </c>
      <c r="J4" s="46"/>
      <c r="K4" s="46"/>
    </row>
    <row r="5" spans="1:11" x14ac:dyDescent="0.25">
      <c r="A5" s="43">
        <v>4</v>
      </c>
      <c r="B5">
        <v>85.02</v>
      </c>
      <c r="C5" s="38">
        <v>9.2200000000000006</v>
      </c>
      <c r="D5" s="38">
        <v>7.15</v>
      </c>
      <c r="E5" s="38">
        <v>5.36</v>
      </c>
      <c r="G5" s="46" t="s">
        <v>20</v>
      </c>
      <c r="H5" s="46">
        <v>0.73700293119727378</v>
      </c>
      <c r="I5" s="46">
        <v>-9.8105208241094838E-2</v>
      </c>
      <c r="J5" s="46">
        <v>1</v>
      </c>
      <c r="K5" s="46"/>
    </row>
    <row r="6" spans="1:11" x14ac:dyDescent="0.25">
      <c r="A6" s="43">
        <v>5</v>
      </c>
      <c r="B6" s="38">
        <v>52.76</v>
      </c>
      <c r="C6" s="38">
        <v>8.74</v>
      </c>
      <c r="D6" s="38">
        <v>2.96</v>
      </c>
      <c r="E6" s="38">
        <v>1.89</v>
      </c>
      <c r="G6" s="53" t="s">
        <v>21</v>
      </c>
      <c r="H6" s="53">
        <v>0.97884471787708727</v>
      </c>
      <c r="I6" s="53">
        <v>-0.14020253930423821</v>
      </c>
      <c r="J6" s="53">
        <v>0.58845105750615212</v>
      </c>
      <c r="K6" s="53">
        <v>1</v>
      </c>
    </row>
    <row r="7" spans="1:11" x14ac:dyDescent="0.25">
      <c r="A7" s="43">
        <v>6</v>
      </c>
      <c r="B7" s="42">
        <v>58.86</v>
      </c>
      <c r="C7" s="38">
        <v>8.98</v>
      </c>
      <c r="D7" s="38">
        <v>1.73</v>
      </c>
      <c r="E7" s="38">
        <v>3.01</v>
      </c>
    </row>
    <row r="8" spans="1:11" x14ac:dyDescent="0.25">
      <c r="A8" s="43">
        <v>7</v>
      </c>
      <c r="B8" s="42">
        <v>72.19</v>
      </c>
      <c r="C8" s="38">
        <v>8.77</v>
      </c>
      <c r="D8" s="38">
        <v>7.44</v>
      </c>
      <c r="E8" s="38">
        <v>3.59</v>
      </c>
    </row>
    <row r="9" spans="1:11" x14ac:dyDescent="0.25">
      <c r="A9" s="43">
        <v>8</v>
      </c>
      <c r="B9" s="42">
        <v>61.09</v>
      </c>
      <c r="C9" s="38">
        <v>9.31</v>
      </c>
      <c r="D9" s="38">
        <v>3.7</v>
      </c>
      <c r="E9" s="38">
        <v>2.64</v>
      </c>
    </row>
    <row r="10" spans="1:11" x14ac:dyDescent="0.25">
      <c r="A10" s="43">
        <v>9</v>
      </c>
      <c r="B10" s="42">
        <v>70.44</v>
      </c>
      <c r="C10" s="38">
        <v>8.81</v>
      </c>
      <c r="D10" s="38">
        <v>2</v>
      </c>
      <c r="E10" s="38">
        <v>4.7699999999999996</v>
      </c>
    </row>
    <row r="11" spans="1:11" x14ac:dyDescent="0.25">
      <c r="A11" s="43">
        <v>10</v>
      </c>
      <c r="B11" s="42">
        <v>51.67</v>
      </c>
      <c r="C11" s="38">
        <v>9.14</v>
      </c>
      <c r="D11" s="38">
        <v>2.63</v>
      </c>
      <c r="E11" s="38">
        <v>1.6</v>
      </c>
    </row>
  </sheetData>
  <mergeCells count="1"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49" zoomScale="84" zoomScaleNormal="84" workbookViewId="0">
      <selection activeCell="L33" sqref="L33"/>
    </sheetView>
  </sheetViews>
  <sheetFormatPr defaultRowHeight="15" x14ac:dyDescent="0.25"/>
  <cols>
    <col min="1" max="1" width="18.85546875" bestFit="1" customWidth="1"/>
    <col min="2" max="2" width="12.85546875" bestFit="1" customWidth="1"/>
    <col min="3" max="3" width="9.28515625" bestFit="1" customWidth="1"/>
    <col min="8" max="8" width="18.85546875" bestFit="1" customWidth="1"/>
    <col min="12" max="12" width="18.85546875" bestFit="1" customWidth="1"/>
    <col min="14" max="14" width="18.85546875" bestFit="1" customWidth="1"/>
    <col min="15" max="15" width="12.42578125" bestFit="1" customWidth="1"/>
    <col min="16" max="16" width="12.85546875" bestFit="1" customWidth="1"/>
    <col min="19" max="19" width="12.28515625" bestFit="1" customWidth="1"/>
    <col min="21" max="21" width="17.42578125" bestFit="1" customWidth="1"/>
    <col min="23" max="23" width="17.42578125" bestFit="1" customWidth="1"/>
    <col min="27" max="27" width="14.140625" bestFit="1" customWidth="1"/>
    <col min="32" max="32" width="14.140625" bestFit="1" customWidth="1"/>
  </cols>
  <sheetData>
    <row r="1" spans="2:37" ht="15.75" thickBot="1" x14ac:dyDescent="0.3">
      <c r="G1" s="29"/>
      <c r="L1" s="22" t="s">
        <v>6</v>
      </c>
      <c r="M1" s="12" t="s">
        <v>4</v>
      </c>
      <c r="N1" s="13" t="s">
        <v>5</v>
      </c>
      <c r="Q1" s="1"/>
      <c r="T1" s="18"/>
      <c r="U1" s="20" t="s">
        <v>11</v>
      </c>
      <c r="V1" s="12" t="s">
        <v>4</v>
      </c>
      <c r="W1" s="13" t="s">
        <v>5</v>
      </c>
      <c r="X1" s="4"/>
      <c r="Y1" s="4"/>
      <c r="Z1" s="4"/>
      <c r="AA1" s="20" t="s">
        <v>12</v>
      </c>
      <c r="AB1" s="12" t="s">
        <v>4</v>
      </c>
      <c r="AC1" s="13" t="s">
        <v>5</v>
      </c>
      <c r="AD1" s="4"/>
      <c r="AE1" s="4"/>
      <c r="AF1" s="4"/>
      <c r="AG1" s="4"/>
      <c r="AH1" s="4"/>
      <c r="AI1" s="4"/>
      <c r="AJ1" s="25"/>
      <c r="AK1" s="25"/>
    </row>
    <row r="2" spans="2:37" ht="18" x14ac:dyDescent="0.25">
      <c r="B2" s="39" t="s">
        <v>22</v>
      </c>
      <c r="C2" s="47" t="s">
        <v>0</v>
      </c>
      <c r="D2" s="47" t="s">
        <v>1</v>
      </c>
      <c r="E2" s="47" t="s">
        <v>2</v>
      </c>
      <c r="F2" s="48" t="s">
        <v>3</v>
      </c>
      <c r="L2" s="23">
        <f>289.42*B3^-0.669</f>
        <v>66.010153854194002</v>
      </c>
      <c r="M2" s="19">
        <f>ABS(C3-L2)</f>
        <v>10.360153854194003</v>
      </c>
      <c r="N2" s="15">
        <f t="shared" ref="N2:N11" si="0">M2/C3</f>
        <v>0.18616628668812224</v>
      </c>
      <c r="Q2" s="17"/>
      <c r="T2" s="17"/>
      <c r="U2" s="23">
        <f>-62.5*LN(B3)+205.6</f>
        <v>67.514205545508304</v>
      </c>
      <c r="V2" s="19">
        <f t="shared" ref="V2:V11" si="1">ABS(C3-U2)</f>
        <v>11.864205545508305</v>
      </c>
      <c r="W2" s="15">
        <f t="shared" ref="W2:W11" si="2">V2/C3</f>
        <v>0.21319327125801088</v>
      </c>
      <c r="X2" s="4"/>
      <c r="Y2" s="4"/>
      <c r="Z2" s="4"/>
      <c r="AA2" s="3">
        <f>-42*B3^2+752.2*B3+(-3297.7)</f>
        <v>69.173800000000938</v>
      </c>
      <c r="AB2" s="19">
        <f t="shared" ref="AB2:AB11" si="3">ABS(C3-AA2)</f>
        <v>13.523800000000939</v>
      </c>
      <c r="AC2" s="15">
        <f t="shared" ref="AC2:AC11" si="4">AB2/C3</f>
        <v>0.24301527403415885</v>
      </c>
      <c r="AD2" s="4"/>
      <c r="AE2" s="4"/>
      <c r="AF2" s="4"/>
      <c r="AG2" s="4"/>
      <c r="AH2" s="4"/>
      <c r="AI2" s="4"/>
      <c r="AJ2" s="19"/>
      <c r="AK2" s="26"/>
    </row>
    <row r="3" spans="2:37" x14ac:dyDescent="0.25">
      <c r="B3" s="38">
        <v>9.11</v>
      </c>
      <c r="C3" s="38">
        <v>55.65</v>
      </c>
      <c r="D3" s="38">
        <f>B3^2</f>
        <v>82.992099999999994</v>
      </c>
      <c r="E3" s="38">
        <f>B3*C3</f>
        <v>506.97149999999993</v>
      </c>
      <c r="F3" s="49">
        <f>$E$23*B3+$E$24</f>
        <v>67.514001000000007</v>
      </c>
      <c r="L3" s="23">
        <f t="shared" ref="L3:L11" si="5">289.42*B4^-0.669</f>
        <v>64.871743691201388</v>
      </c>
      <c r="M3" s="19">
        <f>ABS(C4-L3)</f>
        <v>2.8082563087986188</v>
      </c>
      <c r="N3" s="15">
        <f t="shared" si="0"/>
        <v>4.1493148770665164E-2</v>
      </c>
      <c r="Q3" s="4"/>
      <c r="T3" s="4"/>
      <c r="U3" s="23">
        <f t="shared" ref="U3:U11" si="6">-62.5*LN(B4)+205.6</f>
        <v>65.888978543712767</v>
      </c>
      <c r="V3" s="19">
        <f t="shared" si="1"/>
        <v>1.7910214562872397</v>
      </c>
      <c r="W3" s="15">
        <f t="shared" si="2"/>
        <v>2.6463082982967488E-2</v>
      </c>
      <c r="X3" s="4"/>
      <c r="Y3" s="4"/>
      <c r="Z3" s="4"/>
      <c r="AA3" s="3">
        <f t="shared" ref="AA3:AA11" si="7">-42*B4^2+752.2*B4+(-3297.7)</f>
        <v>63.625</v>
      </c>
      <c r="AB3" s="19">
        <f t="shared" si="3"/>
        <v>4.0550000000000068</v>
      </c>
      <c r="AC3" s="15">
        <f t="shared" si="4"/>
        <v>5.991430260047291E-2</v>
      </c>
      <c r="AD3" s="4"/>
      <c r="AE3" s="4"/>
      <c r="AF3" s="4"/>
      <c r="AG3" s="4"/>
      <c r="AH3" s="4"/>
      <c r="AI3" s="4"/>
      <c r="AJ3" s="19"/>
      <c r="AK3" s="26"/>
    </row>
    <row r="4" spans="2:37" x14ac:dyDescent="0.25">
      <c r="B4" s="38">
        <v>9.35</v>
      </c>
      <c r="C4" s="38">
        <v>67.680000000000007</v>
      </c>
      <c r="D4" s="38">
        <f t="shared" ref="D4:D11" si="8">B4^2</f>
        <v>87.422499999999999</v>
      </c>
      <c r="E4" s="38">
        <f t="shared" ref="E4:E11" si="9">B4*C4</f>
        <v>632.80799999999999</v>
      </c>
      <c r="F4" s="49">
        <f t="shared" ref="F4:F12" si="10">$E$23*B4+$E$24</f>
        <v>65.838585000000009</v>
      </c>
      <c r="L4" s="23">
        <f>289.42*B5^-0.669</f>
        <v>67.048123058366542</v>
      </c>
      <c r="M4" s="19">
        <f t="shared" ref="M4:M11" si="11">ABS(C5-L4)</f>
        <v>38.151876941633461</v>
      </c>
      <c r="N4" s="15">
        <f>M4/C5</f>
        <v>0.362660427201839</v>
      </c>
      <c r="Q4" s="4"/>
      <c r="T4" s="4"/>
      <c r="U4" s="23">
        <f t="shared" si="6"/>
        <v>68.971795203869107</v>
      </c>
      <c r="V4" s="19">
        <f t="shared" si="1"/>
        <v>36.228204796130896</v>
      </c>
      <c r="W4" s="15">
        <f t="shared" si="2"/>
        <v>0.34437457030542679</v>
      </c>
      <c r="X4" s="4"/>
      <c r="Y4" s="4"/>
      <c r="Z4" s="4"/>
      <c r="AA4" s="3">
        <f t="shared" si="7"/>
        <v>70.060000000000855</v>
      </c>
      <c r="AB4" s="19">
        <f t="shared" si="3"/>
        <v>35.139999999999148</v>
      </c>
      <c r="AC4" s="15">
        <f t="shared" si="4"/>
        <v>0.33403041825094248</v>
      </c>
      <c r="AD4" s="4"/>
      <c r="AE4" s="4"/>
      <c r="AF4" s="4"/>
      <c r="AG4" s="4"/>
      <c r="AH4" s="4"/>
      <c r="AI4" s="4"/>
      <c r="AJ4" s="19"/>
      <c r="AK4" s="26"/>
    </row>
    <row r="5" spans="2:37" x14ac:dyDescent="0.25">
      <c r="B5" s="38">
        <v>8.9</v>
      </c>
      <c r="C5">
        <v>105.2</v>
      </c>
      <c r="D5" s="38">
        <f t="shared" si="8"/>
        <v>79.210000000000008</v>
      </c>
      <c r="E5" s="38">
        <f t="shared" si="9"/>
        <v>936.28000000000009</v>
      </c>
      <c r="F5" s="49">
        <f t="shared" si="10"/>
        <v>68.979990000000015</v>
      </c>
      <c r="L5" s="23">
        <f>289.42*B6^-0.669</f>
        <v>65.482243885712435</v>
      </c>
      <c r="M5" s="19">
        <f t="shared" si="11"/>
        <v>19.537756114287561</v>
      </c>
      <c r="N5" s="15">
        <f t="shared" si="0"/>
        <v>0.22980188325438206</v>
      </c>
      <c r="Q5" s="4"/>
      <c r="T5" s="4"/>
      <c r="U5" s="23">
        <f t="shared" si="6"/>
        <v>66.764060151968579</v>
      </c>
      <c r="V5" s="19">
        <f t="shared" si="1"/>
        <v>18.255939848031417</v>
      </c>
      <c r="W5" s="15">
        <f t="shared" si="2"/>
        <v>0.21472523933229143</v>
      </c>
      <c r="X5" s="4"/>
      <c r="Y5" s="4"/>
      <c r="Z5" s="4"/>
      <c r="AA5" s="3">
        <f t="shared" si="7"/>
        <v>67.231200000000172</v>
      </c>
      <c r="AB5" s="19">
        <f t="shared" si="3"/>
        <v>17.788799999999824</v>
      </c>
      <c r="AC5" s="15">
        <f t="shared" si="4"/>
        <v>0.20923076923076717</v>
      </c>
      <c r="AD5" s="4"/>
      <c r="AE5" s="4"/>
      <c r="AF5" s="4"/>
      <c r="AG5" s="4"/>
      <c r="AH5" s="4"/>
      <c r="AI5" s="4"/>
      <c r="AJ5" s="19"/>
      <c r="AK5" s="26"/>
    </row>
    <row r="6" spans="2:37" x14ac:dyDescent="0.25">
      <c r="B6" s="38">
        <v>9.2200000000000006</v>
      </c>
      <c r="C6">
        <v>85.02</v>
      </c>
      <c r="D6" s="38">
        <f t="shared" si="8"/>
        <v>85.008400000000009</v>
      </c>
      <c r="E6" s="38">
        <f t="shared" si="9"/>
        <v>783.88440000000003</v>
      </c>
      <c r="F6" s="49">
        <f t="shared" si="10"/>
        <v>66.746102000000008</v>
      </c>
      <c r="L6" s="23">
        <f t="shared" si="5"/>
        <v>67.866802903304858</v>
      </c>
      <c r="M6" s="19">
        <f t="shared" si="11"/>
        <v>15.10680290330486</v>
      </c>
      <c r="N6" s="15">
        <f t="shared" si="0"/>
        <v>0.28633060847810576</v>
      </c>
      <c r="Q6" s="4"/>
      <c r="T6" s="4"/>
      <c r="U6" s="23">
        <f t="shared" si="6"/>
        <v>70.105613145784758</v>
      </c>
      <c r="V6" s="19">
        <f t="shared" si="1"/>
        <v>17.34561314578476</v>
      </c>
      <c r="W6" s="15">
        <f t="shared" si="2"/>
        <v>0.32876446447658758</v>
      </c>
      <c r="X6" s="4"/>
      <c r="Y6" s="4"/>
      <c r="Z6" s="4"/>
      <c r="AA6" s="3">
        <f t="shared" si="7"/>
        <v>68.248800000000756</v>
      </c>
      <c r="AB6" s="19">
        <f t="shared" si="3"/>
        <v>15.488800000000758</v>
      </c>
      <c r="AC6" s="15">
        <f t="shared" si="4"/>
        <v>0.29357088703564743</v>
      </c>
      <c r="AD6" s="4"/>
      <c r="AE6" s="4"/>
      <c r="AF6" s="4"/>
      <c r="AG6" s="4"/>
      <c r="AH6" s="4"/>
      <c r="AI6" s="4"/>
      <c r="AJ6" s="19"/>
      <c r="AK6" s="26"/>
    </row>
    <row r="7" spans="2:37" x14ac:dyDescent="0.25">
      <c r="B7" s="38">
        <v>8.74</v>
      </c>
      <c r="C7" s="38">
        <v>52.76</v>
      </c>
      <c r="D7" s="38">
        <f t="shared" si="8"/>
        <v>76.387600000000006</v>
      </c>
      <c r="E7" s="38">
        <f t="shared" si="9"/>
        <v>461.12239999999997</v>
      </c>
      <c r="F7" s="49">
        <f t="shared" si="10"/>
        <v>70.096934000000005</v>
      </c>
      <c r="L7" s="23">
        <f t="shared" si="5"/>
        <v>66.647930710715812</v>
      </c>
      <c r="M7" s="19">
        <f t="shared" si="11"/>
        <v>7.7879307107158127</v>
      </c>
      <c r="N7" s="15">
        <f t="shared" si="0"/>
        <v>0.13231278815351363</v>
      </c>
      <c r="Q7" s="4"/>
      <c r="T7" s="4"/>
      <c r="U7" s="23">
        <f t="shared" si="6"/>
        <v>68.412507355368234</v>
      </c>
      <c r="V7" s="19">
        <f t="shared" si="1"/>
        <v>9.5525073553682347</v>
      </c>
      <c r="W7" s="15">
        <f t="shared" si="2"/>
        <v>0.16229200399878074</v>
      </c>
      <c r="X7" s="4"/>
      <c r="Y7" s="4"/>
      <c r="Z7" s="4"/>
      <c r="AA7" s="3">
        <f t="shared" si="7"/>
        <v>70.159200000000055</v>
      </c>
      <c r="AB7" s="19">
        <f t="shared" si="3"/>
        <v>11.299200000000056</v>
      </c>
      <c r="AC7" s="15">
        <f t="shared" si="4"/>
        <v>0.19196738022426191</v>
      </c>
      <c r="AD7" s="4"/>
      <c r="AE7" s="4"/>
      <c r="AF7" s="4"/>
      <c r="AG7" s="4"/>
      <c r="AH7" s="4"/>
      <c r="AI7" s="4"/>
      <c r="AJ7" s="19"/>
      <c r="AK7" s="26"/>
    </row>
    <row r="8" spans="2:37" x14ac:dyDescent="0.25">
      <c r="B8" s="38">
        <v>8.98</v>
      </c>
      <c r="C8" s="42">
        <v>58.86</v>
      </c>
      <c r="D8" s="38">
        <f t="shared" si="8"/>
        <v>80.640400000000014</v>
      </c>
      <c r="E8" s="38">
        <f t="shared" si="9"/>
        <v>528.56280000000004</v>
      </c>
      <c r="F8" s="49">
        <f t="shared" si="10"/>
        <v>68.42151800000002</v>
      </c>
      <c r="L8" s="23">
        <f t="shared" si="5"/>
        <v>67.71140278571275</v>
      </c>
      <c r="M8" s="19">
        <f t="shared" si="11"/>
        <v>4.4785972142872481</v>
      </c>
      <c r="N8" s="15">
        <f t="shared" si="0"/>
        <v>6.2039024993589806E-2</v>
      </c>
      <c r="Q8" s="4"/>
      <c r="T8" s="4"/>
      <c r="U8" s="23">
        <f t="shared" si="6"/>
        <v>69.891449600994264</v>
      </c>
      <c r="V8" s="19">
        <f t="shared" si="1"/>
        <v>2.2985503990057339</v>
      </c>
      <c r="W8" s="15">
        <f t="shared" si="2"/>
        <v>3.1840288114776752E-2</v>
      </c>
      <c r="X8" s="4"/>
      <c r="Y8" s="4"/>
      <c r="Z8" s="4"/>
      <c r="AA8" s="3">
        <f t="shared" si="7"/>
        <v>68.752200000000357</v>
      </c>
      <c r="AB8" s="19">
        <f t="shared" si="3"/>
        <v>3.4377999999996405</v>
      </c>
      <c r="AC8" s="15">
        <f t="shared" si="4"/>
        <v>4.7621554231883093E-2</v>
      </c>
      <c r="AD8" s="4"/>
      <c r="AE8" s="4"/>
      <c r="AF8" s="4"/>
      <c r="AG8" s="4"/>
      <c r="AH8" s="4"/>
      <c r="AI8" s="4"/>
      <c r="AJ8" s="19"/>
      <c r="AK8" s="26"/>
    </row>
    <row r="9" spans="2:37" x14ac:dyDescent="0.25">
      <c r="B9" s="38">
        <v>8.77</v>
      </c>
      <c r="C9" s="42">
        <v>72.19</v>
      </c>
      <c r="D9" s="38">
        <f t="shared" si="8"/>
        <v>76.912899999999993</v>
      </c>
      <c r="E9" s="38">
        <f t="shared" si="9"/>
        <v>633.10629999999992</v>
      </c>
      <c r="F9" s="49">
        <f t="shared" si="10"/>
        <v>69.887507000000014</v>
      </c>
      <c r="L9" s="23">
        <f t="shared" si="5"/>
        <v>65.05807406983871</v>
      </c>
      <c r="M9" s="19">
        <f t="shared" si="11"/>
        <v>3.9680740698387069</v>
      </c>
      <c r="N9" s="15">
        <f t="shared" si="0"/>
        <v>6.4954559990812025E-2</v>
      </c>
      <c r="Q9" s="4"/>
      <c r="T9" s="4"/>
      <c r="U9" s="23">
        <f t="shared" si="6"/>
        <v>66.156931794439004</v>
      </c>
      <c r="V9" s="19">
        <f t="shared" si="1"/>
        <v>5.0669317944390002</v>
      </c>
      <c r="W9" s="15">
        <f t="shared" si="2"/>
        <v>8.2942082082812243E-2</v>
      </c>
      <c r="X9" s="4"/>
      <c r="Y9" s="4"/>
      <c r="Z9" s="4"/>
      <c r="AA9" s="3">
        <f t="shared" si="7"/>
        <v>64.885800000000927</v>
      </c>
      <c r="AB9" s="19">
        <f t="shared" si="3"/>
        <v>3.7958000000009235</v>
      </c>
      <c r="AC9" s="15">
        <f t="shared" si="4"/>
        <v>6.2134555573758771E-2</v>
      </c>
      <c r="AD9" s="4"/>
      <c r="AE9" s="4"/>
      <c r="AF9" s="4"/>
      <c r="AG9" s="4"/>
      <c r="AH9" s="4"/>
      <c r="AI9" s="4"/>
      <c r="AJ9" s="19"/>
      <c r="AK9" s="26"/>
    </row>
    <row r="10" spans="2:37" x14ac:dyDescent="0.25">
      <c r="B10" s="38">
        <v>9.31</v>
      </c>
      <c r="C10" s="42">
        <v>61.09</v>
      </c>
      <c r="D10" s="38">
        <f t="shared" si="8"/>
        <v>86.676100000000005</v>
      </c>
      <c r="E10" s="38">
        <f t="shared" si="9"/>
        <v>568.74790000000007</v>
      </c>
      <c r="F10" s="49">
        <f t="shared" si="10"/>
        <v>66.117821000000006</v>
      </c>
      <c r="L10" s="23">
        <f t="shared" si="5"/>
        <v>67.505577425075671</v>
      </c>
      <c r="M10" s="21">
        <f t="shared" si="11"/>
        <v>2.9344225749243265</v>
      </c>
      <c r="N10" s="5">
        <f t="shared" si="0"/>
        <v>4.1658469263548076E-2</v>
      </c>
      <c r="Q10" s="4"/>
      <c r="T10" s="4"/>
      <c r="U10" s="23">
        <f t="shared" si="6"/>
        <v>69.607035003244476</v>
      </c>
      <c r="V10" s="19">
        <f t="shared" si="1"/>
        <v>0.83296499675552127</v>
      </c>
      <c r="W10" s="15">
        <f t="shared" si="2"/>
        <v>1.1825170311691103E-2</v>
      </c>
      <c r="X10" s="4"/>
      <c r="Y10" s="4"/>
      <c r="Z10" s="4"/>
      <c r="AA10" s="3">
        <f t="shared" si="7"/>
        <v>69.305800000000545</v>
      </c>
      <c r="AB10" s="19">
        <f t="shared" si="3"/>
        <v>1.1341999999994528</v>
      </c>
      <c r="AC10" s="15">
        <f t="shared" si="4"/>
        <v>1.6101646791587917E-2</v>
      </c>
      <c r="AD10" s="4"/>
      <c r="AE10" s="4"/>
      <c r="AF10" s="4"/>
      <c r="AG10" s="4"/>
      <c r="AH10" s="4"/>
      <c r="AI10" s="4"/>
      <c r="AJ10" s="4"/>
      <c r="AK10" s="4"/>
    </row>
    <row r="11" spans="2:37" x14ac:dyDescent="0.25">
      <c r="B11" s="38">
        <v>8.81</v>
      </c>
      <c r="C11" s="42">
        <v>70.44</v>
      </c>
      <c r="D11" s="42">
        <f t="shared" si="8"/>
        <v>77.616100000000003</v>
      </c>
      <c r="E11" s="42">
        <f t="shared" si="9"/>
        <v>620.57640000000004</v>
      </c>
      <c r="F11" s="49">
        <f t="shared" si="10"/>
        <v>69.608271000000002</v>
      </c>
      <c r="L11" s="23">
        <f t="shared" si="5"/>
        <v>65.865127103189565</v>
      </c>
      <c r="M11" s="21">
        <f t="shared" si="11"/>
        <v>14.195127103189563</v>
      </c>
      <c r="N11" s="5">
        <f t="shared" si="0"/>
        <v>0.27472667124423383</v>
      </c>
      <c r="Q11" s="4"/>
      <c r="T11" s="4"/>
      <c r="U11" s="23">
        <f t="shared" si="6"/>
        <v>67.308725908371315</v>
      </c>
      <c r="V11" s="19">
        <f t="shared" si="1"/>
        <v>15.638725908371313</v>
      </c>
      <c r="W11" s="15">
        <f t="shared" si="2"/>
        <v>0.30266549077552374</v>
      </c>
      <c r="X11" s="4"/>
      <c r="Y11" s="4"/>
      <c r="Z11" s="4"/>
      <c r="AA11" s="3">
        <f t="shared" si="7"/>
        <v>68.744800000000851</v>
      </c>
      <c r="AB11" s="19">
        <f t="shared" si="3"/>
        <v>17.074800000000849</v>
      </c>
      <c r="AC11" s="15">
        <f t="shared" si="4"/>
        <v>0.33045868008517221</v>
      </c>
      <c r="AD11" s="4"/>
      <c r="AE11" s="4"/>
      <c r="AF11" s="4"/>
      <c r="AG11" s="4"/>
      <c r="AH11" s="4"/>
      <c r="AI11" s="4"/>
      <c r="AJ11" s="4"/>
      <c r="AK11" s="27"/>
    </row>
    <row r="12" spans="2:37" ht="15.75" thickBot="1" x14ac:dyDescent="0.3">
      <c r="B12" s="38">
        <v>9.14</v>
      </c>
      <c r="C12" s="42">
        <v>51.67</v>
      </c>
      <c r="D12" s="42">
        <f>B12^2</f>
        <v>83.539600000000007</v>
      </c>
      <c r="E12" s="42">
        <f>B12*C12</f>
        <v>472.26380000000006</v>
      </c>
      <c r="F12" s="49">
        <f t="shared" si="10"/>
        <v>67.304574000000002</v>
      </c>
      <c r="L12" s="6"/>
      <c r="M12" s="7">
        <f>SUMXMY2(C3:C12,L2:L11)</f>
        <v>2487.291992399093</v>
      </c>
      <c r="N12" s="24">
        <f>AVERAGE(N2:N11)</f>
        <v>0.16821438680388118</v>
      </c>
      <c r="Q12" s="4"/>
      <c r="T12" s="4"/>
      <c r="U12" s="6"/>
      <c r="V12" s="7">
        <f>SUMXMY2(C3:C12,U2:U11)</f>
        <v>2458.0706962151303</v>
      </c>
      <c r="W12" s="24">
        <f>AVERAGE(W2:W11)</f>
        <v>0.17190856636388691</v>
      </c>
      <c r="X12" s="4"/>
      <c r="Y12" s="4"/>
      <c r="Z12" s="4"/>
      <c r="AA12" s="6"/>
      <c r="AB12" s="7">
        <f>SUMXMY2(C3:C12,AA2:AA11)</f>
        <v>2437.2338141200162</v>
      </c>
      <c r="AC12" s="24">
        <f>AVERAGE(AC2:AC11)</f>
        <v>0.17880454680586527</v>
      </c>
      <c r="AD12" s="4"/>
      <c r="AE12" s="4"/>
      <c r="AF12" s="4"/>
      <c r="AG12" s="4"/>
      <c r="AH12" s="4"/>
      <c r="AI12" s="4"/>
      <c r="AJ12" s="4"/>
      <c r="AK12" s="4"/>
    </row>
    <row r="13" spans="2:37" ht="15.75" thickBot="1" x14ac:dyDescent="0.3">
      <c r="B13" s="50">
        <f>SUM(B3:B12)</f>
        <v>90.33</v>
      </c>
      <c r="C13" s="51">
        <f>SUM(C3:C12)</f>
        <v>680.56000000000006</v>
      </c>
      <c r="D13" s="51">
        <f>SUM(D3:D12)</f>
        <v>816.40570000000002</v>
      </c>
      <c r="E13" s="51">
        <f>SUM(E3:E12)</f>
        <v>6144.3234999999995</v>
      </c>
      <c r="F13" s="5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2:37" x14ac:dyDescent="0.25"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2:37" x14ac:dyDescent="0.25"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2:37" x14ac:dyDescent="0.25"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thickBot="1" x14ac:dyDescent="0.3"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9" t="s">
        <v>7</v>
      </c>
      <c r="B19" s="10" t="s">
        <v>8</v>
      </c>
      <c r="C19" s="10" t="s">
        <v>9</v>
      </c>
      <c r="D19" s="2"/>
      <c r="E19" s="2"/>
      <c r="F19" s="2"/>
      <c r="G19" s="12" t="s">
        <v>4</v>
      </c>
      <c r="H19" s="13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3">
        <f>D13</f>
        <v>816.40570000000002</v>
      </c>
      <c r="B20" s="4">
        <f>B13</f>
        <v>90.33</v>
      </c>
      <c r="C20" s="4">
        <f>E13</f>
        <v>6144.3234999999995</v>
      </c>
      <c r="D20" s="4"/>
      <c r="E20" s="4"/>
      <c r="F20" s="4"/>
      <c r="G20" s="14">
        <f t="shared" ref="G20:G29" si="12">ABS(C3-F3)</f>
        <v>11.864001000000009</v>
      </c>
      <c r="H20" s="15">
        <f t="shared" ref="H20:H27" si="13">G20/C3</f>
        <v>0.2131895956873317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3">
        <f>B13</f>
        <v>90.33</v>
      </c>
      <c r="B21" s="4">
        <v>8</v>
      </c>
      <c r="C21" s="4">
        <f>C13</f>
        <v>680.56000000000006</v>
      </c>
      <c r="D21" s="4"/>
      <c r="E21" s="4"/>
      <c r="F21" s="4"/>
      <c r="G21" s="14">
        <f>ABS(C4-F4)</f>
        <v>1.8414149999999978</v>
      </c>
      <c r="H21" s="15">
        <f>G21/C4</f>
        <v>2.7207668439716278E-2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3"/>
      <c r="B22" s="4"/>
      <c r="C22" s="4"/>
      <c r="D22" s="4"/>
      <c r="E22" s="4"/>
      <c r="F22" s="4"/>
      <c r="G22" s="14">
        <f t="shared" si="12"/>
        <v>36.220009999999988</v>
      </c>
      <c r="H22" s="15">
        <f t="shared" si="13"/>
        <v>0.34429667300380218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3">
        <f t="array" ref="A23:B24">MINVERSE(A20:B21)</f>
        <v>-4.9132102897608779E-3</v>
      </c>
      <c r="B23" s="4">
        <v>5.5476285684262501E-2</v>
      </c>
      <c r="C23" s="4"/>
      <c r="D23" s="11" t="s">
        <v>7</v>
      </c>
      <c r="E23" s="4">
        <v>-6.9809000000000001</v>
      </c>
      <c r="F23" s="4"/>
      <c r="G23" s="14">
        <f t="shared" si="12"/>
        <v>18.273897999999988</v>
      </c>
      <c r="H23" s="15">
        <f t="shared" si="13"/>
        <v>0.21493646200893896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3">
        <v>5.5476285684262508E-2</v>
      </c>
      <c r="B24" s="4">
        <v>-0.50139661073242903</v>
      </c>
      <c r="C24" s="4"/>
      <c r="D24" s="11" t="s">
        <v>8</v>
      </c>
      <c r="E24" s="4">
        <v>131.11000000000001</v>
      </c>
      <c r="F24" s="4"/>
      <c r="G24" s="14">
        <f t="shared" si="12"/>
        <v>17.336934000000007</v>
      </c>
      <c r="H24" s="15">
        <f t="shared" si="13"/>
        <v>0.32859996209249442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3"/>
      <c r="B25" s="4"/>
      <c r="C25" s="4"/>
      <c r="D25" s="4"/>
      <c r="E25" s="4"/>
      <c r="F25" s="4"/>
      <c r="G25" s="14">
        <f t="shared" si="12"/>
        <v>9.5615180000000208</v>
      </c>
      <c r="H25" s="15">
        <f t="shared" si="13"/>
        <v>0.16244509004417296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3"/>
      <c r="B26" s="4"/>
      <c r="C26" s="4"/>
      <c r="D26" s="4"/>
      <c r="E26" s="4"/>
      <c r="F26" s="4"/>
      <c r="G26" s="14">
        <f t="shared" si="12"/>
        <v>2.3024929999999841</v>
      </c>
      <c r="H26" s="15">
        <f t="shared" si="13"/>
        <v>3.1894902341044244E-2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3"/>
      <c r="B27" s="4"/>
      <c r="C27" s="4"/>
      <c r="D27" s="4"/>
      <c r="E27" s="4"/>
      <c r="F27" s="4"/>
      <c r="G27" s="14">
        <f t="shared" si="12"/>
        <v>5.027821000000003</v>
      </c>
      <c r="H27" s="15">
        <f t="shared" si="13"/>
        <v>8.2301866099197943E-2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3"/>
      <c r="B28" s="4"/>
      <c r="C28" s="4"/>
      <c r="D28" s="4"/>
      <c r="E28" s="4"/>
      <c r="F28" s="4"/>
      <c r="G28" s="14">
        <f t="shared" si="12"/>
        <v>0.83172899999999572</v>
      </c>
      <c r="H28" s="15">
        <f t="shared" ref="H28:H29" si="14">G28/C11</f>
        <v>1.1807623509369616E-2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3"/>
      <c r="B29" s="4"/>
      <c r="C29" s="4"/>
      <c r="D29" s="4"/>
      <c r="E29" s="4"/>
      <c r="F29" s="4"/>
      <c r="G29" s="14">
        <f t="shared" si="12"/>
        <v>15.634574000000001</v>
      </c>
      <c r="H29" s="15">
        <f t="shared" si="14"/>
        <v>0.30258513644281015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thickBot="1" x14ac:dyDescent="0.3">
      <c r="A30" s="3"/>
      <c r="B30" s="4"/>
      <c r="C30" s="4"/>
      <c r="D30" s="4"/>
      <c r="E30" s="4"/>
      <c r="F30" s="4"/>
      <c r="G30" s="4"/>
      <c r="H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5">
      <c r="A31" s="3"/>
      <c r="B31" s="4"/>
      <c r="C31" s="4"/>
      <c r="D31" s="4"/>
      <c r="E31" s="4"/>
      <c r="F31" s="4"/>
      <c r="G31" s="4">
        <f>SUMXMY2(C3:C12,F3:F12)</f>
        <v>2457.6738437434165</v>
      </c>
      <c r="H31" s="16">
        <f>AVERAGE(H20:H29)</f>
        <v>0.17192649796688783</v>
      </c>
      <c r="L31" s="20" t="s">
        <v>10</v>
      </c>
      <c r="M31" s="12" t="s">
        <v>4</v>
      </c>
      <c r="N31" s="13" t="s">
        <v>5</v>
      </c>
      <c r="O31" s="4"/>
      <c r="P31" s="4"/>
      <c r="Q31" s="4"/>
      <c r="R31" s="4"/>
      <c r="S31" s="4"/>
      <c r="T31" s="4"/>
      <c r="U31" s="4"/>
      <c r="V31" s="25"/>
      <c r="W31" s="2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5">
      <c r="A32" s="3"/>
      <c r="B32" s="4"/>
      <c r="C32" s="4"/>
      <c r="D32" s="4"/>
      <c r="E32" s="4"/>
      <c r="F32" s="4"/>
      <c r="G32" s="4"/>
      <c r="H32" s="5"/>
      <c r="L32" s="3">
        <f>130.15*EXP(-0.074*B3)</f>
        <v>66.323722023529783</v>
      </c>
      <c r="M32" s="19">
        <f t="shared" ref="M32:M41" si="15">ABS(C3-L32)</f>
        <v>10.673722023529784</v>
      </c>
      <c r="N32" s="15">
        <f t="shared" ref="N32:N41" si="16">M32/C3</f>
        <v>0.19180093483431779</v>
      </c>
      <c r="O32" s="4"/>
      <c r="P32" s="4"/>
      <c r="Q32" s="4"/>
      <c r="R32" s="4"/>
      <c r="S32" s="4"/>
      <c r="T32" s="4"/>
      <c r="U32" s="4"/>
      <c r="V32" s="19"/>
      <c r="W32" s="26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3"/>
      <c r="B33" s="4"/>
      <c r="C33" s="4"/>
      <c r="D33" s="4"/>
      <c r="E33" s="4"/>
      <c r="F33" s="4"/>
      <c r="G33" s="4"/>
      <c r="H33" s="5"/>
      <c r="L33" s="3">
        <f t="shared" ref="L33:L41" si="17">130.15*EXP(-0.074*B4)</f>
        <v>65.156210906743837</v>
      </c>
      <c r="M33" s="19">
        <f t="shared" si="15"/>
        <v>2.5237890932561697</v>
      </c>
      <c r="N33" s="15">
        <f t="shared" si="16"/>
        <v>3.7290027973643169E-2</v>
      </c>
      <c r="Q33" s="18"/>
      <c r="R33" s="4"/>
      <c r="S33" s="4"/>
      <c r="T33" s="18"/>
      <c r="U33" s="4"/>
      <c r="V33" s="19"/>
      <c r="W33" s="26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3"/>
      <c r="B34" s="4"/>
      <c r="C34" s="4"/>
      <c r="D34" s="4"/>
      <c r="E34" s="4"/>
      <c r="F34" s="4"/>
      <c r="G34" s="4"/>
      <c r="H34" s="5"/>
      <c r="L34" s="3">
        <f t="shared" si="17"/>
        <v>67.362442619364316</v>
      </c>
      <c r="M34" s="19">
        <f t="shared" si="15"/>
        <v>37.837557380635687</v>
      </c>
      <c r="N34" s="15">
        <f t="shared" si="16"/>
        <v>0.35967259867524415</v>
      </c>
      <c r="Q34" s="21"/>
      <c r="R34" s="4"/>
      <c r="S34" s="4"/>
      <c r="T34" s="17"/>
      <c r="U34" s="4"/>
      <c r="V34" s="19"/>
      <c r="W34" s="2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3"/>
      <c r="B35" s="4"/>
      <c r="C35" s="4"/>
      <c r="D35" s="4"/>
      <c r="E35" s="4"/>
      <c r="F35" s="4"/>
      <c r="G35" s="4"/>
      <c r="H35" s="5"/>
      <c r="L35" s="3">
        <f t="shared" si="17"/>
        <v>65.786038268032385</v>
      </c>
      <c r="M35" s="19">
        <f t="shared" si="15"/>
        <v>19.233961731967611</v>
      </c>
      <c r="N35" s="15">
        <f t="shared" si="16"/>
        <v>0.22622867245315939</v>
      </c>
      <c r="Q35" s="17"/>
      <c r="R35" s="4"/>
      <c r="S35" s="4"/>
      <c r="T35" s="17"/>
      <c r="U35" s="4"/>
      <c r="V35" s="19"/>
      <c r="W35" s="2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3"/>
      <c r="B36" s="4"/>
      <c r="C36" s="4"/>
      <c r="D36" s="4"/>
      <c r="E36" s="4"/>
      <c r="F36" s="4"/>
      <c r="G36" s="4"/>
      <c r="H36" s="5"/>
      <c r="L36" s="3">
        <f t="shared" si="17"/>
        <v>68.164754252154125</v>
      </c>
      <c r="M36" s="19">
        <f t="shared" si="15"/>
        <v>15.404754252154127</v>
      </c>
      <c r="N36" s="15">
        <f t="shared" si="16"/>
        <v>0.29197790470345203</v>
      </c>
      <c r="Q36" s="17"/>
      <c r="R36" s="4"/>
      <c r="S36" s="4"/>
      <c r="T36" s="17"/>
      <c r="U36" s="4"/>
      <c r="V36" s="19"/>
      <c r="W36" s="2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3"/>
      <c r="B37" s="4"/>
      <c r="C37" s="4"/>
      <c r="D37" s="4"/>
      <c r="E37" s="4"/>
      <c r="F37" s="4"/>
      <c r="G37" s="4"/>
      <c r="H37" s="5"/>
      <c r="L37" s="3">
        <f t="shared" si="17"/>
        <v>66.964835038721887</v>
      </c>
      <c r="M37" s="19">
        <f t="shared" si="15"/>
        <v>8.1048350387218875</v>
      </c>
      <c r="N37" s="15">
        <f t="shared" si="16"/>
        <v>0.13769682362762295</v>
      </c>
      <c r="Q37" s="17"/>
      <c r="R37" s="4"/>
      <c r="S37" s="4"/>
      <c r="T37" s="17"/>
      <c r="U37" s="4"/>
      <c r="V37" s="19"/>
      <c r="W37" s="2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3"/>
      <c r="B38" s="4"/>
      <c r="C38" s="4"/>
      <c r="D38" s="4"/>
      <c r="E38" s="4"/>
      <c r="F38" s="4"/>
      <c r="G38" s="4"/>
      <c r="H38" s="5"/>
      <c r="I38" t="s">
        <v>13</v>
      </c>
      <c r="L38" s="3">
        <f t="shared" si="17"/>
        <v>68.013596345071775</v>
      </c>
      <c r="M38" s="19">
        <f>ABS(C9-L38)</f>
        <v>4.1764036549282224</v>
      </c>
      <c r="N38" s="15">
        <f t="shared" si="16"/>
        <v>5.785293884095058E-2</v>
      </c>
      <c r="Q38" s="17"/>
      <c r="R38" s="4"/>
      <c r="S38" s="4"/>
      <c r="T38" s="17"/>
      <c r="U38" s="4"/>
      <c r="V38" s="19"/>
      <c r="W38" s="2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s="3"/>
      <c r="B39" s="4"/>
      <c r="C39" s="4"/>
      <c r="D39" s="4"/>
      <c r="E39" s="4"/>
      <c r="F39" s="4"/>
      <c r="G39" s="4"/>
      <c r="H39" s="5"/>
      <c r="L39" s="3">
        <f t="shared" si="17"/>
        <v>65.349359009195567</v>
      </c>
      <c r="M39" s="19">
        <f t="shared" si="15"/>
        <v>4.2593590091955633</v>
      </c>
      <c r="N39" s="15">
        <f t="shared" si="16"/>
        <v>6.9722687988141477E-2</v>
      </c>
      <c r="Q39" s="17"/>
      <c r="R39" s="4"/>
      <c r="S39" s="4"/>
      <c r="T39" s="17"/>
      <c r="U39" s="4"/>
      <c r="V39" s="19"/>
      <c r="W39" s="26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A40" s="3"/>
      <c r="B40" s="4"/>
      <c r="C40" s="4"/>
      <c r="D40" s="4"/>
      <c r="E40" s="4"/>
      <c r="F40" s="4"/>
      <c r="G40" s="4"/>
      <c r="H40" s="5"/>
      <c r="L40" s="3">
        <f t="shared" si="17"/>
        <v>67.812573760089393</v>
      </c>
      <c r="M40" s="19">
        <f t="shared" si="15"/>
        <v>2.627426239910605</v>
      </c>
      <c r="N40" s="15">
        <f t="shared" si="16"/>
        <v>3.7300202156595755E-2</v>
      </c>
      <c r="Q40" s="17"/>
      <c r="R40" s="4"/>
      <c r="S40" s="4"/>
      <c r="T40" s="17"/>
      <c r="U40" s="4"/>
      <c r="V40" s="19"/>
      <c r="W40" s="26"/>
      <c r="X40" s="4"/>
      <c r="Y40" s="4"/>
      <c r="Z40" s="4"/>
      <c r="AC40" s="4"/>
    </row>
    <row r="41" spans="1:37" x14ac:dyDescent="0.25">
      <c r="A41" s="3"/>
      <c r="B41" s="4"/>
      <c r="C41" s="4"/>
      <c r="D41" s="4"/>
      <c r="E41" s="4"/>
      <c r="F41" s="4"/>
      <c r="G41" s="4"/>
      <c r="H41" s="5"/>
      <c r="L41" s="3">
        <f t="shared" si="17"/>
        <v>66.176646674678608</v>
      </c>
      <c r="M41" s="19">
        <f t="shared" si="15"/>
        <v>14.506646674678606</v>
      </c>
      <c r="N41" s="15">
        <f t="shared" si="16"/>
        <v>0.28075569333614486</v>
      </c>
      <c r="Q41" s="17"/>
      <c r="R41" s="4"/>
      <c r="S41" s="4"/>
      <c r="T41" s="17"/>
      <c r="U41" s="4"/>
      <c r="V41" s="19"/>
      <c r="W41" s="26"/>
      <c r="X41" s="4"/>
      <c r="Y41" s="4"/>
      <c r="Z41" s="4"/>
      <c r="AC41" s="4"/>
    </row>
    <row r="42" spans="1:37" ht="15.75" thickBot="1" x14ac:dyDescent="0.3">
      <c r="A42" s="3"/>
      <c r="B42" s="4"/>
      <c r="C42" s="4"/>
      <c r="D42" s="4"/>
      <c r="E42" s="4"/>
      <c r="F42" s="4"/>
      <c r="G42" s="4"/>
      <c r="H42" s="5"/>
      <c r="L42" s="6"/>
      <c r="M42" s="7">
        <f>SUMXMY2(C3:C12,L32:L41)</f>
        <v>2477.8493432849191</v>
      </c>
      <c r="N42" s="24">
        <f>AVERAGE(N32:N41)</f>
        <v>0.16902984845892721</v>
      </c>
      <c r="Q42" s="4"/>
      <c r="R42" s="4"/>
      <c r="S42" s="4"/>
      <c r="T42" s="4"/>
      <c r="U42" s="4"/>
      <c r="V42" s="4"/>
      <c r="W42" s="27"/>
      <c r="X42" s="4"/>
      <c r="Y42" s="4"/>
      <c r="Z42" s="4"/>
      <c r="AC42" s="4"/>
    </row>
    <row r="43" spans="1:37" x14ac:dyDescent="0.25">
      <c r="A43" s="3"/>
      <c r="B43" s="4"/>
      <c r="C43" s="4"/>
      <c r="D43" s="4"/>
      <c r="E43" s="4"/>
      <c r="F43" s="4"/>
      <c r="G43" s="4"/>
      <c r="H43" s="5"/>
      <c r="L43" s="4"/>
      <c r="M43" s="4"/>
      <c r="N43" s="4"/>
      <c r="Q43" s="4"/>
      <c r="R43" s="4"/>
      <c r="S43" s="4"/>
      <c r="T43" s="4"/>
      <c r="X43" s="4"/>
      <c r="Y43" s="4"/>
      <c r="Z43" s="4"/>
      <c r="AC43" s="4"/>
    </row>
    <row r="44" spans="1:37" x14ac:dyDescent="0.25">
      <c r="A44" s="3"/>
      <c r="B44" s="4"/>
      <c r="C44" s="4"/>
      <c r="D44" s="4"/>
      <c r="E44" s="4"/>
      <c r="F44" s="4"/>
      <c r="G44" s="4"/>
      <c r="H44" s="5"/>
      <c r="L44" s="4"/>
      <c r="M44" s="4"/>
      <c r="Q44" s="4"/>
      <c r="R44" s="4"/>
      <c r="S44" s="4"/>
      <c r="T44" s="4"/>
      <c r="X44" s="4"/>
      <c r="Y44" s="4"/>
      <c r="Z44" s="4"/>
      <c r="AC44" s="4"/>
    </row>
    <row r="45" spans="1:37" x14ac:dyDescent="0.25">
      <c r="A45" s="3"/>
      <c r="B45" s="4"/>
      <c r="C45" s="4"/>
      <c r="D45" s="4"/>
      <c r="E45" s="4"/>
      <c r="F45" s="4"/>
      <c r="G45" s="4"/>
      <c r="H45" s="5"/>
      <c r="L45" s="4"/>
      <c r="M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37" x14ac:dyDescent="0.25">
      <c r="A46" s="3"/>
      <c r="B46" s="4"/>
      <c r="C46" s="4"/>
      <c r="D46" s="4"/>
      <c r="E46" s="4"/>
      <c r="F46" s="4"/>
      <c r="G46" s="4"/>
      <c r="H46" s="5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</row>
    <row r="47" spans="1:37" x14ac:dyDescent="0.25">
      <c r="A47" s="3"/>
      <c r="B47" s="4"/>
      <c r="C47" s="4"/>
      <c r="D47" s="4"/>
      <c r="E47" s="4"/>
      <c r="F47" s="4"/>
      <c r="G47" s="4"/>
      <c r="H47" s="5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</row>
    <row r="48" spans="1:37" x14ac:dyDescent="0.25">
      <c r="A48" s="3"/>
      <c r="B48" s="4"/>
      <c r="C48" s="4"/>
      <c r="D48" s="4"/>
      <c r="E48" s="4"/>
      <c r="F48" s="4"/>
      <c r="G48" s="4"/>
      <c r="H48" s="5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s="3"/>
      <c r="B49" s="4"/>
      <c r="C49" s="4"/>
      <c r="D49" s="4"/>
      <c r="E49" s="4"/>
      <c r="F49" s="4"/>
      <c r="G49" s="4"/>
      <c r="H49" s="5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3"/>
      <c r="B50" s="4"/>
      <c r="C50" s="4"/>
      <c r="D50" s="4"/>
      <c r="E50" s="4"/>
      <c r="F50" s="4"/>
      <c r="G50" s="4"/>
      <c r="H50" s="5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s="3"/>
      <c r="B51" s="4"/>
      <c r="C51" s="4"/>
      <c r="D51" s="4"/>
      <c r="E51" s="4"/>
      <c r="F51" s="4"/>
      <c r="G51" s="4"/>
      <c r="H51" s="5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3"/>
      <c r="B52" s="4"/>
      <c r="C52" s="4"/>
      <c r="D52" s="4"/>
      <c r="E52" s="4"/>
      <c r="F52" s="4"/>
      <c r="G52" s="4"/>
      <c r="H52" s="5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3"/>
      <c r="B53" s="4"/>
      <c r="C53" s="4"/>
      <c r="D53" s="4"/>
      <c r="E53" s="4"/>
      <c r="F53" s="4"/>
      <c r="G53" s="4"/>
      <c r="H53" s="5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3"/>
      <c r="B54" s="4"/>
      <c r="C54" s="4"/>
      <c r="D54" s="4"/>
      <c r="E54" s="4"/>
      <c r="F54" s="4"/>
      <c r="G54" s="4"/>
      <c r="H54" s="5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3"/>
      <c r="B55" s="4"/>
      <c r="C55" s="4"/>
      <c r="D55" s="4"/>
      <c r="E55" s="4"/>
      <c r="F55" s="4"/>
      <c r="G55" s="4"/>
      <c r="H55" s="5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s="3"/>
      <c r="B56" s="4"/>
      <c r="C56" s="4"/>
      <c r="D56" s="4"/>
      <c r="E56" s="4"/>
      <c r="F56" s="4"/>
      <c r="G56" s="4"/>
      <c r="H56" s="5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s="3"/>
      <c r="B57" s="4"/>
      <c r="C57" s="4"/>
      <c r="D57" s="4"/>
      <c r="E57" s="4"/>
      <c r="F57" s="4"/>
      <c r="G57" s="4"/>
      <c r="H57" s="5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s="3"/>
      <c r="B58" s="4"/>
      <c r="C58" s="4"/>
      <c r="D58" s="4"/>
      <c r="E58" s="4"/>
      <c r="F58" s="4"/>
      <c r="G58" s="4"/>
      <c r="H58" s="5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s="3"/>
      <c r="B59" s="4"/>
      <c r="C59" s="4"/>
      <c r="D59" s="4"/>
      <c r="E59" s="4"/>
      <c r="F59" s="4"/>
      <c r="G59" s="4"/>
      <c r="H59" s="5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s="3"/>
      <c r="B60" s="4"/>
      <c r="C60" s="4"/>
      <c r="D60" s="4"/>
      <c r="E60" s="4"/>
      <c r="F60" s="4"/>
      <c r="G60" s="4"/>
      <c r="H60" s="5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s="3"/>
      <c r="B61" s="4"/>
      <c r="C61" s="4"/>
      <c r="D61" s="4"/>
      <c r="E61" s="4"/>
      <c r="F61" s="4"/>
      <c r="G61" s="4"/>
      <c r="H61" s="5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s="3"/>
      <c r="B62" s="4"/>
      <c r="C62" s="4"/>
      <c r="D62" s="4"/>
      <c r="E62" s="4"/>
      <c r="F62" s="4"/>
      <c r="G62" s="4"/>
      <c r="H62" s="5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s="3"/>
      <c r="B63" s="4"/>
      <c r="C63" s="4"/>
      <c r="D63" s="4"/>
      <c r="E63" s="4"/>
      <c r="F63" s="4"/>
      <c r="G63" s="4"/>
      <c r="H63" s="5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s="3"/>
      <c r="B64" s="4"/>
      <c r="C64" s="4"/>
      <c r="D64" s="4"/>
      <c r="E64" s="4"/>
      <c r="F64" s="4"/>
      <c r="G64" s="4"/>
      <c r="H64" s="5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s="3"/>
      <c r="B65" s="4"/>
      <c r="C65" s="4"/>
      <c r="D65" s="4"/>
      <c r="E65" s="4"/>
      <c r="F65" s="4"/>
      <c r="G65" s="4"/>
      <c r="H65" s="5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s="3"/>
      <c r="B66" s="4"/>
      <c r="C66" s="4"/>
      <c r="D66" s="4"/>
      <c r="E66" s="4"/>
      <c r="F66" s="4"/>
      <c r="G66" s="4"/>
      <c r="H66" s="5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thickBot="1" x14ac:dyDescent="0.3">
      <c r="A67" s="6"/>
      <c r="B67" s="7"/>
      <c r="C67" s="7"/>
      <c r="D67" s="7"/>
      <c r="E67" s="7"/>
      <c r="F67" s="7"/>
      <c r="G67" s="7"/>
      <c r="H67" s="8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thickBot="1" x14ac:dyDescent="0.3">
      <c r="U69" s="28"/>
      <c r="V69" s="28"/>
      <c r="W69" s="28"/>
      <c r="X69" s="28"/>
      <c r="Y69" s="28"/>
      <c r="Z69" s="28"/>
      <c r="AA69" s="28"/>
      <c r="AB69" s="28"/>
      <c r="AC69" s="28"/>
    </row>
    <row r="70" spans="1:29" x14ac:dyDescent="0.25">
      <c r="A70" s="57" t="s">
        <v>14</v>
      </c>
      <c r="B70" s="58"/>
      <c r="C70" s="58"/>
      <c r="D70" s="59"/>
    </row>
    <row r="71" spans="1:29" ht="18" thickBot="1" x14ac:dyDescent="0.3">
      <c r="A71" s="3"/>
      <c r="B71" s="30" t="s">
        <v>17</v>
      </c>
      <c r="C71" s="4"/>
      <c r="D71" s="5"/>
    </row>
    <row r="72" spans="1:29" ht="18.75" thickTop="1" x14ac:dyDescent="0.35">
      <c r="A72" s="31" t="s">
        <v>16</v>
      </c>
      <c r="B72" s="4">
        <v>8.8999999999999999E-3</v>
      </c>
      <c r="C72" s="4" t="s">
        <v>15</v>
      </c>
      <c r="D72" s="5">
        <f>B72/((1-B72)/8)</f>
        <v>7.1839370396529115E-2</v>
      </c>
    </row>
    <row r="73" spans="1:29" ht="18" x14ac:dyDescent="0.35">
      <c r="A73" s="3"/>
      <c r="B73" s="4"/>
      <c r="C73" s="4" t="s">
        <v>18</v>
      </c>
      <c r="D73" s="5">
        <f>FINV(0.05,1,8)</f>
        <v>5.3176550715787174</v>
      </c>
    </row>
    <row r="74" spans="1:29" ht="15.75" thickBot="1" x14ac:dyDescent="0.3">
      <c r="A74" s="33"/>
      <c r="B74" s="4"/>
      <c r="C74" s="4"/>
      <c r="D74" s="5"/>
    </row>
    <row r="75" spans="1:29" ht="18.75" thickTop="1" x14ac:dyDescent="0.35">
      <c r="A75" s="32" t="s">
        <v>6</v>
      </c>
      <c r="B75" s="4">
        <v>5.4999999999999997E-3</v>
      </c>
      <c r="C75" s="4" t="s">
        <v>15</v>
      </c>
      <c r="D75" s="5">
        <f>B75/((1-B75)/8)</f>
        <v>4.4243338360985415E-2</v>
      </c>
    </row>
    <row r="76" spans="1:29" ht="18" x14ac:dyDescent="0.35">
      <c r="A76" s="3"/>
      <c r="B76" s="4"/>
      <c r="C76" s="4" t="s">
        <v>18</v>
      </c>
      <c r="D76" s="5">
        <f>FINV(0.05,1,8)</f>
        <v>5.3176550715787174</v>
      </c>
    </row>
    <row r="77" spans="1:29" ht="15.75" thickBot="1" x14ac:dyDescent="0.3">
      <c r="A77" s="3"/>
      <c r="B77" s="4"/>
      <c r="C77" s="4"/>
      <c r="D77" s="5"/>
    </row>
    <row r="78" spans="1:29" ht="18.75" thickTop="1" x14ac:dyDescent="0.35">
      <c r="A78" s="31" t="s">
        <v>10</v>
      </c>
      <c r="B78" s="4">
        <v>5.5999999999999999E-3</v>
      </c>
      <c r="C78" s="4" t="s">
        <v>15</v>
      </c>
      <c r="D78" s="5">
        <f>B78/((1-B78)/8)</f>
        <v>4.505229283990346E-2</v>
      </c>
    </row>
    <row r="79" spans="1:29" ht="18" x14ac:dyDescent="0.35">
      <c r="A79" s="3"/>
      <c r="B79" s="4"/>
      <c r="C79" s="4" t="s">
        <v>18</v>
      </c>
      <c r="D79" s="5">
        <f>FINV(0.05,1,8)</f>
        <v>5.3176550715787174</v>
      </c>
    </row>
    <row r="80" spans="1:29" ht="15.75" thickBot="1" x14ac:dyDescent="0.3">
      <c r="A80" s="33"/>
      <c r="B80" s="4"/>
      <c r="C80" s="4"/>
      <c r="D80" s="5"/>
    </row>
    <row r="81" spans="1:4" ht="18.75" thickTop="1" x14ac:dyDescent="0.35">
      <c r="A81" s="3" t="s">
        <v>11</v>
      </c>
      <c r="B81" s="4">
        <v>8.8000000000000005E-3</v>
      </c>
      <c r="C81" s="4" t="s">
        <v>15</v>
      </c>
      <c r="D81" s="5">
        <f>B81/((1-B81)/8)</f>
        <v>7.1025020177562556E-2</v>
      </c>
    </row>
    <row r="82" spans="1:4" ht="18" x14ac:dyDescent="0.35">
      <c r="A82" s="3"/>
      <c r="B82" s="4"/>
      <c r="C82" s="4" t="s">
        <v>18</v>
      </c>
      <c r="D82" s="5">
        <f>FINV(0.05,1,8)</f>
        <v>5.3176550715787174</v>
      </c>
    </row>
    <row r="83" spans="1:4" ht="15.75" thickBot="1" x14ac:dyDescent="0.3">
      <c r="A83" s="3"/>
      <c r="B83" s="4"/>
      <c r="C83" s="4"/>
      <c r="D83" s="5"/>
    </row>
    <row r="84" spans="1:4" ht="18.75" thickTop="1" x14ac:dyDescent="0.35">
      <c r="A84" s="31" t="s">
        <v>12</v>
      </c>
      <c r="B84" s="4">
        <v>1.72E-2</v>
      </c>
      <c r="C84" s="4" t="s">
        <v>15</v>
      </c>
      <c r="D84" s="5">
        <f>B84/((1-B84)/8)</f>
        <v>0.14000814000814002</v>
      </c>
    </row>
    <row r="85" spans="1:4" ht="18" x14ac:dyDescent="0.35">
      <c r="A85" s="3"/>
      <c r="B85" s="4"/>
      <c r="C85" s="4" t="s">
        <v>18</v>
      </c>
      <c r="D85" s="5">
        <f>FINV(0.05,1,8)</f>
        <v>5.3176550715787174</v>
      </c>
    </row>
    <row r="86" spans="1:4" ht="15.75" thickBot="1" x14ac:dyDescent="0.3">
      <c r="A86" s="6"/>
      <c r="B86" s="7"/>
      <c r="C86" s="7"/>
      <c r="D86" s="8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</sheetData>
  <mergeCells count="1">
    <mergeCell ref="A70:D7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46" zoomScale="85" zoomScaleNormal="85" workbookViewId="0">
      <selection activeCell="B75" sqref="B75"/>
    </sheetView>
  </sheetViews>
  <sheetFormatPr defaultRowHeight="15" x14ac:dyDescent="0.25"/>
  <cols>
    <col min="1" max="1" width="18.85546875" bestFit="1" customWidth="1"/>
    <col min="2" max="2" width="12.85546875" bestFit="1" customWidth="1"/>
    <col min="3" max="3" width="9.28515625" bestFit="1" customWidth="1"/>
    <col min="8" max="8" width="18.85546875" bestFit="1" customWidth="1"/>
    <col min="12" max="12" width="18.85546875" bestFit="1" customWidth="1"/>
    <col min="14" max="14" width="18.85546875" bestFit="1" customWidth="1"/>
    <col min="15" max="15" width="12.42578125" bestFit="1" customWidth="1"/>
    <col min="16" max="16" width="12.85546875" bestFit="1" customWidth="1"/>
    <col min="19" max="19" width="12.28515625" bestFit="1" customWidth="1"/>
    <col min="21" max="21" width="17.42578125" bestFit="1" customWidth="1"/>
    <col min="23" max="23" width="17.42578125" bestFit="1" customWidth="1"/>
    <col min="27" max="27" width="14.140625" bestFit="1" customWidth="1"/>
    <col min="32" max="32" width="14.140625" bestFit="1" customWidth="1"/>
  </cols>
  <sheetData>
    <row r="1" spans="2:37" ht="15.75" thickBot="1" x14ac:dyDescent="0.3">
      <c r="G1" s="29"/>
      <c r="L1" s="22" t="s">
        <v>6</v>
      </c>
      <c r="M1" s="12" t="s">
        <v>4</v>
      </c>
      <c r="N1" s="13" t="s">
        <v>5</v>
      </c>
      <c r="Q1" s="1"/>
      <c r="T1" s="18"/>
      <c r="U1" s="20" t="s">
        <v>11</v>
      </c>
      <c r="V1" s="12" t="s">
        <v>4</v>
      </c>
      <c r="W1" s="13" t="s">
        <v>5</v>
      </c>
      <c r="X1" s="4"/>
      <c r="Y1" s="4"/>
      <c r="Z1" s="4"/>
      <c r="AA1" s="20" t="s">
        <v>12</v>
      </c>
      <c r="AB1" s="12" t="s">
        <v>4</v>
      </c>
      <c r="AC1" s="13" t="s">
        <v>5</v>
      </c>
      <c r="AD1" s="4"/>
      <c r="AE1" s="4"/>
      <c r="AF1" s="4"/>
      <c r="AG1" s="4"/>
      <c r="AH1" s="4"/>
      <c r="AI1" s="4"/>
      <c r="AJ1" s="25"/>
      <c r="AK1" s="25"/>
    </row>
    <row r="2" spans="2:37" ht="18" x14ac:dyDescent="0.35">
      <c r="B2" s="44" t="s">
        <v>23</v>
      </c>
      <c r="C2" s="47" t="s">
        <v>0</v>
      </c>
      <c r="D2" s="47" t="s">
        <v>1</v>
      </c>
      <c r="E2" s="47" t="s">
        <v>2</v>
      </c>
      <c r="F2" s="48" t="s">
        <v>3</v>
      </c>
      <c r="L2" s="23">
        <f>47.924*B3^0.271</f>
        <v>53.682492466470684</v>
      </c>
      <c r="M2" s="19">
        <f t="shared" ref="M2:M11" si="0">ABS(C3-L2)</f>
        <v>1.9675075335293144</v>
      </c>
      <c r="N2" s="15">
        <f t="shared" ref="N2:N11" si="1">M2/C3</f>
        <v>3.5355032049044284E-2</v>
      </c>
      <c r="Q2" s="17"/>
      <c r="T2" s="17"/>
      <c r="U2" s="23">
        <f>19.856*LN(B3)+44.106</f>
        <v>52.419912408944128</v>
      </c>
      <c r="V2" s="19">
        <f t="shared" ref="V2:V11" si="2">ABS(C3-U2)</f>
        <v>3.2300875910558702</v>
      </c>
      <c r="W2" s="15">
        <f t="shared" ref="W2:W11" si="3">V2/C3</f>
        <v>5.8042903702711056E-2</v>
      </c>
      <c r="X2" s="4"/>
      <c r="Y2" s="4"/>
      <c r="Z2" s="4"/>
      <c r="AA2" s="3">
        <f>0.1849*B3^2+3.6284*B3+50.214</f>
        <v>56.156360960000001</v>
      </c>
      <c r="AB2" s="19">
        <f t="shared" ref="AB2:AB11" si="4">ABS(C3-AA2)</f>
        <v>0.50636096000000208</v>
      </c>
      <c r="AC2" s="15">
        <f t="shared" ref="AC2:AC11" si="5">AB2/C3</f>
        <v>9.0990289308176472E-3</v>
      </c>
      <c r="AD2" s="4"/>
      <c r="AE2" s="4"/>
      <c r="AF2" s="4"/>
      <c r="AG2" s="4"/>
      <c r="AH2" s="4"/>
      <c r="AI2" s="4"/>
      <c r="AJ2" s="19"/>
      <c r="AK2" s="26"/>
    </row>
    <row r="3" spans="2:37" x14ac:dyDescent="0.25">
      <c r="B3" s="38">
        <v>1.52</v>
      </c>
      <c r="C3" s="38">
        <v>55.65</v>
      </c>
      <c r="D3" s="38">
        <f>B3^2</f>
        <v>2.3104</v>
      </c>
      <c r="E3" s="38">
        <f>B3*C3</f>
        <v>84.587999999999994</v>
      </c>
      <c r="F3" s="49">
        <f>$E$23*B3+$E$24</f>
        <v>55.381999999999998</v>
      </c>
      <c r="L3" s="23">
        <f t="shared" ref="L3:L11" si="6">47.924*B4^0.271</f>
        <v>65.903845617482403</v>
      </c>
      <c r="M3" s="19">
        <f t="shared" si="0"/>
        <v>1.7761543825176034</v>
      </c>
      <c r="N3" s="15">
        <f t="shared" si="1"/>
        <v>2.6243415817340472E-2</v>
      </c>
      <c r="Q3" s="4"/>
      <c r="T3" s="4"/>
      <c r="U3" s="23">
        <f t="shared" ref="U3:U11" si="7">19.856*LN(B4)+44.106</f>
        <v>67.448184036592949</v>
      </c>
      <c r="V3" s="19">
        <f t="shared" si="2"/>
        <v>0.23181596340705823</v>
      </c>
      <c r="W3" s="15">
        <f t="shared" si="3"/>
        <v>3.4251767642886851E-3</v>
      </c>
      <c r="X3" s="4"/>
      <c r="Y3" s="4"/>
      <c r="Z3" s="4"/>
      <c r="AA3" s="3">
        <f t="shared" ref="AA3:AA11" si="8">0.1849*B4^2+3.6284*B4+50.214</f>
        <v>63.911022240000001</v>
      </c>
      <c r="AB3" s="19">
        <f t="shared" si="4"/>
        <v>3.7689777600000056</v>
      </c>
      <c r="AC3" s="15">
        <f t="shared" si="5"/>
        <v>5.5688205673758942E-2</v>
      </c>
      <c r="AD3" s="4"/>
      <c r="AE3" s="4"/>
      <c r="AF3" s="4"/>
      <c r="AG3" s="4"/>
      <c r="AH3" s="4"/>
      <c r="AI3" s="4"/>
      <c r="AJ3" s="19"/>
      <c r="AK3" s="26"/>
    </row>
    <row r="4" spans="2:37" x14ac:dyDescent="0.25">
      <c r="B4" s="38">
        <v>3.24</v>
      </c>
      <c r="C4" s="38">
        <v>67.680000000000007</v>
      </c>
      <c r="D4" s="38">
        <f t="shared" ref="D4:D11" si="9">B4^2</f>
        <v>10.497600000000002</v>
      </c>
      <c r="E4" s="38">
        <f t="shared" ref="E4:E11" si="10">B4*C4</f>
        <v>219.28320000000005</v>
      </c>
      <c r="F4" s="49">
        <f t="shared" ref="F4:F12" si="11">$E$23*B4+$E$24</f>
        <v>64.540999999999997</v>
      </c>
      <c r="L4" s="23">
        <f t="shared" si="6"/>
        <v>80.017177047113861</v>
      </c>
      <c r="M4" s="19">
        <f t="shared" si="0"/>
        <v>25.182822952886141</v>
      </c>
      <c r="N4" s="15">
        <f t="shared" si="1"/>
        <v>0.23938044632021047</v>
      </c>
      <c r="Q4" s="4"/>
      <c r="T4" s="4"/>
      <c r="U4" s="23">
        <f t="shared" si="7"/>
        <v>81.66570499215095</v>
      </c>
      <c r="V4" s="19">
        <f t="shared" si="2"/>
        <v>23.534295007849053</v>
      </c>
      <c r="W4" s="15">
        <f t="shared" si="3"/>
        <v>0.22371002859172104</v>
      </c>
      <c r="X4" s="4"/>
      <c r="Y4" s="4"/>
      <c r="Z4" s="4"/>
      <c r="AA4" s="3">
        <f t="shared" si="8"/>
        <v>82.397922809999997</v>
      </c>
      <c r="AB4" s="19">
        <f t="shared" si="4"/>
        <v>22.802077190000006</v>
      </c>
      <c r="AC4" s="15">
        <f t="shared" si="5"/>
        <v>0.21674978317490498</v>
      </c>
      <c r="AD4" s="4"/>
      <c r="AE4" s="4"/>
      <c r="AF4" s="4"/>
      <c r="AG4" s="4"/>
      <c r="AH4" s="4"/>
      <c r="AI4" s="4"/>
      <c r="AJ4" s="19"/>
      <c r="AK4" s="26"/>
    </row>
    <row r="5" spans="2:37" x14ac:dyDescent="0.25">
      <c r="B5" s="38">
        <v>6.63</v>
      </c>
      <c r="C5">
        <v>105.2</v>
      </c>
      <c r="D5" s="38">
        <f t="shared" si="9"/>
        <v>43.956899999999997</v>
      </c>
      <c r="E5" s="38">
        <f t="shared" si="10"/>
        <v>697.476</v>
      </c>
      <c r="F5" s="49">
        <f t="shared" si="11"/>
        <v>82.592749999999995</v>
      </c>
      <c r="L5" s="23">
        <f t="shared" si="6"/>
        <v>81.671399351874868</v>
      </c>
      <c r="M5" s="19">
        <f t="shared" si="0"/>
        <v>3.348600648125128</v>
      </c>
      <c r="N5" s="15">
        <f t="shared" si="1"/>
        <v>3.9386034440427292E-2</v>
      </c>
      <c r="Q5" s="4"/>
      <c r="T5" s="4"/>
      <c r="U5" s="23">
        <f t="shared" si="7"/>
        <v>83.164982954752674</v>
      </c>
      <c r="V5" s="19">
        <f t="shared" si="2"/>
        <v>1.8550170452473225</v>
      </c>
      <c r="W5" s="15">
        <f t="shared" si="3"/>
        <v>2.1818596156755146E-2</v>
      </c>
      <c r="X5" s="4"/>
      <c r="Y5" s="4"/>
      <c r="Z5" s="4"/>
      <c r="AA5" s="3">
        <f t="shared" si="8"/>
        <v>85.609610250000003</v>
      </c>
      <c r="AB5" s="19">
        <f t="shared" si="4"/>
        <v>0.58961025000000689</v>
      </c>
      <c r="AC5" s="15">
        <f t="shared" si="5"/>
        <v>6.934959421312714E-3</v>
      </c>
      <c r="AD5" s="4"/>
      <c r="AE5" s="4"/>
      <c r="AF5" s="4"/>
      <c r="AG5" s="4"/>
      <c r="AH5" s="4"/>
      <c r="AI5" s="4"/>
      <c r="AJ5" s="19"/>
      <c r="AK5" s="26"/>
    </row>
    <row r="6" spans="2:37" x14ac:dyDescent="0.25">
      <c r="B6" s="38">
        <v>7.15</v>
      </c>
      <c r="C6">
        <v>85.02</v>
      </c>
      <c r="D6" s="38">
        <f t="shared" si="9"/>
        <v>51.122500000000002</v>
      </c>
      <c r="E6" s="38">
        <f t="shared" si="10"/>
        <v>607.89300000000003</v>
      </c>
      <c r="F6" s="49">
        <f t="shared" si="11"/>
        <v>85.361750000000001</v>
      </c>
      <c r="L6" s="23">
        <f t="shared" si="6"/>
        <v>64.309200911408496</v>
      </c>
      <c r="M6" s="19">
        <f t="shared" si="0"/>
        <v>11.549200911408498</v>
      </c>
      <c r="N6" s="15">
        <f t="shared" si="1"/>
        <v>0.21890069960971376</v>
      </c>
      <c r="Q6" s="4"/>
      <c r="T6" s="4"/>
      <c r="U6" s="23">
        <f t="shared" si="7"/>
        <v>65.653518112078999</v>
      </c>
      <c r="V6" s="19">
        <f t="shared" si="2"/>
        <v>12.893518112079001</v>
      </c>
      <c r="W6" s="15">
        <f t="shared" si="3"/>
        <v>0.2443805555739007</v>
      </c>
      <c r="X6" s="4"/>
      <c r="Y6" s="4"/>
      <c r="Z6" s="4"/>
      <c r="AA6" s="3">
        <f t="shared" si="8"/>
        <v>62.57408384</v>
      </c>
      <c r="AB6" s="19">
        <f t="shared" si="4"/>
        <v>9.8140838400000021</v>
      </c>
      <c r="AC6" s="15">
        <f t="shared" si="5"/>
        <v>0.18601371948445797</v>
      </c>
      <c r="AD6" s="4"/>
      <c r="AE6" s="4"/>
      <c r="AF6" s="4"/>
      <c r="AG6" s="4"/>
      <c r="AH6" s="4"/>
      <c r="AI6" s="4"/>
      <c r="AJ6" s="19"/>
      <c r="AK6" s="26"/>
    </row>
    <row r="7" spans="2:37" x14ac:dyDescent="0.25">
      <c r="B7" s="38">
        <v>2.96</v>
      </c>
      <c r="C7" s="38">
        <v>52.76</v>
      </c>
      <c r="D7" s="38">
        <f t="shared" si="9"/>
        <v>8.7615999999999996</v>
      </c>
      <c r="E7" s="38">
        <f t="shared" si="10"/>
        <v>156.1696</v>
      </c>
      <c r="F7" s="49">
        <f t="shared" si="11"/>
        <v>63.05</v>
      </c>
      <c r="L7" s="23">
        <f t="shared" si="6"/>
        <v>55.598561270049544</v>
      </c>
      <c r="M7" s="19">
        <f t="shared" si="0"/>
        <v>3.2614387299504557</v>
      </c>
      <c r="N7" s="15">
        <f t="shared" si="1"/>
        <v>5.54101041445881E-2</v>
      </c>
      <c r="Q7" s="4"/>
      <c r="T7" s="4"/>
      <c r="U7" s="23">
        <f t="shared" si="7"/>
        <v>54.989498687368361</v>
      </c>
      <c r="V7" s="19">
        <f t="shared" si="2"/>
        <v>3.8705013126316388</v>
      </c>
      <c r="W7" s="15">
        <f t="shared" si="3"/>
        <v>6.575775250818279E-2</v>
      </c>
      <c r="X7" s="4"/>
      <c r="Y7" s="4"/>
      <c r="Z7" s="4"/>
      <c r="AA7" s="3">
        <f t="shared" si="8"/>
        <v>57.044519209999997</v>
      </c>
      <c r="AB7" s="19">
        <f t="shared" si="4"/>
        <v>1.8154807900000023</v>
      </c>
      <c r="AC7" s="15">
        <f t="shared" si="5"/>
        <v>3.0844050118926304E-2</v>
      </c>
      <c r="AD7" s="4"/>
      <c r="AE7" s="4"/>
      <c r="AF7" s="4"/>
      <c r="AG7" s="4"/>
      <c r="AH7" s="4"/>
      <c r="AI7" s="4"/>
      <c r="AJ7" s="19"/>
      <c r="AK7" s="26"/>
    </row>
    <row r="8" spans="2:37" x14ac:dyDescent="0.25">
      <c r="B8" s="38">
        <v>1.73</v>
      </c>
      <c r="C8" s="42">
        <v>58.86</v>
      </c>
      <c r="D8" s="38">
        <f t="shared" si="9"/>
        <v>2.9929000000000001</v>
      </c>
      <c r="E8" s="38">
        <f t="shared" si="10"/>
        <v>101.8278</v>
      </c>
      <c r="F8" s="49">
        <f t="shared" si="11"/>
        <v>56.500249999999994</v>
      </c>
      <c r="L8" s="23">
        <f t="shared" si="6"/>
        <v>82.556129767196865</v>
      </c>
      <c r="M8" s="19">
        <f t="shared" si="0"/>
        <v>10.366129767196867</v>
      </c>
      <c r="N8" s="15">
        <f t="shared" si="1"/>
        <v>0.14359509304885534</v>
      </c>
      <c r="Q8" s="4"/>
      <c r="T8" s="4"/>
      <c r="U8" s="23">
        <f t="shared" si="7"/>
        <v>83.95442757466634</v>
      </c>
      <c r="V8" s="19">
        <f t="shared" si="2"/>
        <v>11.764427574666342</v>
      </c>
      <c r="W8" s="15">
        <f t="shared" si="3"/>
        <v>0.16296478147480736</v>
      </c>
      <c r="X8" s="4"/>
      <c r="Y8" s="4"/>
      <c r="Z8" s="4"/>
      <c r="AA8" s="3">
        <f t="shared" si="8"/>
        <v>87.444176639999995</v>
      </c>
      <c r="AB8" s="19">
        <f t="shared" si="4"/>
        <v>15.254176639999997</v>
      </c>
      <c r="AC8" s="15">
        <f t="shared" si="5"/>
        <v>0.21130595151683054</v>
      </c>
      <c r="AD8" s="4"/>
      <c r="AE8" s="4"/>
      <c r="AF8" s="4"/>
      <c r="AG8" s="4"/>
      <c r="AH8" s="4"/>
      <c r="AI8" s="4"/>
      <c r="AJ8" s="19"/>
      <c r="AK8" s="26"/>
    </row>
    <row r="9" spans="2:37" x14ac:dyDescent="0.25">
      <c r="B9" s="38">
        <v>7.44</v>
      </c>
      <c r="C9" s="42">
        <v>72.19</v>
      </c>
      <c r="D9" s="38">
        <f t="shared" si="9"/>
        <v>55.353600000000007</v>
      </c>
      <c r="E9" s="38">
        <f t="shared" si="10"/>
        <v>537.09360000000004</v>
      </c>
      <c r="F9" s="49">
        <f t="shared" si="11"/>
        <v>86.906000000000006</v>
      </c>
      <c r="L9" s="23">
        <f t="shared" si="6"/>
        <v>68.31809167296008</v>
      </c>
      <c r="M9" s="19">
        <f t="shared" si="0"/>
        <v>7.2280916729600762</v>
      </c>
      <c r="N9" s="15">
        <f t="shared" si="1"/>
        <v>0.11831873748502333</v>
      </c>
      <c r="Q9" s="4"/>
      <c r="T9" s="4"/>
      <c r="U9" s="23">
        <f t="shared" si="7"/>
        <v>70.084256466973955</v>
      </c>
      <c r="V9" s="19">
        <f t="shared" si="2"/>
        <v>8.9942564669739511</v>
      </c>
      <c r="W9" s="15">
        <f t="shared" si="3"/>
        <v>0.1472296033225397</v>
      </c>
      <c r="X9" s="4"/>
      <c r="Y9" s="4"/>
      <c r="Z9" s="4"/>
      <c r="AA9" s="3">
        <f t="shared" si="8"/>
        <v>66.170361</v>
      </c>
      <c r="AB9" s="19">
        <f t="shared" si="4"/>
        <v>5.0803609999999964</v>
      </c>
      <c r="AC9" s="15">
        <f t="shared" si="5"/>
        <v>8.316190865935498E-2</v>
      </c>
      <c r="AD9" s="4"/>
      <c r="AE9" s="4"/>
      <c r="AF9" s="4"/>
      <c r="AG9" s="4"/>
      <c r="AH9" s="4"/>
      <c r="AI9" s="4"/>
      <c r="AJ9" s="19"/>
      <c r="AK9" s="26"/>
    </row>
    <row r="10" spans="2:37" x14ac:dyDescent="0.25">
      <c r="B10" s="38">
        <v>3.7</v>
      </c>
      <c r="C10" s="42">
        <v>61.09</v>
      </c>
      <c r="D10" s="38">
        <f t="shared" si="9"/>
        <v>13.690000000000001</v>
      </c>
      <c r="E10" s="38">
        <f t="shared" si="10"/>
        <v>226.03300000000002</v>
      </c>
      <c r="F10" s="49">
        <f t="shared" si="11"/>
        <v>66.990499999999997</v>
      </c>
      <c r="L10" s="23">
        <f t="shared" si="6"/>
        <v>57.827203208697838</v>
      </c>
      <c r="M10" s="21">
        <f t="shared" si="0"/>
        <v>12.612796791302159</v>
      </c>
      <c r="N10" s="15">
        <f t="shared" si="1"/>
        <v>0.17905730822405111</v>
      </c>
      <c r="Q10" s="4"/>
      <c r="T10" s="4"/>
      <c r="U10" s="23">
        <f t="shared" si="7"/>
        <v>57.869130417198278</v>
      </c>
      <c r="V10" s="19">
        <f t="shared" si="2"/>
        <v>12.57086958280172</v>
      </c>
      <c r="W10" s="15">
        <f t="shared" si="3"/>
        <v>0.17846208947759398</v>
      </c>
      <c r="X10" s="4"/>
      <c r="Y10" s="4"/>
      <c r="Z10" s="4"/>
      <c r="AA10" s="3">
        <f t="shared" si="8"/>
        <v>58.2104</v>
      </c>
      <c r="AB10" s="19">
        <f t="shared" si="4"/>
        <v>12.229599999999998</v>
      </c>
      <c r="AC10" s="15">
        <f t="shared" si="5"/>
        <v>0.17361726291879612</v>
      </c>
      <c r="AD10" s="4"/>
      <c r="AE10" s="4"/>
      <c r="AF10" s="4"/>
      <c r="AG10" s="4"/>
      <c r="AH10" s="4"/>
      <c r="AI10" s="4"/>
      <c r="AJ10" s="4"/>
      <c r="AK10" s="4"/>
    </row>
    <row r="11" spans="2:37" x14ac:dyDescent="0.25">
      <c r="B11" s="38">
        <v>2</v>
      </c>
      <c r="C11" s="42">
        <v>70.44</v>
      </c>
      <c r="D11" s="42">
        <f t="shared" si="9"/>
        <v>4</v>
      </c>
      <c r="E11" s="42">
        <f t="shared" si="10"/>
        <v>140.88</v>
      </c>
      <c r="F11" s="49">
        <f t="shared" si="11"/>
        <v>57.937999999999995</v>
      </c>
      <c r="L11" s="23">
        <f t="shared" si="6"/>
        <v>62.281787345136699</v>
      </c>
      <c r="M11" s="21">
        <f t="shared" si="0"/>
        <v>10.611787345136698</v>
      </c>
      <c r="N11" s="15">
        <f t="shared" si="1"/>
        <v>0.2053761824102322</v>
      </c>
      <c r="Q11" s="4"/>
      <c r="T11" s="4"/>
      <c r="U11" s="23">
        <f t="shared" si="7"/>
        <v>63.30643124994215</v>
      </c>
      <c r="V11" s="19">
        <f t="shared" si="2"/>
        <v>11.636431249942149</v>
      </c>
      <c r="W11" s="15">
        <f t="shared" si="3"/>
        <v>0.22520672053303945</v>
      </c>
      <c r="X11" s="4"/>
      <c r="Y11" s="4"/>
      <c r="Z11" s="4"/>
      <c r="AA11" s="3">
        <f t="shared" si="8"/>
        <v>61.035626809999997</v>
      </c>
      <c r="AB11" s="19">
        <f t="shared" si="4"/>
        <v>9.3656268099999949</v>
      </c>
      <c r="AC11" s="15">
        <f t="shared" si="5"/>
        <v>0.18125850222566275</v>
      </c>
      <c r="AD11" s="4"/>
      <c r="AE11" s="4"/>
      <c r="AF11" s="4"/>
      <c r="AG11" s="4"/>
      <c r="AH11" s="4"/>
      <c r="AI11" s="4"/>
      <c r="AJ11" s="4"/>
      <c r="AK11" s="27"/>
    </row>
    <row r="12" spans="2:37" ht="15.75" thickBot="1" x14ac:dyDescent="0.3">
      <c r="B12" s="38">
        <v>2.63</v>
      </c>
      <c r="C12" s="42">
        <v>51.67</v>
      </c>
      <c r="D12" s="42">
        <f>B12^2</f>
        <v>6.9168999999999992</v>
      </c>
      <c r="E12" s="42">
        <f>B12*C12</f>
        <v>135.8921</v>
      </c>
      <c r="F12" s="49">
        <f t="shared" si="11"/>
        <v>61.292749999999998</v>
      </c>
      <c r="L12" s="6"/>
      <c r="M12" s="7">
        <f>SUMXMY2(C3:C12,L2:L11)</f>
        <v>1227.829161883529</v>
      </c>
      <c r="N12" s="24">
        <f>AVERAGE(N2:N11)</f>
        <v>0.12610230535494865</v>
      </c>
      <c r="Q12" s="4"/>
      <c r="T12" s="4"/>
      <c r="U12" s="6"/>
      <c r="V12" s="7">
        <f>SUMXMY2(C3:C12,U2:U11)</f>
        <v>1261.7466238147153</v>
      </c>
      <c r="W12" s="24">
        <f>AVERAGE(W2:W11)</f>
        <v>0.13309982081055399</v>
      </c>
      <c r="X12" s="4"/>
      <c r="Y12" s="4"/>
      <c r="Z12" s="4"/>
      <c r="AA12" s="6"/>
      <c r="AB12" s="7">
        <f>SUMXMY2(C3:C12,AA2:AA11)</f>
        <v>1130.1342258790517</v>
      </c>
      <c r="AC12" s="24">
        <f>AVERAGE(AC2:AC11)</f>
        <v>0.1154673372124823</v>
      </c>
      <c r="AD12" s="4"/>
      <c r="AE12" s="4"/>
      <c r="AF12" s="4"/>
      <c r="AG12" s="4"/>
      <c r="AH12" s="4"/>
      <c r="AI12" s="4"/>
      <c r="AJ12" s="4"/>
      <c r="AK12" s="4"/>
    </row>
    <row r="13" spans="2:37" ht="15.75" thickBot="1" x14ac:dyDescent="0.3">
      <c r="B13" s="50">
        <f>SUM(B3:B12)</f>
        <v>39.000000000000007</v>
      </c>
      <c r="C13" s="51">
        <f>SUM(C3:C12)</f>
        <v>680.56000000000006</v>
      </c>
      <c r="D13" s="51">
        <f>SUM(D3:D12)</f>
        <v>199.60240000000002</v>
      </c>
      <c r="E13" s="51">
        <f>SUM(E3:E12)</f>
        <v>2907.1363000000001</v>
      </c>
      <c r="F13" s="5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2:37" x14ac:dyDescent="0.25"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2:37" x14ac:dyDescent="0.25"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2:37" x14ac:dyDescent="0.25"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thickBot="1" x14ac:dyDescent="0.3"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9" t="s">
        <v>7</v>
      </c>
      <c r="B19" s="10" t="s">
        <v>8</v>
      </c>
      <c r="C19" s="10" t="s">
        <v>9</v>
      </c>
      <c r="D19" s="2"/>
      <c r="E19" s="2"/>
      <c r="F19" s="2"/>
      <c r="G19" s="12" t="s">
        <v>4</v>
      </c>
      <c r="H19" s="13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3">
        <f>D13</f>
        <v>199.60240000000002</v>
      </c>
      <c r="B20" s="4">
        <f>B13</f>
        <v>39.000000000000007</v>
      </c>
      <c r="C20" s="4">
        <f>E13</f>
        <v>2907.1363000000001</v>
      </c>
      <c r="D20" s="4"/>
      <c r="E20" s="4"/>
      <c r="F20" s="4"/>
      <c r="G20" s="14">
        <f t="shared" ref="G20:G29" si="12">ABS(C3-F3)</f>
        <v>0.26800000000000068</v>
      </c>
      <c r="H20" s="15">
        <f t="shared" ref="H20:H29" si="13">G20/C3</f>
        <v>4.8158131176999222E-3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3">
        <f>B13</f>
        <v>39.000000000000007</v>
      </c>
      <c r="B21" s="4">
        <v>8</v>
      </c>
      <c r="C21" s="4">
        <f>C13</f>
        <v>680.56000000000006</v>
      </c>
      <c r="D21" s="4"/>
      <c r="E21" s="4"/>
      <c r="F21" s="4"/>
      <c r="G21" s="14">
        <f t="shared" si="12"/>
        <v>3.13900000000001</v>
      </c>
      <c r="H21" s="15">
        <f t="shared" si="13"/>
        <v>4.6380023640662078E-2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3"/>
      <c r="B22" s="4"/>
      <c r="C22" s="4"/>
      <c r="D22" s="4"/>
      <c r="E22" s="4"/>
      <c r="F22" s="4"/>
      <c r="G22" s="14">
        <f t="shared" si="12"/>
        <v>22.607250000000008</v>
      </c>
      <c r="H22" s="15">
        <f t="shared" si="13"/>
        <v>0.21489781368821301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3">
        <f t="array" ref="A23:B24">MINVERSE(A20:B21)</f>
        <v>0.1055141705531059</v>
      </c>
      <c r="B23" s="4">
        <v>-0.51438158144639134</v>
      </c>
      <c r="C23" s="4"/>
      <c r="D23" s="11" t="s">
        <v>7</v>
      </c>
      <c r="E23" s="4">
        <v>5.3250000000000002</v>
      </c>
      <c r="F23" s="4"/>
      <c r="G23" s="14">
        <f t="shared" si="12"/>
        <v>0.34175000000000466</v>
      </c>
      <c r="H23" s="15">
        <f t="shared" si="13"/>
        <v>4.0196424370736849E-3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3">
        <v>-0.51438158144639134</v>
      </c>
      <c r="B24" s="4">
        <v>2.6326102095511583</v>
      </c>
      <c r="C24" s="4"/>
      <c r="D24" s="11" t="s">
        <v>8</v>
      </c>
      <c r="E24" s="4">
        <v>47.287999999999997</v>
      </c>
      <c r="F24" s="4"/>
      <c r="G24" s="14">
        <f t="shared" si="12"/>
        <v>10.29</v>
      </c>
      <c r="H24" s="15">
        <f t="shared" si="13"/>
        <v>0.1950341167551175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3"/>
      <c r="B25" s="4"/>
      <c r="C25" s="4"/>
      <c r="D25" s="4"/>
      <c r="E25" s="4"/>
      <c r="F25" s="4"/>
      <c r="G25" s="14">
        <f t="shared" si="12"/>
        <v>2.3597500000000053</v>
      </c>
      <c r="H25" s="15">
        <f t="shared" si="13"/>
        <v>4.009089364593961E-2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3"/>
      <c r="B26" s="4"/>
      <c r="C26" s="4"/>
      <c r="D26" s="4"/>
      <c r="E26" s="4"/>
      <c r="F26" s="4"/>
      <c r="G26" s="14">
        <f t="shared" si="12"/>
        <v>14.716000000000008</v>
      </c>
      <c r="H26" s="15">
        <f t="shared" si="13"/>
        <v>0.20385094888488722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3"/>
      <c r="B27" s="4"/>
      <c r="C27" s="4"/>
      <c r="D27" s="4"/>
      <c r="E27" s="4"/>
      <c r="F27" s="4"/>
      <c r="G27" s="14">
        <f t="shared" si="12"/>
        <v>5.9004999999999939</v>
      </c>
      <c r="H27" s="15">
        <f t="shared" si="13"/>
        <v>9.6587002782779402E-2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3"/>
      <c r="B28" s="4"/>
      <c r="C28" s="4"/>
      <c r="D28" s="4"/>
      <c r="E28" s="4"/>
      <c r="F28" s="4"/>
      <c r="G28" s="14">
        <f t="shared" si="12"/>
        <v>12.502000000000002</v>
      </c>
      <c r="H28" s="15">
        <f t="shared" si="13"/>
        <v>0.17748438387279958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3"/>
      <c r="B29" s="4"/>
      <c r="C29" s="4"/>
      <c r="D29" s="4"/>
      <c r="E29" s="4"/>
      <c r="F29" s="4"/>
      <c r="G29" s="14">
        <f t="shared" si="12"/>
        <v>9.6227499999999964</v>
      </c>
      <c r="H29" s="15">
        <f t="shared" si="13"/>
        <v>0.18623475904780329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thickBot="1" x14ac:dyDescent="0.3">
      <c r="A30" s="3"/>
      <c r="B30" s="4"/>
      <c r="C30" s="4"/>
      <c r="D30" s="4"/>
      <c r="E30" s="4"/>
      <c r="F30" s="4"/>
      <c r="G30" s="4"/>
      <c r="H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5">
      <c r="A31" s="3"/>
      <c r="B31" s="4"/>
      <c r="C31" s="4"/>
      <c r="D31" s="4"/>
      <c r="E31" s="4"/>
      <c r="F31" s="4"/>
      <c r="G31" s="4">
        <f>SUMXMY2(C3:C12,F3:F12)</f>
        <v>1132.8560885000006</v>
      </c>
      <c r="H31" s="16">
        <f>AVERAGE(H20:H29)</f>
        <v>0.11693953978729754</v>
      </c>
      <c r="L31" s="20" t="s">
        <v>10</v>
      </c>
      <c r="M31" s="12" t="s">
        <v>4</v>
      </c>
      <c r="N31" s="13" t="s">
        <v>5</v>
      </c>
      <c r="O31" s="4"/>
      <c r="P31" s="4"/>
      <c r="Q31" s="4"/>
      <c r="R31" s="4"/>
      <c r="S31" s="4"/>
      <c r="T31" s="4"/>
      <c r="U31" s="4"/>
      <c r="V31" s="25"/>
      <c r="W31" s="2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5">
      <c r="A32" s="3"/>
      <c r="B32" s="4"/>
      <c r="C32" s="4"/>
      <c r="D32" s="4"/>
      <c r="E32" s="4"/>
      <c r="F32" s="4"/>
      <c r="G32" s="4"/>
      <c r="H32" s="5"/>
      <c r="L32" s="3">
        <f>44.954*EXP(0.0705*B3)</f>
        <v>50.038852051728732</v>
      </c>
      <c r="M32" s="19">
        <f t="shared" ref="M32:M41" si="14">ABS(C3-L32)</f>
        <v>5.6111479482712667</v>
      </c>
      <c r="N32" s="15">
        <f t="shared" ref="N32:N41" si="15">M32/C3</f>
        <v>0.10082925333820784</v>
      </c>
      <c r="O32" s="4"/>
      <c r="P32" s="4"/>
      <c r="Q32" s="4"/>
      <c r="R32" s="4"/>
      <c r="S32" s="4"/>
      <c r="T32" s="4"/>
      <c r="U32" s="4"/>
      <c r="V32" s="19"/>
      <c r="W32" s="26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3"/>
      <c r="B33" s="4"/>
      <c r="C33" s="4"/>
      <c r="D33" s="4"/>
      <c r="E33" s="4"/>
      <c r="F33" s="4"/>
      <c r="G33" s="4"/>
      <c r="H33" s="5"/>
      <c r="L33" s="3">
        <f t="shared" ref="L33:L41" si="16">44.954*EXP(0.0705*B4)</f>
        <v>56.489780445571569</v>
      </c>
      <c r="M33" s="19">
        <f t="shared" si="14"/>
        <v>11.190219554428438</v>
      </c>
      <c r="N33" s="15">
        <f t="shared" si="15"/>
        <v>0.16534012344013649</v>
      </c>
      <c r="Q33" s="18"/>
      <c r="R33" s="4"/>
      <c r="S33" s="4"/>
      <c r="T33" s="18"/>
      <c r="U33" s="4"/>
      <c r="V33" s="19"/>
      <c r="W33" s="26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3"/>
      <c r="B34" s="4"/>
      <c r="C34" s="4"/>
      <c r="D34" s="4"/>
      <c r="E34" s="4"/>
      <c r="F34" s="4"/>
      <c r="G34" s="4"/>
      <c r="H34" s="5"/>
      <c r="L34" s="3">
        <f t="shared" si="16"/>
        <v>71.740449999062449</v>
      </c>
      <c r="M34" s="19">
        <f t="shared" si="14"/>
        <v>33.459550000937554</v>
      </c>
      <c r="N34" s="15">
        <f t="shared" si="15"/>
        <v>0.31805655894427332</v>
      </c>
      <c r="Q34" s="21"/>
      <c r="R34" s="4"/>
      <c r="S34" s="4"/>
      <c r="T34" s="17"/>
      <c r="U34" s="4"/>
      <c r="V34" s="19"/>
      <c r="W34" s="2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3"/>
      <c r="B35" s="4"/>
      <c r="C35" s="4"/>
      <c r="D35" s="4"/>
      <c r="E35" s="4"/>
      <c r="F35" s="4"/>
      <c r="G35" s="4"/>
      <c r="H35" s="5"/>
      <c r="L35" s="3">
        <f t="shared" si="16"/>
        <v>74.419257426370294</v>
      </c>
      <c r="M35" s="19">
        <f t="shared" si="14"/>
        <v>10.600742573629702</v>
      </c>
      <c r="N35" s="15">
        <f t="shared" si="15"/>
        <v>0.12468528080016117</v>
      </c>
      <c r="Q35" s="17"/>
      <c r="R35" s="4"/>
      <c r="S35" s="4"/>
      <c r="T35" s="17"/>
      <c r="U35" s="4"/>
      <c r="V35" s="19"/>
      <c r="W35" s="2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3"/>
      <c r="B36" s="4"/>
      <c r="C36" s="4"/>
      <c r="D36" s="4"/>
      <c r="E36" s="4"/>
      <c r="F36" s="4"/>
      <c r="G36" s="4"/>
      <c r="H36" s="5"/>
      <c r="L36" s="3">
        <f t="shared" si="16"/>
        <v>55.385606233888694</v>
      </c>
      <c r="M36" s="19">
        <f t="shared" si="14"/>
        <v>2.6256062338886963</v>
      </c>
      <c r="N36" s="15">
        <f t="shared" si="15"/>
        <v>4.9765091620331624E-2</v>
      </c>
      <c r="Q36" s="17"/>
      <c r="R36" s="4"/>
      <c r="S36" s="4"/>
      <c r="T36" s="17"/>
      <c r="U36" s="4"/>
      <c r="V36" s="19"/>
      <c r="W36" s="2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3"/>
      <c r="B37" s="4"/>
      <c r="C37" s="4"/>
      <c r="D37" s="4"/>
      <c r="E37" s="4"/>
      <c r="F37" s="4"/>
      <c r="G37" s="4"/>
      <c r="H37" s="5"/>
      <c r="L37" s="3">
        <f t="shared" si="16"/>
        <v>50.785188378732904</v>
      </c>
      <c r="M37" s="19">
        <f t="shared" si="14"/>
        <v>8.0748116212670951</v>
      </c>
      <c r="N37" s="15">
        <f t="shared" si="15"/>
        <v>0.13718674178163601</v>
      </c>
      <c r="Q37" s="17"/>
      <c r="R37" s="4"/>
      <c r="S37" s="4"/>
      <c r="T37" s="17"/>
      <c r="U37" s="4"/>
      <c r="V37" s="19"/>
      <c r="W37" s="2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3"/>
      <c r="B38" s="4"/>
      <c r="C38" s="4"/>
      <c r="D38" s="4"/>
      <c r="E38" s="4"/>
      <c r="F38" s="4"/>
      <c r="G38" s="4"/>
      <c r="H38" s="5"/>
      <c r="I38" t="s">
        <v>13</v>
      </c>
      <c r="L38" s="3">
        <f t="shared" si="16"/>
        <v>75.956419237220118</v>
      </c>
      <c r="M38" s="19">
        <f>ABS(C9-L38)</f>
        <v>3.76641923722012</v>
      </c>
      <c r="N38" s="15">
        <f t="shared" si="15"/>
        <v>5.2173697703561714E-2</v>
      </c>
      <c r="Q38" s="17"/>
      <c r="R38" s="4"/>
      <c r="S38" s="4"/>
      <c r="T38" s="17"/>
      <c r="U38" s="4"/>
      <c r="V38" s="19"/>
      <c r="W38" s="2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s="3"/>
      <c r="B39" s="4"/>
      <c r="C39" s="4"/>
      <c r="D39" s="4"/>
      <c r="E39" s="4"/>
      <c r="F39" s="4"/>
      <c r="G39" s="4"/>
      <c r="H39" s="5"/>
      <c r="L39" s="3">
        <f t="shared" si="16"/>
        <v>58.351773049458409</v>
      </c>
      <c r="M39" s="19">
        <f t="shared" si="14"/>
        <v>2.7382269505415948</v>
      </c>
      <c r="N39" s="15">
        <f t="shared" si="15"/>
        <v>4.4822834351638481E-2</v>
      </c>
      <c r="Q39" s="17"/>
      <c r="R39" s="4"/>
      <c r="S39" s="4"/>
      <c r="T39" s="17"/>
      <c r="U39" s="4"/>
      <c r="V39" s="19"/>
      <c r="W39" s="26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A40" s="3"/>
      <c r="B40" s="4"/>
      <c r="C40" s="4"/>
      <c r="D40" s="4"/>
      <c r="E40" s="4"/>
      <c r="F40" s="4"/>
      <c r="G40" s="4"/>
      <c r="H40" s="5"/>
      <c r="L40" s="3">
        <f t="shared" si="16"/>
        <v>51.761143625506186</v>
      </c>
      <c r="M40" s="19">
        <f t="shared" si="14"/>
        <v>18.678856374493812</v>
      </c>
      <c r="N40" s="15">
        <f t="shared" si="15"/>
        <v>0.26517399736646524</v>
      </c>
      <c r="Q40" s="17"/>
      <c r="R40" s="4"/>
      <c r="S40" s="4"/>
      <c r="T40" s="17"/>
      <c r="U40" s="4"/>
      <c r="V40" s="19"/>
      <c r="W40" s="26"/>
      <c r="X40" s="4"/>
      <c r="Y40" s="4"/>
      <c r="Z40" s="4"/>
      <c r="AC40" s="4"/>
    </row>
    <row r="41" spans="1:37" x14ac:dyDescent="0.25">
      <c r="A41" s="3"/>
      <c r="B41" s="4"/>
      <c r="C41" s="4"/>
      <c r="D41" s="4"/>
      <c r="E41" s="4"/>
      <c r="F41" s="4"/>
      <c r="G41" s="4"/>
      <c r="H41" s="5"/>
      <c r="L41" s="3">
        <f t="shared" si="16"/>
        <v>54.111933550854673</v>
      </c>
      <c r="M41" s="19">
        <f t="shared" si="14"/>
        <v>2.4419335508546709</v>
      </c>
      <c r="N41" s="15">
        <f t="shared" si="15"/>
        <v>4.7260180972608298E-2</v>
      </c>
      <c r="Q41" s="17"/>
      <c r="R41" s="4"/>
      <c r="S41" s="4"/>
      <c r="T41" s="17"/>
      <c r="U41" s="4"/>
      <c r="V41" s="19"/>
      <c r="W41" s="26"/>
      <c r="X41" s="4"/>
      <c r="Y41" s="4"/>
      <c r="Z41" s="4"/>
      <c r="AC41" s="4"/>
    </row>
    <row r="42" spans="1:37" ht="15.75" thickBot="1" x14ac:dyDescent="0.3">
      <c r="A42" s="3"/>
      <c r="B42" s="4"/>
      <c r="C42" s="4"/>
      <c r="D42" s="4"/>
      <c r="E42" s="4"/>
      <c r="F42" s="4"/>
      <c r="G42" s="4"/>
      <c r="H42" s="5"/>
      <c r="L42" s="6"/>
      <c r="M42" s="7">
        <f>SUMXMY2(C3:C12,L32:L41)</f>
        <v>1837.2661307946246</v>
      </c>
      <c r="N42" s="24">
        <f>AVERAGE(N32:N41)</f>
        <v>0.13052937603190201</v>
      </c>
      <c r="Q42" s="4"/>
      <c r="R42" s="4"/>
      <c r="S42" s="4"/>
      <c r="T42" s="4"/>
      <c r="U42" s="4"/>
      <c r="V42" s="4"/>
      <c r="W42" s="27"/>
      <c r="X42" s="4"/>
      <c r="Y42" s="4"/>
      <c r="Z42" s="4"/>
      <c r="AC42" s="4"/>
    </row>
    <row r="43" spans="1:37" x14ac:dyDescent="0.25">
      <c r="A43" s="3"/>
      <c r="B43" s="4"/>
      <c r="C43" s="4"/>
      <c r="D43" s="4"/>
      <c r="E43" s="4"/>
      <c r="F43" s="4"/>
      <c r="G43" s="4"/>
      <c r="H43" s="5"/>
      <c r="L43" s="4"/>
      <c r="M43" s="4"/>
      <c r="N43" s="4"/>
      <c r="Q43" s="4"/>
      <c r="R43" s="4"/>
      <c r="S43" s="4"/>
      <c r="T43" s="4"/>
      <c r="X43" s="4"/>
      <c r="Y43" s="4"/>
      <c r="Z43" s="4"/>
      <c r="AC43" s="4"/>
    </row>
    <row r="44" spans="1:37" x14ac:dyDescent="0.25">
      <c r="A44" s="3"/>
      <c r="B44" s="4"/>
      <c r="C44" s="4"/>
      <c r="D44" s="4"/>
      <c r="E44" s="4"/>
      <c r="F44" s="4"/>
      <c r="G44" s="4"/>
      <c r="H44" s="5"/>
      <c r="L44" s="4"/>
      <c r="M44" s="4"/>
      <c r="Q44" s="4"/>
      <c r="R44" s="4"/>
      <c r="S44" s="4"/>
      <c r="T44" s="4"/>
      <c r="X44" s="4"/>
      <c r="Y44" s="4"/>
      <c r="Z44" s="4"/>
      <c r="AC44" s="4"/>
    </row>
    <row r="45" spans="1:37" x14ac:dyDescent="0.25">
      <c r="A45" s="3"/>
      <c r="B45" s="4"/>
      <c r="C45" s="4"/>
      <c r="D45" s="4"/>
      <c r="E45" s="4"/>
      <c r="F45" s="4"/>
      <c r="G45" s="4"/>
      <c r="H45" s="5"/>
      <c r="L45" s="4"/>
      <c r="M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37" x14ac:dyDescent="0.25">
      <c r="A46" s="3"/>
      <c r="B46" s="4"/>
      <c r="C46" s="4"/>
      <c r="D46" s="4"/>
      <c r="E46" s="4"/>
      <c r="F46" s="4"/>
      <c r="G46" s="4"/>
      <c r="H46" s="5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</row>
    <row r="47" spans="1:37" x14ac:dyDescent="0.25">
      <c r="A47" s="3"/>
      <c r="B47" s="4"/>
      <c r="C47" s="4"/>
      <c r="D47" s="4"/>
      <c r="E47" s="4"/>
      <c r="F47" s="4"/>
      <c r="G47" s="4"/>
      <c r="H47" s="5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</row>
    <row r="48" spans="1:37" x14ac:dyDescent="0.25">
      <c r="A48" s="3"/>
      <c r="B48" s="4"/>
      <c r="C48" s="4"/>
      <c r="D48" s="4"/>
      <c r="E48" s="4"/>
      <c r="F48" s="4"/>
      <c r="G48" s="4"/>
      <c r="H48" s="5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s="3"/>
      <c r="B49" s="4"/>
      <c r="C49" s="4"/>
      <c r="D49" s="4"/>
      <c r="E49" s="4"/>
      <c r="F49" s="4"/>
      <c r="G49" s="4"/>
      <c r="H49" s="5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3"/>
      <c r="B50" s="4"/>
      <c r="C50" s="4"/>
      <c r="D50" s="4"/>
      <c r="E50" s="4"/>
      <c r="F50" s="4"/>
      <c r="G50" s="4"/>
      <c r="H50" s="5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s="3"/>
      <c r="B51" s="4"/>
      <c r="C51" s="4"/>
      <c r="D51" s="4"/>
      <c r="E51" s="4"/>
      <c r="F51" s="4"/>
      <c r="G51" s="4"/>
      <c r="H51" s="5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3"/>
      <c r="B52" s="4"/>
      <c r="C52" s="4"/>
      <c r="D52" s="4"/>
      <c r="E52" s="4"/>
      <c r="F52" s="4"/>
      <c r="G52" s="4"/>
      <c r="H52" s="5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3"/>
      <c r="B53" s="4"/>
      <c r="C53" s="4"/>
      <c r="D53" s="4"/>
      <c r="E53" s="4"/>
      <c r="F53" s="4"/>
      <c r="G53" s="4"/>
      <c r="H53" s="5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3"/>
      <c r="B54" s="4"/>
      <c r="C54" s="4"/>
      <c r="D54" s="4"/>
      <c r="E54" s="4"/>
      <c r="F54" s="4"/>
      <c r="G54" s="4"/>
      <c r="H54" s="5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3"/>
      <c r="B55" s="4"/>
      <c r="C55" s="4"/>
      <c r="D55" s="4"/>
      <c r="E55" s="4"/>
      <c r="F55" s="4"/>
      <c r="G55" s="4"/>
      <c r="H55" s="5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s="3"/>
      <c r="B56" s="4"/>
      <c r="C56" s="4"/>
      <c r="D56" s="4"/>
      <c r="E56" s="4"/>
      <c r="F56" s="4"/>
      <c r="G56" s="4"/>
      <c r="H56" s="5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s="3"/>
      <c r="B57" s="4"/>
      <c r="C57" s="4"/>
      <c r="D57" s="4"/>
      <c r="E57" s="4"/>
      <c r="F57" s="4"/>
      <c r="G57" s="4"/>
      <c r="H57" s="5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s="3"/>
      <c r="B58" s="4"/>
      <c r="C58" s="4"/>
      <c r="D58" s="4"/>
      <c r="E58" s="4"/>
      <c r="F58" s="4"/>
      <c r="G58" s="4"/>
      <c r="H58" s="5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s="3"/>
      <c r="B59" s="4"/>
      <c r="C59" s="4"/>
      <c r="D59" s="4"/>
      <c r="E59" s="4"/>
      <c r="F59" s="4"/>
      <c r="G59" s="4"/>
      <c r="H59" s="5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s="3"/>
      <c r="B60" s="4"/>
      <c r="C60" s="4"/>
      <c r="D60" s="4"/>
      <c r="E60" s="4"/>
      <c r="F60" s="4"/>
      <c r="G60" s="4"/>
      <c r="H60" s="5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s="3"/>
      <c r="B61" s="4"/>
      <c r="C61" s="4"/>
      <c r="D61" s="4"/>
      <c r="E61" s="4"/>
      <c r="F61" s="4"/>
      <c r="G61" s="4"/>
      <c r="H61" s="5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s="3"/>
      <c r="B62" s="4"/>
      <c r="C62" s="4"/>
      <c r="D62" s="4"/>
      <c r="E62" s="4"/>
      <c r="F62" s="4"/>
      <c r="G62" s="4"/>
      <c r="H62" s="5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s="3"/>
      <c r="B63" s="4"/>
      <c r="C63" s="4"/>
      <c r="D63" s="4"/>
      <c r="E63" s="4"/>
      <c r="F63" s="4"/>
      <c r="G63" s="4"/>
      <c r="H63" s="5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s="3"/>
      <c r="B64" s="4"/>
      <c r="C64" s="4"/>
      <c r="D64" s="4"/>
      <c r="E64" s="4"/>
      <c r="F64" s="4"/>
      <c r="G64" s="4"/>
      <c r="H64" s="5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s="3"/>
      <c r="B65" s="4"/>
      <c r="C65" s="4"/>
      <c r="D65" s="4"/>
      <c r="E65" s="4"/>
      <c r="F65" s="4"/>
      <c r="G65" s="4"/>
      <c r="H65" s="5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s="3"/>
      <c r="B66" s="4"/>
      <c r="C66" s="4"/>
      <c r="D66" s="4"/>
      <c r="E66" s="4"/>
      <c r="F66" s="4"/>
      <c r="G66" s="4"/>
      <c r="H66" s="5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thickBot="1" x14ac:dyDescent="0.3">
      <c r="A67" s="6"/>
      <c r="B67" s="7"/>
      <c r="C67" s="7"/>
      <c r="D67" s="7"/>
      <c r="E67" s="7"/>
      <c r="F67" s="7"/>
      <c r="G67" s="7"/>
      <c r="H67" s="8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thickBot="1" x14ac:dyDescent="0.3">
      <c r="U69" s="28"/>
      <c r="V69" s="28"/>
      <c r="W69" s="28"/>
      <c r="X69" s="28"/>
      <c r="Y69" s="28"/>
      <c r="Z69" s="28"/>
      <c r="AA69" s="28"/>
      <c r="AB69" s="28"/>
      <c r="AC69" s="28"/>
    </row>
    <row r="70" spans="1:29" x14ac:dyDescent="0.25">
      <c r="A70" s="57" t="s">
        <v>14</v>
      </c>
      <c r="B70" s="58"/>
      <c r="C70" s="58"/>
      <c r="D70" s="59"/>
    </row>
    <row r="71" spans="1:29" ht="18" thickBot="1" x14ac:dyDescent="0.3">
      <c r="A71" s="3"/>
      <c r="B71" s="30" t="s">
        <v>17</v>
      </c>
      <c r="C71" s="4"/>
      <c r="D71" s="5"/>
    </row>
    <row r="72" spans="1:29" ht="18.75" thickTop="1" x14ac:dyDescent="0.35">
      <c r="A72" s="31" t="s">
        <v>16</v>
      </c>
      <c r="B72" s="4">
        <v>0.54320000000000002</v>
      </c>
      <c r="C72" s="4" t="s">
        <v>15</v>
      </c>
      <c r="D72" s="5">
        <f>B72/((1-B72)/8)</f>
        <v>9.5131348511383536</v>
      </c>
    </row>
    <row r="73" spans="1:29" ht="18" x14ac:dyDescent="0.35">
      <c r="A73" s="3"/>
      <c r="B73" s="4"/>
      <c r="C73" s="4" t="s">
        <v>18</v>
      </c>
      <c r="D73" s="5">
        <f>FINV(0.05,1,8)</f>
        <v>5.3176550715787174</v>
      </c>
    </row>
    <row r="74" spans="1:29" ht="15.75" thickBot="1" x14ac:dyDescent="0.3">
      <c r="A74" s="33"/>
      <c r="B74" s="4"/>
      <c r="C74" s="4"/>
      <c r="D74" s="5"/>
    </row>
    <row r="75" spans="1:29" ht="18.75" thickTop="1" x14ac:dyDescent="0.35">
      <c r="A75" s="32" t="s">
        <v>6</v>
      </c>
      <c r="B75" s="4">
        <v>0.50180000000000002</v>
      </c>
      <c r="C75" s="4" t="s">
        <v>15</v>
      </c>
      <c r="D75" s="5">
        <f>B75/((1-B75)/8)</f>
        <v>8.0578081091930951</v>
      </c>
    </row>
    <row r="76" spans="1:29" ht="18" x14ac:dyDescent="0.35">
      <c r="A76" s="3"/>
      <c r="B76" s="4"/>
      <c r="C76" s="4" t="s">
        <v>18</v>
      </c>
      <c r="D76" s="5">
        <f>FINV(0.05,1,8)</f>
        <v>5.3176550715787174</v>
      </c>
    </row>
    <row r="77" spans="1:29" ht="15.75" thickBot="1" x14ac:dyDescent="0.3">
      <c r="A77" s="3"/>
      <c r="B77" s="4"/>
      <c r="C77" s="4"/>
      <c r="D77" s="5"/>
    </row>
    <row r="78" spans="1:29" ht="18.75" thickTop="1" x14ac:dyDescent="0.35">
      <c r="A78" s="31" t="s">
        <v>10</v>
      </c>
      <c r="B78" s="4">
        <v>0.55869999999999997</v>
      </c>
      <c r="C78" s="4" t="s">
        <v>15</v>
      </c>
      <c r="D78" s="5">
        <f>B78/((1-B78)/8)</f>
        <v>10.12825742125538</v>
      </c>
    </row>
    <row r="79" spans="1:29" ht="18" x14ac:dyDescent="0.35">
      <c r="A79" s="3"/>
      <c r="B79" s="4"/>
      <c r="C79" s="4" t="s">
        <v>18</v>
      </c>
      <c r="D79" s="5">
        <f>FINV(0.05,1,8)</f>
        <v>5.3176550715787174</v>
      </c>
    </row>
    <row r="80" spans="1:29" ht="15.75" thickBot="1" x14ac:dyDescent="0.3">
      <c r="A80" s="33"/>
      <c r="B80" s="4"/>
      <c r="C80" s="4"/>
      <c r="D80" s="5"/>
    </row>
    <row r="81" spans="1:4" ht="18.75" thickTop="1" x14ac:dyDescent="0.35">
      <c r="A81" s="3" t="s">
        <v>11</v>
      </c>
      <c r="B81" s="4">
        <v>0.49120000000000003</v>
      </c>
      <c r="C81" s="4" t="s">
        <v>15</v>
      </c>
      <c r="D81" s="5">
        <f>B81/((1-B81)/8)</f>
        <v>7.7232704402515742</v>
      </c>
    </row>
    <row r="82" spans="1:4" ht="18" x14ac:dyDescent="0.35">
      <c r="A82" s="3"/>
      <c r="B82" s="4"/>
      <c r="C82" s="4" t="s">
        <v>18</v>
      </c>
      <c r="D82" s="5">
        <f>FINV(0.05,1,8)</f>
        <v>5.3176550715787174</v>
      </c>
    </row>
    <row r="83" spans="1:4" ht="15.75" thickBot="1" x14ac:dyDescent="0.3">
      <c r="A83" s="3"/>
      <c r="B83" s="4"/>
      <c r="C83" s="4"/>
      <c r="D83" s="5"/>
    </row>
    <row r="84" spans="1:4" ht="18.75" thickTop="1" x14ac:dyDescent="0.35">
      <c r="A84" s="31" t="s">
        <v>12</v>
      </c>
      <c r="B84" s="4">
        <v>0.54430000000000001</v>
      </c>
      <c r="C84" s="4" t="s">
        <v>15</v>
      </c>
      <c r="D84" s="5">
        <f>B84/((1-B84)/8)</f>
        <v>9.5554092604783847</v>
      </c>
    </row>
    <row r="85" spans="1:4" ht="18" x14ac:dyDescent="0.35">
      <c r="A85" s="3"/>
      <c r="B85" s="4"/>
      <c r="C85" s="4" t="s">
        <v>18</v>
      </c>
      <c r="D85" s="5">
        <f>FINV(0.05,1,8)</f>
        <v>5.3176550715787174</v>
      </c>
    </row>
    <row r="86" spans="1:4" ht="15.75" thickBot="1" x14ac:dyDescent="0.3">
      <c r="A86" s="6"/>
      <c r="B86" s="7"/>
      <c r="C86" s="7"/>
      <c r="D86" s="8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</sheetData>
  <mergeCells count="1">
    <mergeCell ref="A70:D7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46" zoomScale="85" zoomScaleNormal="85"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12.85546875" bestFit="1" customWidth="1"/>
    <col min="3" max="3" width="9.28515625" bestFit="1" customWidth="1"/>
    <col min="8" max="8" width="18.85546875" bestFit="1" customWidth="1"/>
    <col min="12" max="12" width="18.85546875" bestFit="1" customWidth="1"/>
    <col min="14" max="14" width="18.85546875" bestFit="1" customWidth="1"/>
    <col min="15" max="15" width="12.42578125" bestFit="1" customWidth="1"/>
    <col min="16" max="16" width="12.85546875" bestFit="1" customWidth="1"/>
    <col min="19" max="19" width="12.28515625" bestFit="1" customWidth="1"/>
    <col min="21" max="21" width="17.42578125" bestFit="1" customWidth="1"/>
    <col min="23" max="23" width="17.42578125" bestFit="1" customWidth="1"/>
    <col min="27" max="27" width="14.140625" bestFit="1" customWidth="1"/>
    <col min="32" max="32" width="14.140625" bestFit="1" customWidth="1"/>
  </cols>
  <sheetData>
    <row r="1" spans="2:37" ht="15.75" thickBot="1" x14ac:dyDescent="0.3">
      <c r="G1" s="29"/>
      <c r="L1" s="22" t="s">
        <v>6</v>
      </c>
      <c r="M1" s="12" t="s">
        <v>4</v>
      </c>
      <c r="N1" s="13" t="s">
        <v>5</v>
      </c>
      <c r="Q1" s="1"/>
      <c r="T1" s="18"/>
      <c r="U1" s="20" t="s">
        <v>11</v>
      </c>
      <c r="V1" s="12" t="s">
        <v>4</v>
      </c>
      <c r="W1" s="13" t="s">
        <v>5</v>
      </c>
      <c r="X1" s="4"/>
      <c r="Y1" s="4"/>
      <c r="Z1" s="4"/>
      <c r="AA1" s="20" t="s">
        <v>12</v>
      </c>
      <c r="AB1" s="12" t="s">
        <v>4</v>
      </c>
      <c r="AC1" s="13" t="s">
        <v>5</v>
      </c>
      <c r="AD1" s="4"/>
      <c r="AE1" s="4"/>
      <c r="AF1" s="4"/>
      <c r="AG1" s="4"/>
      <c r="AH1" s="4"/>
      <c r="AI1" s="4"/>
      <c r="AJ1" s="25"/>
      <c r="AK1" s="25"/>
    </row>
    <row r="2" spans="2:37" ht="18" x14ac:dyDescent="0.35">
      <c r="B2" s="44" t="s">
        <v>24</v>
      </c>
      <c r="C2" s="47" t="s">
        <v>0</v>
      </c>
      <c r="D2" s="47" t="s">
        <v>1</v>
      </c>
      <c r="E2" s="47" t="s">
        <v>2</v>
      </c>
      <c r="F2" s="48" t="s">
        <v>3</v>
      </c>
      <c r="L2" s="23">
        <f>39.569*B3^0.4284</f>
        <v>58.69151189054454</v>
      </c>
      <c r="M2" s="19">
        <f t="shared" ref="M2:M11" si="0">ABS(C3-L2)</f>
        <v>3.0415118905445411</v>
      </c>
      <c r="N2" s="15">
        <f t="shared" ref="N2:N11" si="1">M2/C3</f>
        <v>5.4654301716883041E-2</v>
      </c>
      <c r="Q2" s="17"/>
      <c r="T2" s="17"/>
      <c r="U2" s="23">
        <f>31.147*LN(B3)+30.364</f>
        <v>59.028046912166587</v>
      </c>
      <c r="V2" s="19">
        <f t="shared" ref="V2:V11" si="2">ABS(C3-U2)</f>
        <v>3.3780469121665888</v>
      </c>
      <c r="W2" s="15">
        <f t="shared" ref="W2:W11" si="3">V2/C3</f>
        <v>6.0701651611259462E-2</v>
      </c>
      <c r="X2" s="4"/>
      <c r="Y2" s="4"/>
      <c r="Z2" s="4"/>
      <c r="AA2" s="3">
        <f>-0.0974*B3^2+8.7402*B3+36.786</f>
        <v>58.110272260000002</v>
      </c>
      <c r="AB2" s="19">
        <f t="shared" ref="AB2:AB11" si="4">ABS(C3-AA2)</f>
        <v>2.4602722600000035</v>
      </c>
      <c r="AC2" s="15">
        <f t="shared" ref="AC2:AC11" si="5">AB2/C3</f>
        <v>4.4209744115004557E-2</v>
      </c>
      <c r="AD2" s="4"/>
      <c r="AE2" s="4"/>
      <c r="AF2" s="4"/>
      <c r="AG2" s="4"/>
      <c r="AH2" s="4"/>
      <c r="AI2" s="4"/>
      <c r="AJ2" s="19"/>
      <c r="AK2" s="26"/>
    </row>
    <row r="3" spans="2:37" x14ac:dyDescent="0.25">
      <c r="B3" s="38">
        <v>2.5099999999999998</v>
      </c>
      <c r="C3" s="38">
        <v>55.65</v>
      </c>
      <c r="D3" s="38">
        <f>B3^2</f>
        <v>6.3000999999999987</v>
      </c>
      <c r="E3" s="38">
        <f>B3*C3</f>
        <v>139.68149999999997</v>
      </c>
      <c r="F3" s="49">
        <f>$E$23*B3+$E$24</f>
        <v>58.204758999999996</v>
      </c>
      <c r="L3" s="23">
        <f t="shared" ref="L3:L11" si="6">39.569*B4^0.4284</f>
        <v>69.626292328245427</v>
      </c>
      <c r="M3" s="19">
        <f t="shared" si="0"/>
        <v>1.9462923282454199</v>
      </c>
      <c r="N3" s="15">
        <f t="shared" si="1"/>
        <v>2.8757274353507972E-2</v>
      </c>
      <c r="Q3" s="4"/>
      <c r="T3" s="4"/>
      <c r="U3" s="23">
        <f t="shared" ref="U3:U10" si="7">31.147*LN(B4)+30.364</f>
        <v>71.44955953909934</v>
      </c>
      <c r="V3" s="19">
        <f t="shared" si="2"/>
        <v>3.7695595390993333</v>
      </c>
      <c r="W3" s="15">
        <f t="shared" si="3"/>
        <v>5.5696801700640258E-2</v>
      </c>
      <c r="X3" s="4"/>
      <c r="Y3" s="4"/>
      <c r="Z3" s="4"/>
      <c r="AA3" s="3">
        <f t="shared" ref="AA3:AA11" si="8">-0.0974*B4^2+8.7402*B4+36.786</f>
        <v>68.111955760000001</v>
      </c>
      <c r="AB3" s="19">
        <f t="shared" si="4"/>
        <v>0.43195575999999392</v>
      </c>
      <c r="AC3" s="15">
        <f t="shared" si="5"/>
        <v>6.3823250591015642E-3</v>
      </c>
      <c r="AD3" s="4"/>
      <c r="AE3" s="4"/>
      <c r="AF3" s="4"/>
      <c r="AG3" s="4"/>
      <c r="AH3" s="4"/>
      <c r="AI3" s="4"/>
      <c r="AJ3" s="19"/>
      <c r="AK3" s="26"/>
    </row>
    <row r="4" spans="2:37" x14ac:dyDescent="0.25">
      <c r="B4" s="38">
        <v>3.74</v>
      </c>
      <c r="C4" s="38">
        <v>67.680000000000007</v>
      </c>
      <c r="D4" s="38">
        <f t="shared" ref="D4:D11" si="9">B4^2</f>
        <v>13.987600000000002</v>
      </c>
      <c r="E4" s="38">
        <f t="shared" ref="E4:E11" si="10">B4*C4</f>
        <v>253.12320000000005</v>
      </c>
      <c r="F4" s="49">
        <f t="shared" ref="F4:F12" si="11">$E$23*B4+$E$24</f>
        <v>67.738365999999999</v>
      </c>
      <c r="L4" s="23">
        <f t="shared" si="6"/>
        <v>99.964344519320363</v>
      </c>
      <c r="M4" s="19">
        <f t="shared" si="0"/>
        <v>5.2356554806796396</v>
      </c>
      <c r="N4" s="15">
        <f t="shared" si="1"/>
        <v>4.9768588219388205E-2</v>
      </c>
      <c r="Q4" s="4"/>
      <c r="T4" s="4"/>
      <c r="U4" s="23">
        <f t="shared" si="7"/>
        <v>97.745022280248776</v>
      </c>
      <c r="V4" s="19">
        <f t="shared" si="2"/>
        <v>7.454977719751227</v>
      </c>
      <c r="W4" s="15">
        <f t="shared" si="3"/>
        <v>7.0864807221969833E-2</v>
      </c>
      <c r="X4" s="4"/>
      <c r="Y4" s="4"/>
      <c r="Z4" s="4"/>
      <c r="AA4" s="3">
        <f t="shared" si="8"/>
        <v>105.45353399999999</v>
      </c>
      <c r="AB4" s="19">
        <f t="shared" si="4"/>
        <v>0.25353399999998771</v>
      </c>
      <c r="AC4" s="15">
        <f t="shared" si="5"/>
        <v>2.4100190114067273E-3</v>
      </c>
      <c r="AD4" s="4"/>
      <c r="AE4" s="4"/>
      <c r="AF4" s="4"/>
      <c r="AG4" s="4"/>
      <c r="AH4" s="4"/>
      <c r="AI4" s="4"/>
      <c r="AJ4" s="19"/>
      <c r="AK4" s="26"/>
    </row>
    <row r="5" spans="2:37" x14ac:dyDescent="0.25">
      <c r="B5" s="38">
        <v>8.6999999999999993</v>
      </c>
      <c r="C5">
        <v>105.2</v>
      </c>
      <c r="D5" s="38">
        <f t="shared" si="9"/>
        <v>75.689999999999984</v>
      </c>
      <c r="E5" s="38">
        <f t="shared" si="10"/>
        <v>915.2399999999999</v>
      </c>
      <c r="F5" s="49">
        <f t="shared" si="11"/>
        <v>106.18283</v>
      </c>
      <c r="L5" s="23">
        <f t="shared" si="6"/>
        <v>81.232397398308578</v>
      </c>
      <c r="M5" s="19">
        <f t="shared" si="0"/>
        <v>3.7876026016914182</v>
      </c>
      <c r="N5" s="15">
        <f t="shared" si="1"/>
        <v>4.454954836146105E-2</v>
      </c>
      <c r="Q5" s="4"/>
      <c r="T5" s="4"/>
      <c r="U5" s="23">
        <f t="shared" si="7"/>
        <v>82.658690931901191</v>
      </c>
      <c r="V5" s="19">
        <f t="shared" si="2"/>
        <v>2.3613090680988051</v>
      </c>
      <c r="W5" s="15">
        <f t="shared" si="3"/>
        <v>2.7773571725462305E-2</v>
      </c>
      <c r="X5" s="4"/>
      <c r="Y5" s="4"/>
      <c r="Z5" s="4"/>
      <c r="AA5" s="3">
        <f t="shared" si="8"/>
        <v>80.835208960000003</v>
      </c>
      <c r="AB5" s="19">
        <f t="shared" si="4"/>
        <v>4.1847910399999932</v>
      </c>
      <c r="AC5" s="15">
        <f t="shared" si="5"/>
        <v>4.9221254293107426E-2</v>
      </c>
      <c r="AD5" s="4"/>
      <c r="AE5" s="4"/>
      <c r="AF5" s="4"/>
      <c r="AG5" s="4"/>
      <c r="AH5" s="4"/>
      <c r="AI5" s="4"/>
      <c r="AJ5" s="19"/>
      <c r="AK5" s="26"/>
    </row>
    <row r="6" spans="2:37" x14ac:dyDescent="0.25">
      <c r="B6" s="38">
        <v>5.36</v>
      </c>
      <c r="C6">
        <v>85.02</v>
      </c>
      <c r="D6" s="38">
        <f t="shared" si="9"/>
        <v>28.729600000000005</v>
      </c>
      <c r="E6" s="38">
        <f t="shared" si="10"/>
        <v>455.7072</v>
      </c>
      <c r="F6" s="49">
        <f t="shared" si="11"/>
        <v>80.294824000000006</v>
      </c>
      <c r="L6" s="23">
        <f t="shared" si="6"/>
        <v>51.974618673179215</v>
      </c>
      <c r="M6" s="19">
        <f t="shared" si="0"/>
        <v>0.78538132682078299</v>
      </c>
      <c r="N6" s="15">
        <f t="shared" si="1"/>
        <v>1.4885923556117949E-2</v>
      </c>
      <c r="Q6" s="4"/>
      <c r="T6" s="4"/>
      <c r="U6" s="23">
        <f t="shared" si="7"/>
        <v>50.191458495091595</v>
      </c>
      <c r="V6" s="19">
        <f t="shared" si="2"/>
        <v>2.5685415049084028</v>
      </c>
      <c r="W6" s="15">
        <f t="shared" si="3"/>
        <v>4.8683500851182768E-2</v>
      </c>
      <c r="X6" s="4"/>
      <c r="Y6" s="4"/>
      <c r="Z6" s="4"/>
      <c r="AA6" s="3">
        <f t="shared" si="8"/>
        <v>52.957055459999999</v>
      </c>
      <c r="AB6" s="19">
        <f t="shared" si="4"/>
        <v>0.1970554600000014</v>
      </c>
      <c r="AC6" s="15">
        <f t="shared" si="5"/>
        <v>3.7349404852160995E-3</v>
      </c>
      <c r="AD6" s="4"/>
      <c r="AE6" s="4"/>
      <c r="AF6" s="4"/>
      <c r="AG6" s="4"/>
      <c r="AH6" s="4"/>
      <c r="AI6" s="4"/>
      <c r="AJ6" s="19"/>
      <c r="AK6" s="26"/>
    </row>
    <row r="7" spans="2:37" x14ac:dyDescent="0.25">
      <c r="B7" s="38">
        <v>1.89</v>
      </c>
      <c r="C7" s="38">
        <v>52.76</v>
      </c>
      <c r="D7" s="38">
        <f t="shared" si="9"/>
        <v>3.5720999999999998</v>
      </c>
      <c r="E7" s="38">
        <f t="shared" si="10"/>
        <v>99.716399999999993</v>
      </c>
      <c r="F7" s="49">
        <f t="shared" si="11"/>
        <v>53.399200999999998</v>
      </c>
      <c r="L7" s="23">
        <f t="shared" si="6"/>
        <v>63.4414296886616</v>
      </c>
      <c r="M7" s="19">
        <f t="shared" si="0"/>
        <v>4.5814296886616006</v>
      </c>
      <c r="N7" s="15">
        <f t="shared" si="1"/>
        <v>7.783604635850494E-2</v>
      </c>
      <c r="Q7" s="4"/>
      <c r="T7" s="4"/>
      <c r="U7" s="23">
        <f t="shared" si="7"/>
        <v>64.686127633162144</v>
      </c>
      <c r="V7" s="19">
        <f t="shared" si="2"/>
        <v>5.8261276331621445</v>
      </c>
      <c r="W7" s="15">
        <f t="shared" si="3"/>
        <v>9.8982800427491413E-2</v>
      </c>
      <c r="X7" s="4"/>
      <c r="Y7" s="4"/>
      <c r="Z7" s="4"/>
      <c r="AA7" s="3">
        <f t="shared" si="8"/>
        <v>62.211548260000001</v>
      </c>
      <c r="AB7" s="19">
        <f t="shared" si="4"/>
        <v>3.3515482600000013</v>
      </c>
      <c r="AC7" s="15">
        <f t="shared" si="5"/>
        <v>5.6941016989466554E-2</v>
      </c>
      <c r="AD7" s="4"/>
      <c r="AE7" s="4"/>
      <c r="AF7" s="4"/>
      <c r="AG7" s="4"/>
      <c r="AH7" s="4"/>
      <c r="AI7" s="4"/>
      <c r="AJ7" s="19"/>
      <c r="AK7" s="26"/>
    </row>
    <row r="8" spans="2:37" x14ac:dyDescent="0.25">
      <c r="B8" s="38">
        <v>3.01</v>
      </c>
      <c r="C8" s="42">
        <v>58.86</v>
      </c>
      <c r="D8" s="38">
        <f t="shared" si="9"/>
        <v>9.0600999999999985</v>
      </c>
      <c r="E8" s="38">
        <f t="shared" si="10"/>
        <v>177.1686</v>
      </c>
      <c r="F8" s="49">
        <f t="shared" si="11"/>
        <v>62.080208999999996</v>
      </c>
      <c r="L8" s="23">
        <f t="shared" si="6"/>
        <v>68.415977529181845</v>
      </c>
      <c r="M8" s="19">
        <f t="shared" si="0"/>
        <v>3.7740224708181529</v>
      </c>
      <c r="N8" s="15">
        <f t="shared" si="1"/>
        <v>5.2279020235741144E-2</v>
      </c>
      <c r="Q8" s="4"/>
      <c r="T8" s="4"/>
      <c r="U8" s="23">
        <f t="shared" si="7"/>
        <v>70.174606651273336</v>
      </c>
      <c r="V8" s="19">
        <f t="shared" si="2"/>
        <v>2.0153933487266613</v>
      </c>
      <c r="W8" s="15">
        <f t="shared" si="3"/>
        <v>2.7917902046359071E-2</v>
      </c>
      <c r="X8" s="4"/>
      <c r="Y8" s="4"/>
      <c r="Z8" s="4"/>
      <c r="AA8" s="3">
        <f t="shared" si="8"/>
        <v>66.908017059999992</v>
      </c>
      <c r="AB8" s="19">
        <f t="shared" si="4"/>
        <v>5.281982940000006</v>
      </c>
      <c r="AC8" s="15">
        <f t="shared" si="5"/>
        <v>7.3167792492034991E-2</v>
      </c>
      <c r="AD8" s="4"/>
      <c r="AE8" s="4"/>
      <c r="AF8" s="4"/>
      <c r="AG8" s="4"/>
      <c r="AH8" s="4"/>
      <c r="AI8" s="4"/>
      <c r="AJ8" s="19"/>
      <c r="AK8" s="26"/>
    </row>
    <row r="9" spans="2:37" x14ac:dyDescent="0.25">
      <c r="B9" s="38">
        <v>3.59</v>
      </c>
      <c r="C9" s="42">
        <v>72.19</v>
      </c>
      <c r="D9" s="38">
        <f t="shared" si="9"/>
        <v>12.8881</v>
      </c>
      <c r="E9" s="38">
        <f t="shared" si="10"/>
        <v>259.16210000000001</v>
      </c>
      <c r="F9" s="49">
        <f t="shared" si="11"/>
        <v>66.57573099999999</v>
      </c>
      <c r="L9" s="23">
        <f t="shared" si="6"/>
        <v>59.974991770972764</v>
      </c>
      <c r="M9" s="19">
        <f t="shared" si="0"/>
        <v>1.1150082290272394</v>
      </c>
      <c r="N9" s="15">
        <f t="shared" si="1"/>
        <v>1.8251894402148295E-2</v>
      </c>
      <c r="Q9" s="4"/>
      <c r="T9" s="4"/>
      <c r="U9" s="23">
        <f t="shared" si="7"/>
        <v>60.600850932727226</v>
      </c>
      <c r="V9" s="19">
        <f t="shared" si="2"/>
        <v>0.48914906727277696</v>
      </c>
      <c r="W9" s="15">
        <f t="shared" si="3"/>
        <v>8.0070235271366332E-3</v>
      </c>
      <c r="X9" s="4"/>
      <c r="Y9" s="4"/>
      <c r="Z9" s="4"/>
      <c r="AA9" s="3">
        <f t="shared" si="8"/>
        <v>59.181288960000003</v>
      </c>
      <c r="AB9" s="19">
        <f t="shared" si="4"/>
        <v>1.90871104</v>
      </c>
      <c r="AC9" s="15">
        <f t="shared" si="5"/>
        <v>3.1244246848911441E-2</v>
      </c>
      <c r="AD9" s="4"/>
      <c r="AE9" s="4"/>
      <c r="AF9" s="4"/>
      <c r="AG9" s="4"/>
      <c r="AH9" s="4"/>
      <c r="AI9" s="4"/>
      <c r="AJ9" s="19"/>
      <c r="AK9" s="26"/>
    </row>
    <row r="10" spans="2:37" x14ac:dyDescent="0.25">
      <c r="B10" s="38">
        <v>2.64</v>
      </c>
      <c r="C10" s="42">
        <v>61.09</v>
      </c>
      <c r="D10" s="38">
        <f t="shared" si="9"/>
        <v>6.9696000000000007</v>
      </c>
      <c r="E10" s="38">
        <f t="shared" si="10"/>
        <v>161.27760000000001</v>
      </c>
      <c r="F10" s="49">
        <f t="shared" si="11"/>
        <v>59.212375999999999</v>
      </c>
      <c r="L10" s="23">
        <f t="shared" si="6"/>
        <v>77.273814023977721</v>
      </c>
      <c r="M10" s="21">
        <f t="shared" si="0"/>
        <v>6.8338140239777232</v>
      </c>
      <c r="N10" s="5">
        <f t="shared" si="1"/>
        <v>9.7016099147894996E-2</v>
      </c>
      <c r="Q10" s="4"/>
      <c r="T10" s="4"/>
      <c r="U10" s="23">
        <f t="shared" si="7"/>
        <v>79.026400358728083</v>
      </c>
      <c r="V10" s="19">
        <f t="shared" si="2"/>
        <v>8.5864003587280848</v>
      </c>
      <c r="W10" s="15">
        <f t="shared" si="3"/>
        <v>0.12189665472356737</v>
      </c>
      <c r="X10" s="4"/>
      <c r="Y10" s="4"/>
      <c r="Z10" s="4"/>
      <c r="AA10" s="3">
        <f t="shared" si="8"/>
        <v>76.260621540000002</v>
      </c>
      <c r="AB10" s="19">
        <f t="shared" si="4"/>
        <v>5.8206215400000048</v>
      </c>
      <c r="AC10" s="15">
        <f t="shared" si="5"/>
        <v>8.2632333049403817E-2</v>
      </c>
      <c r="AD10" s="4"/>
      <c r="AE10" s="4"/>
      <c r="AF10" s="4"/>
      <c r="AG10" s="4"/>
      <c r="AH10" s="4"/>
      <c r="AI10" s="4"/>
      <c r="AJ10" s="4"/>
      <c r="AK10" s="4"/>
    </row>
    <row r="11" spans="2:37" x14ac:dyDescent="0.25">
      <c r="B11" s="38">
        <v>4.7699999999999996</v>
      </c>
      <c r="C11" s="42">
        <v>70.44</v>
      </c>
      <c r="D11" s="42">
        <f t="shared" si="9"/>
        <v>22.752899999999997</v>
      </c>
      <c r="E11" s="42">
        <f t="shared" si="10"/>
        <v>335.99879999999996</v>
      </c>
      <c r="F11" s="49">
        <f t="shared" si="11"/>
        <v>75.721792999999991</v>
      </c>
      <c r="L11" s="23">
        <f t="shared" si="6"/>
        <v>48.394953326692189</v>
      </c>
      <c r="M11" s="21">
        <f t="shared" si="0"/>
        <v>3.2750466733078127</v>
      </c>
      <c r="N11" s="5">
        <f t="shared" si="1"/>
        <v>6.3383910843967731E-2</v>
      </c>
      <c r="Q11" s="4"/>
      <c r="T11" s="4"/>
      <c r="U11" s="23">
        <f>31.147*LN(B12)+30.364</f>
        <v>45.003203040116929</v>
      </c>
      <c r="V11" s="19">
        <f t="shared" si="2"/>
        <v>6.6667969598830723</v>
      </c>
      <c r="W11" s="15">
        <f t="shared" si="3"/>
        <v>0.12902645558124776</v>
      </c>
      <c r="X11" s="4"/>
      <c r="Y11" s="4"/>
      <c r="Z11" s="4"/>
      <c r="AA11" s="3">
        <f t="shared" si="8"/>
        <v>50.520976000000005</v>
      </c>
      <c r="AB11" s="19">
        <f t="shared" si="4"/>
        <v>1.1490239999999972</v>
      </c>
      <c r="AC11" s="15">
        <f t="shared" si="5"/>
        <v>2.2237739500677318E-2</v>
      </c>
      <c r="AD11" s="4"/>
      <c r="AE11" s="4"/>
      <c r="AF11" s="4"/>
      <c r="AG11" s="4"/>
      <c r="AH11" s="4"/>
      <c r="AI11" s="4"/>
      <c r="AJ11" s="4"/>
      <c r="AK11" s="27"/>
    </row>
    <row r="12" spans="2:37" ht="15.75" thickBot="1" x14ac:dyDescent="0.3">
      <c r="B12" s="38">
        <v>1.6</v>
      </c>
      <c r="C12" s="42">
        <v>51.67</v>
      </c>
      <c r="D12" s="42">
        <f>B12^2</f>
        <v>2.5600000000000005</v>
      </c>
      <c r="E12" s="42">
        <f>B12*C12</f>
        <v>82.672000000000011</v>
      </c>
      <c r="F12" s="49">
        <f t="shared" si="11"/>
        <v>51.151440000000001</v>
      </c>
      <c r="L12" s="6"/>
      <c r="M12" s="7">
        <f>SUMXMY2(C3:C12,L2:L11)</f>
        <v>149.31662579638783</v>
      </c>
      <c r="N12" s="24">
        <f>AVERAGE(N2:N11)</f>
        <v>5.0138260719561532E-2</v>
      </c>
      <c r="Q12" s="4"/>
      <c r="T12" s="4"/>
      <c r="U12" s="6"/>
      <c r="V12" s="7">
        <f>SUMXMY2(C3:C12,U2:U11)</f>
        <v>249.78795202179595</v>
      </c>
      <c r="W12" s="24">
        <f>AVERAGE(W2:W11)</f>
        <v>6.4955116941631669E-2</v>
      </c>
      <c r="X12" s="4"/>
      <c r="Y12" s="4"/>
      <c r="Z12" s="4"/>
      <c r="AA12" s="6"/>
      <c r="AB12" s="7">
        <f>SUMXMY2(C3:C12,AA2:AA11)</f>
        <v>101.83040038012477</v>
      </c>
      <c r="AC12" s="24">
        <f>AVERAGE(AC2:AC11)</f>
        <v>3.7218141184433048E-2</v>
      </c>
      <c r="AD12" s="4"/>
      <c r="AE12" s="4"/>
      <c r="AF12" s="4"/>
      <c r="AG12" s="4"/>
      <c r="AH12" s="4"/>
      <c r="AI12" s="4"/>
      <c r="AJ12" s="4"/>
      <c r="AK12" s="4"/>
    </row>
    <row r="13" spans="2:37" ht="15.75" thickBot="1" x14ac:dyDescent="0.3">
      <c r="B13" s="50">
        <f>SUM(B3:B12)</f>
        <v>37.81</v>
      </c>
      <c r="C13" s="51">
        <f>SUM(C3:C12)</f>
        <v>680.56000000000006</v>
      </c>
      <c r="D13" s="51">
        <f>SUM(D3:D12)</f>
        <v>182.51010000000002</v>
      </c>
      <c r="E13" s="51">
        <f>SUM(E3:E12)</f>
        <v>2879.7473999999997</v>
      </c>
      <c r="F13" s="5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2:37" x14ac:dyDescent="0.25"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2:37" x14ac:dyDescent="0.25"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2:37" x14ac:dyDescent="0.25"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thickBot="1" x14ac:dyDescent="0.3"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9" t="s">
        <v>7</v>
      </c>
      <c r="B19" s="10" t="s">
        <v>8</v>
      </c>
      <c r="C19" s="10" t="s">
        <v>9</v>
      </c>
      <c r="D19" s="2"/>
      <c r="E19" s="2"/>
      <c r="F19" s="2"/>
      <c r="G19" s="12" t="s">
        <v>4</v>
      </c>
      <c r="H19" s="13" t="s">
        <v>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3">
        <f>D13</f>
        <v>182.51010000000002</v>
      </c>
      <c r="B20" s="4">
        <f>B13</f>
        <v>37.81</v>
      </c>
      <c r="C20" s="4">
        <f>E13</f>
        <v>2879.7473999999997</v>
      </c>
      <c r="D20" s="4"/>
      <c r="E20" s="4"/>
      <c r="F20" s="4"/>
      <c r="G20" s="14">
        <f t="shared" ref="G20:G29" si="12">ABS(C3-F3)</f>
        <v>2.5547589999999971</v>
      </c>
      <c r="H20" s="15">
        <f t="shared" ref="H20:H29" si="13">G20/C3</f>
        <v>4.5907619047618996E-2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3">
        <f>B13</f>
        <v>37.81</v>
      </c>
      <c r="B21" s="4">
        <v>8</v>
      </c>
      <c r="C21" s="4">
        <f>C13</f>
        <v>680.56000000000006</v>
      </c>
      <c r="D21" s="4"/>
      <c r="E21" s="4"/>
      <c r="F21" s="4"/>
      <c r="G21" s="14">
        <f t="shared" si="12"/>
        <v>5.8365999999992368E-2</v>
      </c>
      <c r="H21" s="15">
        <f t="shared" si="13"/>
        <v>8.6238179669019446E-4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3"/>
      <c r="B22" s="4"/>
      <c r="C22" s="4"/>
      <c r="D22" s="4"/>
      <c r="E22" s="4"/>
      <c r="F22" s="4"/>
      <c r="G22" s="14">
        <f t="shared" si="12"/>
        <v>0.98282999999999276</v>
      </c>
      <c r="H22" s="15">
        <f t="shared" si="13"/>
        <v>9.3424904942965084E-3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3">
        <f t="array" ref="A23:B24">MINVERSE(A20:B21)</f>
        <v>0.26242672553772922</v>
      </c>
      <c r="B23" s="4">
        <v>-1.2402943115726928</v>
      </c>
      <c r="C23" s="4"/>
      <c r="D23" s="11" t="s">
        <v>7</v>
      </c>
      <c r="E23" s="4">
        <v>7.7508999999999997</v>
      </c>
      <c r="F23" s="4"/>
      <c r="G23" s="14">
        <f t="shared" si="12"/>
        <v>4.7251759999999905</v>
      </c>
      <c r="H23" s="15">
        <f t="shared" si="13"/>
        <v>5.5577228887320522E-2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3">
        <v>-1.2402943115726928</v>
      </c>
      <c r="B24" s="4">
        <v>5.9869409900704396</v>
      </c>
      <c r="C24" s="4"/>
      <c r="D24" s="11" t="s">
        <v>8</v>
      </c>
      <c r="E24" s="4">
        <v>38.75</v>
      </c>
      <c r="F24" s="4"/>
      <c r="G24" s="14">
        <f t="shared" si="12"/>
        <v>0.63920099999999991</v>
      </c>
      <c r="H24" s="15">
        <f t="shared" si="13"/>
        <v>1.2115257771038664E-2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3"/>
      <c r="B25" s="4"/>
      <c r="C25" s="4"/>
      <c r="D25" s="4"/>
      <c r="E25" s="4"/>
      <c r="F25" s="4"/>
      <c r="G25" s="14">
        <f t="shared" si="12"/>
        <v>3.220208999999997</v>
      </c>
      <c r="H25" s="15">
        <f t="shared" si="13"/>
        <v>5.4709633027522887E-2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3"/>
      <c r="B26" s="4"/>
      <c r="C26" s="4"/>
      <c r="D26" s="4"/>
      <c r="E26" s="4"/>
      <c r="F26" s="4"/>
      <c r="G26" s="14">
        <f t="shared" si="12"/>
        <v>5.6142690000000073</v>
      </c>
      <c r="H26" s="15">
        <f t="shared" si="13"/>
        <v>7.7770730018008133E-2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3"/>
      <c r="B27" s="4"/>
      <c r="C27" s="4"/>
      <c r="D27" s="4"/>
      <c r="E27" s="4"/>
      <c r="F27" s="4"/>
      <c r="G27" s="14">
        <f t="shared" si="12"/>
        <v>1.8776240000000044</v>
      </c>
      <c r="H27" s="15">
        <f t="shared" si="13"/>
        <v>3.0735374038304213E-2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3"/>
      <c r="B28" s="4"/>
      <c r="C28" s="4"/>
      <c r="D28" s="4"/>
      <c r="E28" s="4"/>
      <c r="F28" s="4"/>
      <c r="G28" s="14">
        <f t="shared" si="12"/>
        <v>5.2817929999999933</v>
      </c>
      <c r="H28" s="15">
        <f t="shared" si="13"/>
        <v>7.4982864849517231E-2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3"/>
      <c r="B29" s="4"/>
      <c r="C29" s="4"/>
      <c r="D29" s="4"/>
      <c r="E29" s="4"/>
      <c r="F29" s="4"/>
      <c r="G29" s="14">
        <f t="shared" si="12"/>
        <v>0.5185600000000008</v>
      </c>
      <c r="H29" s="15">
        <f t="shared" si="13"/>
        <v>1.0035997677569203E-2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thickBot="1" x14ac:dyDescent="0.3">
      <c r="A30" s="3"/>
      <c r="B30" s="4"/>
      <c r="C30" s="4"/>
      <c r="D30" s="4"/>
      <c r="E30" s="4"/>
      <c r="F30" s="4"/>
      <c r="G30" s="4"/>
      <c r="H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x14ac:dyDescent="0.25">
      <c r="A31" s="3"/>
      <c r="B31" s="4"/>
      <c r="C31" s="4"/>
      <c r="D31" s="4"/>
      <c r="E31" s="4"/>
      <c r="F31" s="4"/>
      <c r="G31" s="4">
        <f>SUMXMY2(C3:C12,F3:F12)</f>
        <v>103.81349715818089</v>
      </c>
      <c r="H31" s="16">
        <f>AVERAGE(H20:H29)</f>
        <v>3.720395776078865E-2</v>
      </c>
      <c r="L31" s="20" t="s">
        <v>10</v>
      </c>
      <c r="M31" s="12" t="s">
        <v>4</v>
      </c>
      <c r="N31" s="13" t="s">
        <v>5</v>
      </c>
      <c r="O31" s="4"/>
      <c r="P31" s="4"/>
      <c r="Q31" s="4"/>
      <c r="R31" s="4"/>
      <c r="S31" s="4"/>
      <c r="T31" s="4"/>
      <c r="U31" s="4"/>
      <c r="V31" s="25"/>
      <c r="W31" s="2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x14ac:dyDescent="0.25">
      <c r="A32" s="3"/>
      <c r="B32" s="4"/>
      <c r="C32" s="4"/>
      <c r="D32" s="4"/>
      <c r="E32" s="4"/>
      <c r="F32" s="4"/>
      <c r="G32" s="4"/>
      <c r="H32" s="5"/>
      <c r="L32" s="3">
        <f>44.947*EXP(0.1034*B3)</f>
        <v>58.265958341395319</v>
      </c>
      <c r="M32" s="19">
        <f t="shared" ref="M32:M41" si="14">ABS(C3-L32)</f>
        <v>2.61595834139532</v>
      </c>
      <c r="N32" s="15">
        <f t="shared" ref="N32:N41" si="15">M32/C3</f>
        <v>4.7007337671074935E-2</v>
      </c>
      <c r="O32" s="4"/>
      <c r="P32" s="4"/>
      <c r="Q32" s="4"/>
      <c r="R32" s="4"/>
      <c r="S32" s="4"/>
      <c r="T32" s="4"/>
      <c r="U32" s="4"/>
      <c r="V32" s="19"/>
      <c r="W32" s="26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3"/>
      <c r="B33" s="4"/>
      <c r="C33" s="4"/>
      <c r="D33" s="4"/>
      <c r="E33" s="4"/>
      <c r="F33" s="4"/>
      <c r="G33" s="4"/>
      <c r="H33" s="5"/>
      <c r="L33" s="3">
        <f t="shared" ref="L33:L41" si="16">44.947*EXP(0.1034*B4)</f>
        <v>66.16820217515199</v>
      </c>
      <c r="M33" s="19">
        <f t="shared" si="14"/>
        <v>1.5117978248480171</v>
      </c>
      <c r="N33" s="15">
        <f t="shared" si="15"/>
        <v>2.2337438310402143E-2</v>
      </c>
      <c r="Q33" s="18"/>
      <c r="R33" s="4"/>
      <c r="S33" s="4"/>
      <c r="T33" s="18"/>
      <c r="U33" s="4"/>
      <c r="V33" s="19"/>
      <c r="W33" s="26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3"/>
      <c r="B34" s="4"/>
      <c r="C34" s="4"/>
      <c r="D34" s="4"/>
      <c r="E34" s="4"/>
      <c r="F34" s="4"/>
      <c r="G34" s="4"/>
      <c r="H34" s="5"/>
      <c r="L34" s="3">
        <f t="shared" si="16"/>
        <v>110.50535903843794</v>
      </c>
      <c r="M34" s="19">
        <f t="shared" si="14"/>
        <v>5.3053590384379419</v>
      </c>
      <c r="N34" s="15">
        <f t="shared" si="15"/>
        <v>5.0431169566900587E-2</v>
      </c>
      <c r="Q34" s="21"/>
      <c r="R34" s="4"/>
      <c r="S34" s="4"/>
      <c r="T34" s="17"/>
      <c r="U34" s="4"/>
      <c r="V34" s="19"/>
      <c r="W34" s="2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3"/>
      <c r="B35" s="4"/>
      <c r="C35" s="4"/>
      <c r="D35" s="4"/>
      <c r="E35" s="4"/>
      <c r="F35" s="4"/>
      <c r="G35" s="4"/>
      <c r="H35" s="5"/>
      <c r="L35" s="3">
        <f t="shared" si="16"/>
        <v>78.234288073595764</v>
      </c>
      <c r="M35" s="19">
        <f t="shared" si="14"/>
        <v>6.7857119264042325</v>
      </c>
      <c r="N35" s="15">
        <f t="shared" si="15"/>
        <v>7.9813125457589187E-2</v>
      </c>
      <c r="Q35" s="17"/>
      <c r="R35" s="4"/>
      <c r="S35" s="4"/>
      <c r="T35" s="17"/>
      <c r="U35" s="4"/>
      <c r="V35" s="19"/>
      <c r="W35" s="2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3"/>
      <c r="B36" s="4"/>
      <c r="C36" s="4"/>
      <c r="D36" s="4"/>
      <c r="E36" s="4"/>
      <c r="F36" s="4"/>
      <c r="G36" s="4"/>
      <c r="H36" s="5"/>
      <c r="L36" s="3">
        <f t="shared" si="16"/>
        <v>54.647857939302796</v>
      </c>
      <c r="M36" s="19">
        <f t="shared" si="14"/>
        <v>1.8878579393027977</v>
      </c>
      <c r="N36" s="15">
        <f t="shared" si="15"/>
        <v>3.5781992784359319E-2</v>
      </c>
      <c r="Q36" s="17"/>
      <c r="R36" s="4"/>
      <c r="S36" s="4"/>
      <c r="T36" s="17"/>
      <c r="U36" s="4"/>
      <c r="V36" s="19"/>
      <c r="W36" s="2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3"/>
      <c r="B37" s="4"/>
      <c r="C37" s="4"/>
      <c r="D37" s="4"/>
      <c r="E37" s="4"/>
      <c r="F37" s="4"/>
      <c r="G37" s="4"/>
      <c r="H37" s="5"/>
      <c r="L37" s="3">
        <f t="shared" si="16"/>
        <v>61.357537108622189</v>
      </c>
      <c r="M37" s="19">
        <f t="shared" si="14"/>
        <v>2.4975371086221898</v>
      </c>
      <c r="N37" s="15">
        <f t="shared" si="15"/>
        <v>4.2431823116245153E-2</v>
      </c>
      <c r="Q37" s="17"/>
      <c r="R37" s="4"/>
      <c r="S37" s="4"/>
      <c r="T37" s="17"/>
      <c r="U37" s="4"/>
      <c r="V37" s="19"/>
      <c r="W37" s="2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3"/>
      <c r="B38" s="4"/>
      <c r="C38" s="4"/>
      <c r="D38" s="4"/>
      <c r="E38" s="4"/>
      <c r="F38" s="4"/>
      <c r="G38" s="4"/>
      <c r="H38" s="5"/>
      <c r="I38" t="s">
        <v>13</v>
      </c>
      <c r="L38" s="3">
        <f t="shared" si="16"/>
        <v>65.149851086578721</v>
      </c>
      <c r="M38" s="19">
        <f>ABS(C9-L38)</f>
        <v>7.0401489134212767</v>
      </c>
      <c r="N38" s="15">
        <f t="shared" si="15"/>
        <v>9.7522494991290717E-2</v>
      </c>
      <c r="Q38" s="17"/>
      <c r="R38" s="4"/>
      <c r="S38" s="4"/>
      <c r="T38" s="17"/>
      <c r="U38" s="4"/>
      <c r="V38" s="19"/>
      <c r="W38" s="2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s="3"/>
      <c r="B39" s="4"/>
      <c r="C39" s="4"/>
      <c r="D39" s="4"/>
      <c r="E39" s="4"/>
      <c r="F39" s="4"/>
      <c r="G39" s="4"/>
      <c r="H39" s="5"/>
      <c r="L39" s="3">
        <f t="shared" si="16"/>
        <v>59.054456980162222</v>
      </c>
      <c r="M39" s="19">
        <f t="shared" si="14"/>
        <v>2.0355430198377817</v>
      </c>
      <c r="N39" s="15">
        <f t="shared" si="15"/>
        <v>3.3320396461577702E-2</v>
      </c>
      <c r="Q39" s="17"/>
      <c r="R39" s="4"/>
      <c r="S39" s="4"/>
      <c r="T39" s="17"/>
      <c r="U39" s="4"/>
      <c r="V39" s="19"/>
      <c r="W39" s="26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A40" s="3"/>
      <c r="B40" s="4"/>
      <c r="C40" s="4"/>
      <c r="D40" s="4"/>
      <c r="E40" s="4"/>
      <c r="F40" s="4"/>
      <c r="G40" s="4"/>
      <c r="H40" s="5"/>
      <c r="L40" s="3">
        <f t="shared" si="16"/>
        <v>73.604194740476672</v>
      </c>
      <c r="M40" s="19">
        <f t="shared" si="14"/>
        <v>3.1641947404766739</v>
      </c>
      <c r="N40" s="15">
        <f t="shared" si="15"/>
        <v>4.4920425049356533E-2</v>
      </c>
      <c r="Q40" s="17"/>
      <c r="R40" s="4"/>
      <c r="S40" s="4"/>
      <c r="T40" s="17"/>
      <c r="U40" s="4"/>
      <c r="V40" s="19"/>
      <c r="W40" s="26"/>
      <c r="X40" s="4"/>
      <c r="Y40" s="4"/>
      <c r="Z40" s="4"/>
      <c r="AC40" s="4"/>
    </row>
    <row r="41" spans="1:37" x14ac:dyDescent="0.25">
      <c r="A41" s="3"/>
      <c r="B41" s="4"/>
      <c r="C41" s="4"/>
      <c r="D41" s="4"/>
      <c r="E41" s="4"/>
      <c r="F41" s="4"/>
      <c r="G41" s="4"/>
      <c r="H41" s="5"/>
      <c r="L41" s="3">
        <f t="shared" si="16"/>
        <v>53.033512119162182</v>
      </c>
      <c r="M41" s="19">
        <f t="shared" si="14"/>
        <v>1.3635121191621806</v>
      </c>
      <c r="N41" s="15">
        <f t="shared" si="15"/>
        <v>2.6388854638323602E-2</v>
      </c>
      <c r="Q41" s="17"/>
      <c r="R41" s="4"/>
      <c r="S41" s="4"/>
      <c r="T41" s="17"/>
      <c r="U41" s="4"/>
      <c r="V41" s="19"/>
      <c r="W41" s="26"/>
      <c r="X41" s="4"/>
      <c r="Y41" s="4"/>
      <c r="Z41" s="4"/>
      <c r="AC41" s="4"/>
    </row>
    <row r="42" spans="1:37" ht="15.75" thickBot="1" x14ac:dyDescent="0.3">
      <c r="A42" s="3"/>
      <c r="B42" s="4"/>
      <c r="C42" s="4"/>
      <c r="D42" s="4"/>
      <c r="E42" s="4"/>
      <c r="F42" s="4"/>
      <c r="G42" s="4"/>
      <c r="H42" s="5"/>
      <c r="L42" s="6"/>
      <c r="M42" s="7">
        <f>SUMXMY2(C3:C12,L32:L41)</f>
        <v>158.70161655346374</v>
      </c>
      <c r="N42" s="24">
        <f>AVERAGE(N32:N41)</f>
        <v>4.7995505804711985E-2</v>
      </c>
      <c r="Q42" s="4"/>
      <c r="R42" s="4"/>
      <c r="S42" s="4"/>
      <c r="T42" s="4"/>
      <c r="U42" s="4"/>
      <c r="V42" s="4"/>
      <c r="W42" s="27"/>
      <c r="X42" s="4"/>
      <c r="Y42" s="4"/>
      <c r="Z42" s="4"/>
      <c r="AC42" s="4"/>
    </row>
    <row r="43" spans="1:37" x14ac:dyDescent="0.25">
      <c r="A43" s="3"/>
      <c r="B43" s="4"/>
      <c r="C43" s="4"/>
      <c r="D43" s="4"/>
      <c r="E43" s="4"/>
      <c r="F43" s="4"/>
      <c r="G43" s="4"/>
      <c r="H43" s="5"/>
      <c r="L43" s="4"/>
      <c r="M43" s="4"/>
      <c r="N43" s="4"/>
      <c r="Q43" s="4"/>
      <c r="R43" s="4"/>
      <c r="S43" s="4"/>
      <c r="T43" s="4"/>
      <c r="X43" s="4"/>
      <c r="Y43" s="4"/>
      <c r="Z43" s="4"/>
      <c r="AC43" s="4"/>
    </row>
    <row r="44" spans="1:37" x14ac:dyDescent="0.25">
      <c r="A44" s="3"/>
      <c r="B44" s="4"/>
      <c r="C44" s="4"/>
      <c r="D44" s="4"/>
      <c r="E44" s="4"/>
      <c r="F44" s="4"/>
      <c r="G44" s="4"/>
      <c r="H44" s="5"/>
      <c r="L44" s="4"/>
      <c r="M44" s="4"/>
      <c r="Q44" s="4"/>
      <c r="R44" s="4"/>
      <c r="S44" s="4"/>
      <c r="T44" s="4"/>
      <c r="X44" s="4"/>
      <c r="Y44" s="4"/>
      <c r="Z44" s="4"/>
      <c r="AC44" s="4"/>
    </row>
    <row r="45" spans="1:37" x14ac:dyDescent="0.25">
      <c r="A45" s="3"/>
      <c r="B45" s="4"/>
      <c r="C45" s="4"/>
      <c r="D45" s="4"/>
      <c r="E45" s="4"/>
      <c r="F45" s="4"/>
      <c r="G45" s="4"/>
      <c r="H45" s="5"/>
      <c r="L45" s="4"/>
      <c r="M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37" x14ac:dyDescent="0.25">
      <c r="A46" s="3"/>
      <c r="B46" s="4"/>
      <c r="C46" s="4"/>
      <c r="D46" s="4"/>
      <c r="E46" s="4"/>
      <c r="F46" s="4"/>
      <c r="G46" s="4"/>
      <c r="H46" s="5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</row>
    <row r="47" spans="1:37" x14ac:dyDescent="0.25">
      <c r="A47" s="3"/>
      <c r="B47" s="4"/>
      <c r="C47" s="4"/>
      <c r="D47" s="4"/>
      <c r="E47" s="4"/>
      <c r="F47" s="4"/>
      <c r="G47" s="4"/>
      <c r="H47" s="5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</row>
    <row r="48" spans="1:37" x14ac:dyDescent="0.25">
      <c r="A48" s="3"/>
      <c r="B48" s="4"/>
      <c r="C48" s="4"/>
      <c r="D48" s="4"/>
      <c r="E48" s="4"/>
      <c r="F48" s="4"/>
      <c r="G48" s="4"/>
      <c r="H48" s="5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s="3"/>
      <c r="B49" s="4"/>
      <c r="C49" s="4"/>
      <c r="D49" s="4"/>
      <c r="E49" s="4"/>
      <c r="F49" s="4"/>
      <c r="G49" s="4"/>
      <c r="H49" s="5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3"/>
      <c r="B50" s="4"/>
      <c r="C50" s="4"/>
      <c r="D50" s="4"/>
      <c r="E50" s="4"/>
      <c r="F50" s="4"/>
      <c r="G50" s="4"/>
      <c r="H50" s="5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s="3"/>
      <c r="B51" s="4"/>
      <c r="C51" s="4"/>
      <c r="D51" s="4"/>
      <c r="E51" s="4"/>
      <c r="F51" s="4"/>
      <c r="G51" s="4"/>
      <c r="H51" s="5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3"/>
      <c r="B52" s="4"/>
      <c r="C52" s="4"/>
      <c r="D52" s="4"/>
      <c r="E52" s="4"/>
      <c r="F52" s="4"/>
      <c r="G52" s="4"/>
      <c r="H52" s="5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3"/>
      <c r="B53" s="4"/>
      <c r="C53" s="4"/>
      <c r="D53" s="4"/>
      <c r="E53" s="4"/>
      <c r="F53" s="4"/>
      <c r="G53" s="4"/>
      <c r="H53" s="5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3"/>
      <c r="B54" s="4"/>
      <c r="C54" s="4"/>
      <c r="D54" s="4"/>
      <c r="E54" s="4"/>
      <c r="F54" s="4"/>
      <c r="G54" s="4"/>
      <c r="H54" s="5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3"/>
      <c r="B55" s="4"/>
      <c r="C55" s="4"/>
      <c r="D55" s="4"/>
      <c r="E55" s="4"/>
      <c r="F55" s="4"/>
      <c r="G55" s="4"/>
      <c r="H55" s="5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s="3"/>
      <c r="B56" s="4"/>
      <c r="C56" s="4"/>
      <c r="D56" s="4"/>
      <c r="E56" s="4"/>
      <c r="F56" s="4"/>
      <c r="G56" s="4"/>
      <c r="H56" s="5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s="3"/>
      <c r="B57" s="4"/>
      <c r="C57" s="4"/>
      <c r="D57" s="4"/>
      <c r="E57" s="4"/>
      <c r="F57" s="4"/>
      <c r="G57" s="4"/>
      <c r="H57" s="5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s="3"/>
      <c r="B58" s="4"/>
      <c r="C58" s="4"/>
      <c r="D58" s="4"/>
      <c r="E58" s="4"/>
      <c r="F58" s="4"/>
      <c r="G58" s="4"/>
      <c r="H58" s="5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s="3"/>
      <c r="B59" s="4"/>
      <c r="C59" s="4"/>
      <c r="D59" s="4"/>
      <c r="E59" s="4"/>
      <c r="F59" s="4"/>
      <c r="G59" s="4"/>
      <c r="H59" s="5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s="3"/>
      <c r="B60" s="4"/>
      <c r="C60" s="4"/>
      <c r="D60" s="4"/>
      <c r="E60" s="4"/>
      <c r="F60" s="4"/>
      <c r="G60" s="4"/>
      <c r="H60" s="5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s="3"/>
      <c r="B61" s="4"/>
      <c r="C61" s="4"/>
      <c r="D61" s="4"/>
      <c r="E61" s="4"/>
      <c r="F61" s="4"/>
      <c r="G61" s="4"/>
      <c r="H61" s="5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s="3"/>
      <c r="B62" s="4"/>
      <c r="C62" s="4"/>
      <c r="D62" s="4"/>
      <c r="E62" s="4"/>
      <c r="F62" s="4"/>
      <c r="G62" s="4"/>
      <c r="H62" s="5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s="3"/>
      <c r="B63" s="4"/>
      <c r="C63" s="4"/>
      <c r="D63" s="4"/>
      <c r="E63" s="4"/>
      <c r="F63" s="4"/>
      <c r="G63" s="4"/>
      <c r="H63" s="5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s="3"/>
      <c r="B64" s="4"/>
      <c r="C64" s="4"/>
      <c r="D64" s="4"/>
      <c r="E64" s="4"/>
      <c r="F64" s="4"/>
      <c r="G64" s="4"/>
      <c r="H64" s="5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s="3"/>
      <c r="B65" s="4"/>
      <c r="C65" s="4"/>
      <c r="D65" s="4"/>
      <c r="E65" s="4"/>
      <c r="F65" s="4"/>
      <c r="G65" s="4"/>
      <c r="H65" s="5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s="3"/>
      <c r="B66" s="4"/>
      <c r="C66" s="4"/>
      <c r="D66" s="4"/>
      <c r="E66" s="4"/>
      <c r="F66" s="4"/>
      <c r="G66" s="4"/>
      <c r="H66" s="5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thickBot="1" x14ac:dyDescent="0.3">
      <c r="A67" s="6"/>
      <c r="B67" s="7"/>
      <c r="C67" s="7"/>
      <c r="D67" s="7"/>
      <c r="E67" s="7"/>
      <c r="F67" s="7"/>
      <c r="G67" s="7"/>
      <c r="H67" s="8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thickBot="1" x14ac:dyDescent="0.3">
      <c r="U69" s="28"/>
      <c r="V69" s="28"/>
      <c r="W69" s="28"/>
      <c r="X69" s="28"/>
      <c r="Y69" s="28"/>
      <c r="Z69" s="28"/>
      <c r="AA69" s="28"/>
      <c r="AB69" s="28"/>
      <c r="AC69" s="28"/>
    </row>
    <row r="70" spans="1:29" x14ac:dyDescent="0.25">
      <c r="A70" s="57" t="s">
        <v>14</v>
      </c>
      <c r="B70" s="58"/>
      <c r="C70" s="58"/>
      <c r="D70" s="59"/>
    </row>
    <row r="71" spans="1:29" ht="18" thickBot="1" x14ac:dyDescent="0.3">
      <c r="A71" s="3"/>
      <c r="B71" s="30" t="s">
        <v>17</v>
      </c>
      <c r="C71" s="4"/>
      <c r="D71" s="5"/>
    </row>
    <row r="72" spans="1:29" ht="18.75" thickTop="1" x14ac:dyDescent="0.35">
      <c r="A72" s="31" t="s">
        <v>16</v>
      </c>
      <c r="B72" s="4">
        <v>0.95809999999999995</v>
      </c>
      <c r="C72" s="4" t="s">
        <v>15</v>
      </c>
      <c r="D72" s="5">
        <f>B72/((1-B72)/8)</f>
        <v>182.93078758949858</v>
      </c>
    </row>
    <row r="73" spans="1:29" ht="18" x14ac:dyDescent="0.35">
      <c r="A73" s="3"/>
      <c r="B73" s="4"/>
      <c r="C73" s="4" t="s">
        <v>18</v>
      </c>
      <c r="D73" s="5">
        <f>FINV(0.05,1,8)</f>
        <v>5.3176550715787174</v>
      </c>
    </row>
    <row r="74" spans="1:29" ht="15.75" thickBot="1" x14ac:dyDescent="0.3">
      <c r="A74" s="33"/>
      <c r="B74" s="4"/>
      <c r="C74" s="4"/>
      <c r="D74" s="5"/>
    </row>
    <row r="75" spans="1:29" ht="18.75" thickTop="1" x14ac:dyDescent="0.35">
      <c r="A75" s="32" t="s">
        <v>6</v>
      </c>
      <c r="B75" s="4">
        <v>0.93310000000000004</v>
      </c>
      <c r="C75" s="4" t="s">
        <v>15</v>
      </c>
      <c r="D75" s="5">
        <f>B75/((1-B75)/8)</f>
        <v>111.58146487294476</v>
      </c>
    </row>
    <row r="76" spans="1:29" ht="18" x14ac:dyDescent="0.35">
      <c r="A76" s="3"/>
      <c r="B76" s="4"/>
      <c r="C76" s="4" t="s">
        <v>18</v>
      </c>
      <c r="D76" s="5">
        <f>FINV(0.05,1,8)</f>
        <v>5.3176550715787174</v>
      </c>
    </row>
    <row r="77" spans="1:29" ht="15.75" thickBot="1" x14ac:dyDescent="0.3">
      <c r="A77" s="3"/>
      <c r="B77" s="4"/>
      <c r="C77" s="4"/>
      <c r="D77" s="5"/>
    </row>
    <row r="78" spans="1:29" ht="18.75" thickTop="1" x14ac:dyDescent="0.35">
      <c r="A78" s="31" t="s">
        <v>10</v>
      </c>
      <c r="B78" s="4">
        <v>0.93540000000000001</v>
      </c>
      <c r="C78" s="4" t="s">
        <v>15</v>
      </c>
      <c r="D78" s="5">
        <f>B78/((1-B78)/8)</f>
        <v>115.83900928792572</v>
      </c>
    </row>
    <row r="79" spans="1:29" ht="18" x14ac:dyDescent="0.35">
      <c r="A79" s="3"/>
      <c r="B79" s="4"/>
      <c r="C79" s="4" t="s">
        <v>18</v>
      </c>
      <c r="D79" s="5">
        <f>FINV(0.05,1,8)</f>
        <v>5.3176550715787174</v>
      </c>
    </row>
    <row r="80" spans="1:29" ht="15.75" thickBot="1" x14ac:dyDescent="0.3">
      <c r="A80" s="33"/>
      <c r="B80" s="4"/>
      <c r="C80" s="4"/>
      <c r="D80" s="5"/>
    </row>
    <row r="81" spans="1:4" ht="18.75" thickTop="1" x14ac:dyDescent="0.35">
      <c r="A81" s="3" t="s">
        <v>11</v>
      </c>
      <c r="B81" s="4">
        <v>0.89929999999999999</v>
      </c>
      <c r="C81" s="4" t="s">
        <v>15</v>
      </c>
      <c r="D81" s="5">
        <f>B81/((1-B81)/8)</f>
        <v>71.44389275074478</v>
      </c>
    </row>
    <row r="82" spans="1:4" ht="18" x14ac:dyDescent="0.35">
      <c r="A82" s="3"/>
      <c r="B82" s="4"/>
      <c r="C82" s="4" t="s">
        <v>18</v>
      </c>
      <c r="D82" s="5">
        <f>FINV(0.05,1,8)</f>
        <v>5.3176550715787174</v>
      </c>
    </row>
    <row r="83" spans="1:4" ht="15.75" thickBot="1" x14ac:dyDescent="0.3">
      <c r="A83" s="3"/>
      <c r="B83" s="4"/>
      <c r="C83" s="4"/>
      <c r="D83" s="5"/>
    </row>
    <row r="84" spans="1:4" ht="18.75" thickTop="1" x14ac:dyDescent="0.35">
      <c r="A84" s="31" t="s">
        <v>12</v>
      </c>
      <c r="B84" s="4">
        <v>0.95889999999999997</v>
      </c>
      <c r="C84" s="4" t="s">
        <v>15</v>
      </c>
      <c r="D84" s="5">
        <f>B84/((1-B84)/8)</f>
        <v>186.64720194647191</v>
      </c>
    </row>
    <row r="85" spans="1:4" ht="18" x14ac:dyDescent="0.35">
      <c r="A85" s="3"/>
      <c r="B85" s="4"/>
      <c r="C85" s="4" t="s">
        <v>18</v>
      </c>
      <c r="D85" s="5">
        <f>FINV(0.05,1,8)</f>
        <v>5.3176550715787174</v>
      </c>
    </row>
    <row r="86" spans="1:4" ht="15.75" thickBot="1" x14ac:dyDescent="0.3">
      <c r="A86" s="6"/>
      <c r="B86" s="7"/>
      <c r="C86" s="7"/>
      <c r="D86" s="8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</sheetData>
  <mergeCells count="1">
    <mergeCell ref="A70:D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Множественная регрессия</vt:lpstr>
      <vt:lpstr>Корреляция</vt:lpstr>
      <vt:lpstr>Лучшая выборка</vt:lpstr>
      <vt:lpstr>Лучшая выборка (2)</vt:lpstr>
      <vt:lpstr>Лучшая выборка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2022-02-25T10:59:08Z</dcterms:modified>
</cp:coreProperties>
</file>