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84" windowWidth="22980" windowHeight="8760"/>
  </bookViews>
  <sheets>
    <sheet name="Consolidated Sheet" sheetId="10" r:id="rId1"/>
    <sheet name="Info. Finder" sheetId="4" r:id="rId2"/>
    <sheet name="Salary Spread" sheetId="6" r:id="rId3"/>
    <sheet name="Salary and Rating" sheetId="7" r:id="rId4"/>
    <sheet name="NZ vs IND" sheetId="9" r:id="rId5"/>
  </sheets>
  <definedNames>
    <definedName name="Emp_table">Table7[]</definedName>
  </definedNames>
  <calcPr calcId="144525"/>
  <pivotCaches>
    <pivotCache cacheId="21" r:id="rId6"/>
    <pivotCache cacheId="22" r:id="rId7"/>
    <pivotCache cacheId="23" r:id="rId8"/>
  </pivotCaches>
</workbook>
</file>

<file path=xl/calcChain.xml><?xml version="1.0" encoding="utf-8"?>
<calcChain xmlns="http://schemas.openxmlformats.org/spreadsheetml/2006/main">
  <c r="I4" i="9" l="1"/>
  <c r="H4" i="9"/>
  <c r="G4" i="9"/>
  <c r="C4" i="9"/>
  <c r="D4" i="9"/>
  <c r="M167" i="10"/>
  <c r="B4" i="9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B27" i="4"/>
  <c r="B26" i="4"/>
  <c r="B25" i="4"/>
  <c r="B24" i="4"/>
  <c r="B23" i="4"/>
  <c r="B22" i="4"/>
  <c r="B21" i="4"/>
  <c r="F10" i="4"/>
  <c r="F9" i="4"/>
  <c r="C8" i="4"/>
  <c r="C7" i="4"/>
  <c r="C6" i="4"/>
  <c r="I102" i="10"/>
  <c r="J102" i="10" s="1"/>
  <c r="I9" i="10"/>
  <c r="J9" i="10" s="1"/>
  <c r="I165" i="10"/>
  <c r="J165" i="10" s="1"/>
  <c r="I22" i="10"/>
  <c r="J22" i="10" s="1"/>
  <c r="I71" i="10"/>
  <c r="J71" i="10" s="1"/>
  <c r="I66" i="10"/>
  <c r="J66" i="10" s="1"/>
  <c r="I53" i="10"/>
  <c r="J53" i="10" s="1"/>
  <c r="I176" i="10"/>
  <c r="J176" i="10" s="1"/>
  <c r="I182" i="10"/>
  <c r="J182" i="10" s="1"/>
  <c r="I55" i="10"/>
  <c r="J55" i="10" s="1"/>
  <c r="I24" i="10"/>
  <c r="J24" i="10" s="1"/>
  <c r="I89" i="10"/>
  <c r="J89" i="10" s="1"/>
  <c r="I119" i="10"/>
  <c r="J119" i="10" s="1"/>
  <c r="I82" i="10"/>
  <c r="J82" i="10" s="1"/>
  <c r="I88" i="10"/>
  <c r="J88" i="10" s="1"/>
  <c r="I161" i="10"/>
  <c r="J161" i="10" s="1"/>
  <c r="I127" i="10"/>
  <c r="J127" i="10" s="1"/>
  <c r="I91" i="10"/>
  <c r="J91" i="10" s="1"/>
  <c r="I47" i="10"/>
  <c r="J47" i="10" s="1"/>
  <c r="I150" i="10"/>
  <c r="J150" i="10" s="1"/>
  <c r="I125" i="10"/>
  <c r="J125" i="10" s="1"/>
  <c r="I73" i="10"/>
  <c r="J73" i="10" s="1"/>
  <c r="I28" i="10"/>
  <c r="J28" i="10" s="1"/>
  <c r="I54" i="10"/>
  <c r="J54" i="10" s="1"/>
  <c r="I38" i="10"/>
  <c r="J38" i="10" s="1"/>
  <c r="I19" i="10"/>
  <c r="J19" i="10" s="1"/>
  <c r="I114" i="10"/>
  <c r="J114" i="10" s="1"/>
  <c r="I124" i="10"/>
  <c r="J124" i="10" s="1"/>
  <c r="I25" i="10"/>
  <c r="J25" i="10" s="1"/>
  <c r="I81" i="10"/>
  <c r="J81" i="10" s="1"/>
  <c r="I29" i="10"/>
  <c r="J29" i="10" s="1"/>
  <c r="I137" i="10"/>
  <c r="J137" i="10" s="1"/>
  <c r="I62" i="10"/>
  <c r="J62" i="10" s="1"/>
  <c r="I103" i="10"/>
  <c r="J103" i="10" s="1"/>
  <c r="I179" i="10"/>
  <c r="J179" i="10" s="1"/>
  <c r="I23" i="10"/>
  <c r="J23" i="10" s="1"/>
  <c r="I168" i="10"/>
  <c r="J168" i="10" s="1"/>
  <c r="I49" i="10"/>
  <c r="J49" i="10" s="1"/>
  <c r="I65" i="10"/>
  <c r="J65" i="10" s="1"/>
  <c r="I90" i="10"/>
  <c r="J90" i="10" s="1"/>
  <c r="I6" i="10"/>
  <c r="J6" i="10" s="1"/>
  <c r="I160" i="10"/>
  <c r="J160" i="10" s="1"/>
  <c r="I3" i="10"/>
  <c r="J3" i="10" s="1"/>
  <c r="I100" i="10"/>
  <c r="J100" i="10" s="1"/>
  <c r="I117" i="10"/>
  <c r="J117" i="10" s="1"/>
  <c r="I92" i="10"/>
  <c r="J92" i="10" s="1"/>
  <c r="I74" i="10"/>
  <c r="J74" i="10" s="1"/>
  <c r="I173" i="10"/>
  <c r="J173" i="10" s="1"/>
  <c r="I101" i="10"/>
  <c r="J101" i="10" s="1"/>
  <c r="I166" i="10"/>
  <c r="J166" i="10" s="1"/>
  <c r="I79" i="10"/>
  <c r="J79" i="10" s="1"/>
  <c r="I56" i="10"/>
  <c r="J56" i="10" s="1"/>
  <c r="I118" i="10"/>
  <c r="J118" i="10" s="1"/>
  <c r="I169" i="10"/>
  <c r="J169" i="10" s="1"/>
  <c r="I121" i="10"/>
  <c r="J121" i="10" s="1"/>
  <c r="I21" i="10"/>
  <c r="J21" i="10" s="1"/>
  <c r="I133" i="10"/>
  <c r="J133" i="10" s="1"/>
  <c r="I107" i="10"/>
  <c r="J107" i="10" s="1"/>
  <c r="I11" i="10"/>
  <c r="J11" i="10" s="1"/>
  <c r="I172" i="10"/>
  <c r="J172" i="10" s="1"/>
  <c r="I180" i="10"/>
  <c r="J180" i="10" s="1"/>
  <c r="I183" i="10"/>
  <c r="J183" i="10" s="1"/>
  <c r="I104" i="10"/>
  <c r="J104" i="10" s="1"/>
  <c r="I80" i="10"/>
  <c r="J80" i="10" s="1"/>
  <c r="I7" i="10"/>
  <c r="J7" i="10" s="1"/>
  <c r="I44" i="10"/>
  <c r="J44" i="10" s="1"/>
  <c r="I126" i="10"/>
  <c r="J126" i="10" s="1"/>
  <c r="I69" i="10"/>
  <c r="J69" i="10" s="1"/>
  <c r="I113" i="10"/>
  <c r="J113" i="10" s="1"/>
  <c r="I43" i="10"/>
  <c r="J43" i="10" s="1"/>
  <c r="I110" i="10"/>
  <c r="J110" i="10" s="1"/>
  <c r="I32" i="10"/>
  <c r="J32" i="10" s="1"/>
  <c r="I33" i="10"/>
  <c r="J33" i="10" s="1"/>
  <c r="I35" i="10"/>
  <c r="J35" i="10" s="1"/>
  <c r="I70" i="10"/>
  <c r="J70" i="10" s="1"/>
  <c r="I63" i="10"/>
  <c r="J63" i="10" s="1"/>
  <c r="I94" i="10"/>
  <c r="J94" i="10" s="1"/>
  <c r="I14" i="10"/>
  <c r="J14" i="10" s="1"/>
  <c r="I52" i="10"/>
  <c r="J52" i="10" s="1"/>
  <c r="I27" i="10"/>
  <c r="J27" i="10" s="1"/>
  <c r="I30" i="10"/>
  <c r="J30" i="10" s="1"/>
  <c r="I36" i="10"/>
  <c r="J36" i="10" s="1"/>
  <c r="I86" i="10"/>
  <c r="J86" i="10" s="1"/>
  <c r="I48" i="10"/>
  <c r="J48" i="10" s="1"/>
  <c r="I120" i="10"/>
  <c r="J120" i="10" s="1"/>
  <c r="I167" i="10"/>
  <c r="J167" i="10" s="1"/>
  <c r="I37" i="10"/>
  <c r="J37" i="10" s="1"/>
  <c r="I51" i="10"/>
  <c r="J51" i="10" s="1"/>
  <c r="I60" i="10"/>
  <c r="J60" i="10" s="1"/>
  <c r="I50" i="10"/>
  <c r="J50" i="10" s="1"/>
  <c r="I152" i="10"/>
  <c r="J152" i="10" s="1"/>
  <c r="I186" i="10"/>
  <c r="J186" i="10" s="1"/>
  <c r="I177" i="10"/>
  <c r="J177" i="10" s="1"/>
  <c r="I41" i="10"/>
  <c r="J41" i="10" s="1"/>
  <c r="I184" i="10"/>
  <c r="J184" i="10" s="1"/>
  <c r="I148" i="10"/>
  <c r="J148" i="10" s="1"/>
  <c r="I105" i="10"/>
  <c r="J105" i="10" s="1"/>
  <c r="I142" i="10"/>
  <c r="J142" i="10" s="1"/>
  <c r="I115" i="10"/>
  <c r="J115" i="10" s="1"/>
  <c r="I132" i="10"/>
  <c r="J132" i="10" s="1"/>
  <c r="I138" i="10"/>
  <c r="J138" i="10" s="1"/>
  <c r="I185" i="10"/>
  <c r="J185" i="10" s="1"/>
  <c r="I39" i="10"/>
  <c r="J39" i="10" s="1"/>
  <c r="I111" i="10"/>
  <c r="J111" i="10" s="1"/>
  <c r="I116" i="10"/>
  <c r="J116" i="10" s="1"/>
  <c r="I15" i="10"/>
  <c r="J15" i="10" s="1"/>
  <c r="I5" i="10"/>
  <c r="J5" i="10" s="1"/>
  <c r="I18" i="10"/>
  <c r="J18" i="10" s="1"/>
  <c r="I40" i="10"/>
  <c r="J40" i="10" s="1"/>
  <c r="I67" i="10"/>
  <c r="J67" i="10" s="1"/>
  <c r="I153" i="10"/>
  <c r="J153" i="10" s="1"/>
  <c r="I170" i="10"/>
  <c r="J170" i="10" s="1"/>
  <c r="I157" i="10"/>
  <c r="J157" i="10" s="1"/>
  <c r="I144" i="10"/>
  <c r="J144" i="10" s="1"/>
  <c r="I58" i="10"/>
  <c r="J58" i="10" s="1"/>
  <c r="I181" i="10"/>
  <c r="J181" i="10" s="1"/>
  <c r="I122" i="10"/>
  <c r="J122" i="10" s="1"/>
  <c r="I156" i="10"/>
  <c r="J156" i="10" s="1"/>
  <c r="I10" i="10"/>
  <c r="J10" i="10" s="1"/>
  <c r="I130" i="10"/>
  <c r="J130" i="10" s="1"/>
  <c r="I135" i="10"/>
  <c r="J135" i="10" s="1"/>
  <c r="I131" i="10"/>
  <c r="J131" i="10" s="1"/>
  <c r="I109" i="10"/>
  <c r="J109" i="10" s="1"/>
  <c r="I155" i="10"/>
  <c r="J155" i="10" s="1"/>
  <c r="I4" i="10"/>
  <c r="J4" i="10" s="1"/>
  <c r="I175" i="10"/>
  <c r="J175" i="10" s="1"/>
  <c r="I26" i="10"/>
  <c r="J26" i="10" s="1"/>
  <c r="I64" i="10"/>
  <c r="J64" i="10" s="1"/>
  <c r="I123" i="10"/>
  <c r="J123" i="10" s="1"/>
  <c r="I12" i="10"/>
  <c r="J12" i="10" s="1"/>
  <c r="I95" i="10"/>
  <c r="J95" i="10" s="1"/>
  <c r="I46" i="10"/>
  <c r="J46" i="10" s="1"/>
  <c r="I174" i="10"/>
  <c r="J174" i="10" s="1"/>
  <c r="I143" i="10"/>
  <c r="J143" i="10" s="1"/>
  <c r="I13" i="10"/>
  <c r="J13" i="10" s="1"/>
  <c r="I164" i="10"/>
  <c r="J164" i="10" s="1"/>
  <c r="I158" i="10"/>
  <c r="J158" i="10" s="1"/>
  <c r="I68" i="10"/>
  <c r="J68" i="10" s="1"/>
  <c r="I96" i="10"/>
  <c r="J96" i="10" s="1"/>
  <c r="I154" i="10"/>
  <c r="J154" i="10" s="1"/>
  <c r="I151" i="10"/>
  <c r="J151" i="10" s="1"/>
  <c r="I84" i="10"/>
  <c r="J84" i="10" s="1"/>
  <c r="I31" i="10"/>
  <c r="J31" i="10" s="1"/>
  <c r="I76" i="10"/>
  <c r="J76" i="10" s="1"/>
  <c r="I87" i="10"/>
  <c r="J87" i="10" s="1"/>
  <c r="I112" i="10"/>
  <c r="J112" i="10" s="1"/>
  <c r="I145" i="10"/>
  <c r="J145" i="10" s="1"/>
  <c r="I93" i="10"/>
  <c r="J93" i="10" s="1"/>
  <c r="I171" i="10"/>
  <c r="J171" i="10" s="1"/>
  <c r="I42" i="10"/>
  <c r="J42" i="10" s="1"/>
  <c r="I8" i="10"/>
  <c r="J8" i="10" s="1"/>
  <c r="I98" i="10"/>
  <c r="J98" i="10" s="1"/>
  <c r="I61" i="10"/>
  <c r="J61" i="10" s="1"/>
  <c r="I45" i="10"/>
  <c r="J45" i="10" s="1"/>
  <c r="I59" i="10"/>
  <c r="J59" i="10" s="1"/>
  <c r="I139" i="10"/>
  <c r="J139" i="10" s="1"/>
  <c r="I149" i="10"/>
  <c r="J149" i="10" s="1"/>
  <c r="I20" i="10"/>
  <c r="J20" i="10" s="1"/>
  <c r="I77" i="10"/>
  <c r="J77" i="10" s="1"/>
  <c r="I97" i="10"/>
  <c r="J97" i="10" s="1"/>
  <c r="I75" i="10"/>
  <c r="J75" i="10" s="1"/>
  <c r="I106" i="10"/>
  <c r="J106" i="10" s="1"/>
  <c r="I34" i="10"/>
  <c r="J34" i="10" s="1"/>
  <c r="I78" i="10"/>
  <c r="J78" i="10" s="1"/>
  <c r="I85" i="10"/>
  <c r="J85" i="10" s="1"/>
  <c r="I134" i="10"/>
  <c r="J134" i="10" s="1"/>
  <c r="I99" i="10"/>
  <c r="J99" i="10" s="1"/>
  <c r="I141" i="10"/>
  <c r="J141" i="10" s="1"/>
  <c r="I83" i="10"/>
  <c r="J83" i="10" s="1"/>
  <c r="I140" i="10"/>
  <c r="J140" i="10" s="1"/>
  <c r="I146" i="10"/>
  <c r="J146" i="10" s="1"/>
  <c r="I147" i="10"/>
  <c r="J147" i="10" s="1"/>
  <c r="I108" i="10"/>
  <c r="J108" i="10" s="1"/>
  <c r="I162" i="10"/>
  <c r="J162" i="10" s="1"/>
  <c r="I57" i="10"/>
  <c r="J57" i="10" s="1"/>
  <c r="I72" i="10"/>
  <c r="J72" i="10" s="1"/>
  <c r="I2" i="10"/>
  <c r="J2" i="10" s="1"/>
  <c r="I17" i="10"/>
  <c r="J17" i="10" s="1"/>
  <c r="I129" i="10"/>
  <c r="J129" i="10" s="1"/>
  <c r="I159" i="10"/>
  <c r="J159" i="10" s="1"/>
  <c r="I178" i="10"/>
  <c r="J178" i="10" s="1"/>
  <c r="I136" i="10"/>
  <c r="J136" i="10" s="1"/>
  <c r="I16" i="10"/>
  <c r="J16" i="10" s="1"/>
  <c r="I128" i="10"/>
  <c r="J128" i="10" s="1"/>
  <c r="I163" i="10"/>
  <c r="J163" i="10" s="1"/>
  <c r="E28" i="6"/>
  <c r="E31" i="6" s="1"/>
  <c r="E27" i="6"/>
  <c r="E25" i="6"/>
  <c r="E24" i="6"/>
  <c r="E23" i="6"/>
  <c r="E22" i="6"/>
  <c r="E21" i="6"/>
  <c r="C11" i="4" l="1"/>
  <c r="C10" i="4"/>
  <c r="C9" i="4"/>
  <c r="E30" i="6"/>
</calcChain>
</file>

<file path=xl/sharedStrings.xml><?xml version="1.0" encoding="utf-8"?>
<sst xmlns="http://schemas.openxmlformats.org/spreadsheetml/2006/main" count="1015" uniqueCount="249">
  <si>
    <t>Name</t>
  </si>
  <si>
    <t>Gender</t>
  </si>
  <si>
    <t>Department</t>
  </si>
  <si>
    <t>Age</t>
  </si>
  <si>
    <t>Date Joined</t>
  </si>
  <si>
    <t>Salary</t>
  </si>
  <si>
    <t>Rating</t>
  </si>
  <si>
    <t>Lindy Guillet</t>
  </si>
  <si>
    <t>Male</t>
  </si>
  <si>
    <t>Sales</t>
  </si>
  <si>
    <t>Above average</t>
  </si>
  <si>
    <t>Ambros Murthwaite</t>
  </si>
  <si>
    <t>Procurement</t>
  </si>
  <si>
    <t>Average</t>
  </si>
  <si>
    <t>Tatum Hush</t>
  </si>
  <si>
    <t>Female</t>
  </si>
  <si>
    <t>Benny Karolovsky</t>
  </si>
  <si>
    <t>Finance</t>
  </si>
  <si>
    <t>Poor</t>
  </si>
  <si>
    <t>Hoyt D'Alesco</t>
  </si>
  <si>
    <t>Halimeda Kuscha</t>
  </si>
  <si>
    <t>Erin Androsik</t>
  </si>
  <si>
    <t>Vic Radolf</t>
  </si>
  <si>
    <t>Website</t>
  </si>
  <si>
    <t>William Reeveley</t>
  </si>
  <si>
    <t>Ewart Laphorn</t>
  </si>
  <si>
    <t>HR</t>
  </si>
  <si>
    <t>Bev Lashley</t>
  </si>
  <si>
    <t>Kath Bletsoe</t>
  </si>
  <si>
    <t>Murry Dryburgh</t>
  </si>
  <si>
    <t>Kaine Padly</t>
  </si>
  <si>
    <t>Kassi Jonson</t>
  </si>
  <si>
    <t>Simon Kembery</t>
  </si>
  <si>
    <t>Orton Livick</t>
  </si>
  <si>
    <t>Kelci Walkden</t>
  </si>
  <si>
    <t>Dotty Strutley</t>
  </si>
  <si>
    <t>Shari McNee</t>
  </si>
  <si>
    <t>Oby Sorrel</t>
  </si>
  <si>
    <t>Husein Augar</t>
  </si>
  <si>
    <t>Brien Boise</t>
  </si>
  <si>
    <t>Esmaria Denecamp</t>
  </si>
  <si>
    <t>Curtice Advani</t>
  </si>
  <si>
    <t>Barr Faughny</t>
  </si>
  <si>
    <t>Exceptional</t>
  </si>
  <si>
    <t>Merrilee Plenty</t>
  </si>
  <si>
    <t>Niall Selesnick</t>
  </si>
  <si>
    <t>Beverie Moffet</t>
  </si>
  <si>
    <t>Jehu Rudeforth</t>
  </si>
  <si>
    <t>Camilla Castle</t>
  </si>
  <si>
    <t>Very poor</t>
  </si>
  <si>
    <t>Roddy Speechley</t>
  </si>
  <si>
    <t>Gray Seamon</t>
  </si>
  <si>
    <t>Madelene Upcott</t>
  </si>
  <si>
    <t>Violante Courtonne</t>
  </si>
  <si>
    <t>Bernie Gorges</t>
  </si>
  <si>
    <t>Torrance Collier</t>
  </si>
  <si>
    <t>Dyna Doucette</t>
  </si>
  <si>
    <t>Gunar Cockshoot</t>
  </si>
  <si>
    <t>Kaye Crocroft</t>
  </si>
  <si>
    <t>Allene Gobbet</t>
  </si>
  <si>
    <t>Sibyl Dunkirk</t>
  </si>
  <si>
    <t>Agnes Collicott</t>
  </si>
  <si>
    <t>Leilah Yesinin</t>
  </si>
  <si>
    <t>Mollie Hanway</t>
  </si>
  <si>
    <t>Kellsie Waby</t>
  </si>
  <si>
    <t>Hyacinthie Braybrooke</t>
  </si>
  <si>
    <t>Van Tuxwell</t>
  </si>
  <si>
    <t>Lilyan Klimpt</t>
  </si>
  <si>
    <t>Tawnya Tickel</t>
  </si>
  <si>
    <t>Jan Morforth</t>
  </si>
  <si>
    <t>Florinda Crace</t>
  </si>
  <si>
    <t>Tracy Renad</t>
  </si>
  <si>
    <t>Myer McCory</t>
  </si>
  <si>
    <t>Bennie Pepis</t>
  </si>
  <si>
    <t>Rafaelita Blaksland</t>
  </si>
  <si>
    <t>Mahalia Larcher</t>
  </si>
  <si>
    <t>Andria Kimpton</t>
  </si>
  <si>
    <t>Valentia Etteridge</t>
  </si>
  <si>
    <t>Virginia McConville</t>
  </si>
  <si>
    <t>Wilone O'Kielt</t>
  </si>
  <si>
    <t>Madge McCloughen</t>
  </si>
  <si>
    <t>Janene Hairsine</t>
  </si>
  <si>
    <t>Alta Kaszper</t>
  </si>
  <si>
    <t>Dennison Crosswaite</t>
  </si>
  <si>
    <t>Oran Buxcy</t>
  </si>
  <si>
    <t>Hinda Label</t>
  </si>
  <si>
    <t>Marney O'Breen</t>
  </si>
  <si>
    <t>Dell Molloy</t>
  </si>
  <si>
    <t>Mallorie Waber</t>
  </si>
  <si>
    <t>Cherlyn Barter</t>
  </si>
  <si>
    <t>Ches Bonnell</t>
  </si>
  <si>
    <t>Collin Jagson</t>
  </si>
  <si>
    <t>Hogan Iles</t>
  </si>
  <si>
    <t>Gretchen Callow</t>
  </si>
  <si>
    <t>Kissiah Maydway</t>
  </si>
  <si>
    <t>Archibald Filliskirk</t>
  </si>
  <si>
    <t>Enoch Dowrey</t>
  </si>
  <si>
    <t>Bili Sizey</t>
  </si>
  <si>
    <t>Caro Chappel</t>
  </si>
  <si>
    <t>Constantino Espley</t>
  </si>
  <si>
    <t>Karlen McCaffrey</t>
  </si>
  <si>
    <t>Drusy MacCombe</t>
  </si>
  <si>
    <t>My Hanscome</t>
  </si>
  <si>
    <t>Teressa Udden</t>
  </si>
  <si>
    <t>Crissie Cordel</t>
  </si>
  <si>
    <t>Elia Cockton</t>
  </si>
  <si>
    <t>Gigi Bohling</t>
  </si>
  <si>
    <t>Ebonee Roxburgh</t>
  </si>
  <si>
    <t>Shayne Stegel</t>
  </si>
  <si>
    <t>Zach Polon</t>
  </si>
  <si>
    <t>Deepali Charan</t>
  </si>
  <si>
    <t>Yagna Sujeev</t>
  </si>
  <si>
    <t>Satyendra Venkatadri</t>
  </si>
  <si>
    <t>Madhavdas Buhpathi</t>
  </si>
  <si>
    <t>Sahila Chandrasekhar</t>
  </si>
  <si>
    <t>Mirium Seemantini Shivakumar</t>
  </si>
  <si>
    <t>Purnendu Vijayarangan</t>
  </si>
  <si>
    <t>Rukma Vinita</t>
  </si>
  <si>
    <t>Yauvani Tarpa</t>
  </si>
  <si>
    <t>Damayanti Thangavadivelu</t>
  </si>
  <si>
    <t>Manjusri Ruchi</t>
  </si>
  <si>
    <t>Mithil Nadkarni</t>
  </si>
  <si>
    <t>Ardhendu Abhichandra Jayakar</t>
  </si>
  <si>
    <t>Akbar Sorabhjee</t>
  </si>
  <si>
    <t>Bandhula Sathyanna</t>
  </si>
  <si>
    <t>Daruka Ghazali</t>
  </si>
  <si>
    <t>Heer Pennathur</t>
  </si>
  <si>
    <t>Shekhar Eswara</t>
  </si>
  <si>
    <t>Udyan Lanka</t>
  </si>
  <si>
    <t>Shreela Ramasubraman</t>
  </si>
  <si>
    <t>Sanchali Shirish</t>
  </si>
  <si>
    <t>Gangadutt Ragha</t>
  </si>
  <si>
    <t>Waheeda Vasuman</t>
  </si>
  <si>
    <t>Nanak Sapna</t>
  </si>
  <si>
    <t>Shobhana Samuel</t>
  </si>
  <si>
    <t>Amlankusum Rajabhushan</t>
  </si>
  <si>
    <t>Pratigya Rema</t>
  </si>
  <si>
    <t>Ramnath Ravuri</t>
  </si>
  <si>
    <t>Prerana Nishita</t>
  </si>
  <si>
    <t>Makshi Vinutha</t>
  </si>
  <si>
    <t>Shiuli Sapna</t>
  </si>
  <si>
    <t>Agrata Rajarama</t>
  </si>
  <si>
    <t>Vasu Nandin</t>
  </si>
  <si>
    <t>Bhuvan Pals</t>
  </si>
  <si>
    <t>Gumwant Veera</t>
  </si>
  <si>
    <t>Narois Motiwala</t>
  </si>
  <si>
    <t>Anjushri Chandiramani</t>
  </si>
  <si>
    <t>Krishnakanta Vellanki</t>
  </si>
  <si>
    <t>Dhruv Manjunath</t>
  </si>
  <si>
    <t>Vanmala Shriharsha</t>
  </si>
  <si>
    <t>Sameer Shashank Sapra</t>
  </si>
  <si>
    <t>Anumati Shyamari Meherhomji</t>
  </si>
  <si>
    <t>Tarala Vishaal</t>
  </si>
  <si>
    <t>Shubhra Potla</t>
  </si>
  <si>
    <t>Hemavati Muthiah</t>
  </si>
  <si>
    <t>Krittika Gaekwad</t>
  </si>
  <si>
    <t>Shevantilal Muppala</t>
  </si>
  <si>
    <t>Shattesh Utpat</t>
  </si>
  <si>
    <t>Kamalakshi Mukundan</t>
  </si>
  <si>
    <t>Chandana Sannidhi Surnilla</t>
  </si>
  <si>
    <t>Indu Varada Sumedh</t>
  </si>
  <si>
    <t>Karuna Pashupathy</t>
  </si>
  <si>
    <t>Mardav Ramaswami</t>
  </si>
  <si>
    <t>Sarayu Ragunathan</t>
  </si>
  <si>
    <t>Kevalkumar Solanki</t>
  </si>
  <si>
    <t>Upendra Swati</t>
  </si>
  <si>
    <t>Deepit Ranjana</t>
  </si>
  <si>
    <t>Amal Nimesh</t>
  </si>
  <si>
    <t>Kunja Prashanta Vibha</t>
  </si>
  <si>
    <t>Godavari Veena</t>
  </si>
  <si>
    <t>Devasree Fullara Saurin</t>
  </si>
  <si>
    <t>Geena Raghavanpillai</t>
  </si>
  <si>
    <t>Rupak Mehra</t>
  </si>
  <si>
    <t>Sawini Chandan</t>
  </si>
  <si>
    <t>Baruna Ogale</t>
  </si>
  <si>
    <t>Jagajeet Viraj</t>
  </si>
  <si>
    <t>Kulbhushan Moorthy</t>
  </si>
  <si>
    <t>Ilesh Dasgupta</t>
  </si>
  <si>
    <t>Madhumati Gazala Soumitra</t>
  </si>
  <si>
    <t>Chitrasen Laul</t>
  </si>
  <si>
    <t>Jaishree Atasi Yavatkar</t>
  </si>
  <si>
    <t>Kantimoy Pritish</t>
  </si>
  <si>
    <t>Rameshwari Chikodi</t>
  </si>
  <si>
    <t>Lalit Kothari</t>
  </si>
  <si>
    <t>Sahas Sanabhi Shrikant</t>
  </si>
  <si>
    <t>Kaishori Harathi Kateel</t>
  </si>
  <si>
    <t>Rushil Kripa</t>
  </si>
  <si>
    <t>Sarojini Naueshwara</t>
  </si>
  <si>
    <t>Sartaj Probal</t>
  </si>
  <si>
    <t>Mahindra Sreedharan</t>
  </si>
  <si>
    <t>Suchira Bhanupriya Tapti</t>
  </si>
  <si>
    <t>Fullara Sushanti Mokate</t>
  </si>
  <si>
    <t>Hridaynath Tendulkar</t>
  </si>
  <si>
    <t>Abhaya Priyavardhan</t>
  </si>
  <si>
    <t>Ayog Chakrabarti</t>
  </si>
  <si>
    <t>Pragya Nilufar</t>
  </si>
  <si>
    <t>Shulabh Qutub Sundaramoorthy</t>
  </si>
  <si>
    <t>Vinanti Choudhari</t>
  </si>
  <si>
    <t>Ranajay Kailashnath Richa</t>
  </si>
  <si>
    <t>Asija Pothireddy</t>
  </si>
  <si>
    <t>Piyali Mahanthapa</t>
  </si>
  <si>
    <t>Sukhdev Nageshwar</t>
  </si>
  <si>
    <t>Country</t>
  </si>
  <si>
    <t>NZ</t>
  </si>
  <si>
    <t>IND</t>
  </si>
  <si>
    <t>Count o Employees</t>
  </si>
  <si>
    <t>Avg Salary</t>
  </si>
  <si>
    <t>Avg Age</t>
  </si>
  <si>
    <t>Avg Tenure</t>
  </si>
  <si>
    <t>Female Ratio %</t>
  </si>
  <si>
    <t>Tenure</t>
  </si>
  <si>
    <t>Female count</t>
  </si>
  <si>
    <t>Column1</t>
  </si>
  <si>
    <t>Column2</t>
  </si>
  <si>
    <t>% of employee having salary more than 90,000</t>
  </si>
  <si>
    <t>Count</t>
  </si>
  <si>
    <t>Enter Name</t>
  </si>
  <si>
    <t>Dept</t>
  </si>
  <si>
    <t>Join Date</t>
  </si>
  <si>
    <t>Column Labels</t>
  </si>
  <si>
    <t>Grand Total</t>
  </si>
  <si>
    <t>Row Labels</t>
  </si>
  <si>
    <t>Values</t>
  </si>
  <si>
    <t>Average of Age</t>
  </si>
  <si>
    <t>Average of Salary</t>
  </si>
  <si>
    <t>Average of Tenure</t>
  </si>
  <si>
    <t>(All)</t>
  </si>
  <si>
    <t>Bonus</t>
  </si>
  <si>
    <t>More</t>
  </si>
  <si>
    <t>Frequency</t>
  </si>
  <si>
    <t>Bins</t>
  </si>
  <si>
    <t>Min</t>
  </si>
  <si>
    <t>1st Quartile</t>
  </si>
  <si>
    <t>Median or 2nd Quartile</t>
  </si>
  <si>
    <t>3rd Quartile</t>
  </si>
  <si>
    <t>Max</t>
  </si>
  <si>
    <t>IQR</t>
  </si>
  <si>
    <t>1.5 IQR</t>
  </si>
  <si>
    <t>Upper IQR Limit</t>
  </si>
  <si>
    <t>Lower IQR Limit</t>
  </si>
  <si>
    <t>No Outliers</t>
  </si>
  <si>
    <t>Other</t>
  </si>
  <si>
    <t>Count of Name</t>
  </si>
  <si>
    <t>Rating Code</t>
  </si>
  <si>
    <t>Checking For Outliers</t>
  </si>
  <si>
    <t>SALARY AND RATING</t>
  </si>
  <si>
    <t>Summary of Employe Data</t>
  </si>
  <si>
    <t>Employee Information Finder</t>
  </si>
  <si>
    <t>Employee Summary Country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</si>
</sst>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[$$-409]* #,##0.00_ ;_-[$$-409]* \-#,##0.00\ ;_-[$$-409]* &quot;-&quot;??_ ;_-@_ "/>
    <numFmt numFmtId="165" formatCode="&quot;₹&quot;\ #,##0"/>
    <numFmt numFmtId="166" formatCode="0.0"/>
    <numFmt numFmtId="167" formatCode="[$$-409]#,##0_ ;\-[$$-409]#,##0\ "/>
    <numFmt numFmtId="170" formatCode="dd/mmm/yyyy"/>
    <numFmt numFmtId="171" formatCode="_-[$$-409]* #,##0_ ;_-[$$-409]* \-#,##0\ ;_-[$$-409]* &quot;-&quot;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16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3" borderId="0" xfId="0" applyFill="1"/>
    <xf numFmtId="9" fontId="0" fillId="0" borderId="4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/>
    <xf numFmtId="0" fontId="4" fillId="0" borderId="15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6" xfId="0" applyFont="1" applyFill="1" applyBorder="1"/>
    <xf numFmtId="0" fontId="5" fillId="4" borderId="6" xfId="0" applyFont="1" applyFill="1" applyBorder="1" applyAlignment="1">
      <alignment horizontal="center" vertical="center"/>
    </xf>
    <xf numFmtId="9" fontId="5" fillId="4" borderId="6" xfId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vertical="center"/>
    </xf>
    <xf numFmtId="0" fontId="5" fillId="5" borderId="6" xfId="1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vertical="center"/>
    </xf>
    <xf numFmtId="0" fontId="6" fillId="0" borderId="0" xfId="0" applyFont="1"/>
    <xf numFmtId="165" fontId="0" fillId="0" borderId="4" xfId="0" applyNumberFormat="1" applyBorder="1"/>
    <xf numFmtId="1" fontId="0" fillId="0" borderId="4" xfId="0" applyNumberFormat="1" applyBorder="1"/>
    <xf numFmtId="166" fontId="0" fillId="0" borderId="4" xfId="0" applyNumberFormat="1" applyBorder="1"/>
    <xf numFmtId="0" fontId="3" fillId="0" borderId="18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7" borderId="17" xfId="0" applyFill="1" applyBorder="1"/>
    <xf numFmtId="0" fontId="0" fillId="7" borderId="19" xfId="0" applyFill="1" applyBorder="1"/>
    <xf numFmtId="0" fontId="0" fillId="7" borderId="22" xfId="0" applyFill="1" applyBorder="1"/>
    <xf numFmtId="0" fontId="0" fillId="7" borderId="24" xfId="0" applyFill="1" applyBorder="1"/>
    <xf numFmtId="9" fontId="5" fillId="5" borderId="6" xfId="1" applyFont="1" applyFill="1" applyBorder="1" applyAlignment="1">
      <alignment horizontal="center" vertical="center"/>
    </xf>
    <xf numFmtId="0" fontId="3" fillId="0" borderId="8" xfId="0" applyFont="1" applyBorder="1"/>
    <xf numFmtId="0" fontId="0" fillId="3" borderId="28" xfId="0" applyFill="1" applyBorder="1"/>
    <xf numFmtId="0" fontId="0" fillId="3" borderId="29" xfId="0" applyFill="1" applyBorder="1"/>
    <xf numFmtId="0" fontId="0" fillId="6" borderId="7" xfId="0" applyFill="1" applyBorder="1"/>
    <xf numFmtId="167" fontId="0" fillId="0" borderId="4" xfId="0" applyNumberFormat="1" applyBorder="1"/>
    <xf numFmtId="0" fontId="0" fillId="8" borderId="0" xfId="0" applyFill="1"/>
    <xf numFmtId="0" fontId="6" fillId="6" borderId="0" xfId="0" applyFont="1" applyFill="1" applyAlignment="1">
      <alignment horizontal="center" vertical="center"/>
    </xf>
    <xf numFmtId="170" fontId="2" fillId="2" borderId="1" xfId="0" applyNumberFormat="1" applyFont="1" applyFill="1" applyBorder="1"/>
    <xf numFmtId="170" fontId="0" fillId="0" borderId="0" xfId="0" applyNumberFormat="1"/>
    <xf numFmtId="166" fontId="7" fillId="2" borderId="16" xfId="0" applyNumberFormat="1" applyFont="1" applyFill="1" applyBorder="1"/>
    <xf numFmtId="166" fontId="0" fillId="0" borderId="0" xfId="0" applyNumberFormat="1"/>
    <xf numFmtId="171" fontId="2" fillId="2" borderId="1" xfId="0" applyNumberFormat="1" applyFont="1" applyFill="1" applyBorder="1"/>
    <xf numFmtId="171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171" formatCode="_-[$$-409]* #,##0_ ;_-[$$-409]* \-#,##0\ ;_-[$$-409]* &quot;-&quot;_ ;_-@_ "/>
    </dxf>
    <dxf>
      <numFmt numFmtId="170" formatCode="dd/mmm/yyyy"/>
    </dxf>
    <dxf>
      <numFmt numFmtId="166" formatCode="0.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'Salary Spread'!$E$4:$E$15</c:f>
              <c:strCache>
                <c:ptCount val="12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500000</c:v>
                </c:pt>
                <c:pt idx="10">
                  <c:v>900000</c:v>
                </c:pt>
                <c:pt idx="11">
                  <c:v>More</c:v>
                </c:pt>
              </c:strCache>
            </c:strRef>
          </c:cat>
          <c:val>
            <c:numRef>
              <c:f>'Salary Spread'!$F$4:$F$15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4899840"/>
        <c:axId val="244902144"/>
      </c:barChart>
      <c:catAx>
        <c:axId val="2448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4902144"/>
        <c:crosses val="autoZero"/>
        <c:auto val="1"/>
        <c:lblAlgn val="ctr"/>
        <c:lblOffset val="100"/>
        <c:noMultiLvlLbl val="0"/>
      </c:catAx>
      <c:valAx>
        <c:axId val="24490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'Consolidated Sheet'!$K$1</c:f>
              <c:strCache>
                <c:ptCount val="1"/>
                <c:pt idx="0">
                  <c:v>Rating Code</c:v>
                </c:pt>
              </c:strCache>
            </c:strRef>
          </c:tx>
          <c:spPr>
            <a:ln w="28575">
              <a:noFill/>
            </a:ln>
          </c:spPr>
          <c:xVal>
            <c:numRef>
              <c:f>'Consolidated Sheet'!$F$2:$F$213</c:f>
              <c:numCache>
                <c:formatCode>_-[$$-409]* #,##0_ ;_-[$$-409]* \-#,##0\ ;_-[$$-409]* "-"_ ;_-@_ </c:formatCode>
                <c:ptCount val="212"/>
                <c:pt idx="0">
                  <c:v>65700</c:v>
                </c:pt>
                <c:pt idx="1">
                  <c:v>83750</c:v>
                </c:pt>
                <c:pt idx="2">
                  <c:v>65920</c:v>
                </c:pt>
                <c:pt idx="3">
                  <c:v>37920</c:v>
                </c:pt>
                <c:pt idx="4">
                  <c:v>78390</c:v>
                </c:pt>
                <c:pt idx="5">
                  <c:v>54970</c:v>
                </c:pt>
                <c:pt idx="6">
                  <c:v>48950</c:v>
                </c:pt>
                <c:pt idx="7">
                  <c:v>70610</c:v>
                </c:pt>
                <c:pt idx="8">
                  <c:v>100420</c:v>
                </c:pt>
                <c:pt idx="9">
                  <c:v>69120</c:v>
                </c:pt>
                <c:pt idx="10">
                  <c:v>119110</c:v>
                </c:pt>
                <c:pt idx="11">
                  <c:v>53240</c:v>
                </c:pt>
                <c:pt idx="12">
                  <c:v>40400</c:v>
                </c:pt>
                <c:pt idx="13">
                  <c:v>48170</c:v>
                </c:pt>
                <c:pt idx="14">
                  <c:v>59430</c:v>
                </c:pt>
                <c:pt idx="15">
                  <c:v>75480</c:v>
                </c:pt>
                <c:pt idx="16">
                  <c:v>112650</c:v>
                </c:pt>
                <c:pt idx="17">
                  <c:v>75000</c:v>
                </c:pt>
                <c:pt idx="18">
                  <c:v>99750</c:v>
                </c:pt>
                <c:pt idx="19">
                  <c:v>71380</c:v>
                </c:pt>
                <c:pt idx="20">
                  <c:v>115440</c:v>
                </c:pt>
                <c:pt idx="21">
                  <c:v>99970</c:v>
                </c:pt>
                <c:pt idx="22">
                  <c:v>112110</c:v>
                </c:pt>
                <c:pt idx="23">
                  <c:v>75970</c:v>
                </c:pt>
                <c:pt idx="24">
                  <c:v>80700</c:v>
                </c:pt>
                <c:pt idx="25">
                  <c:v>36040</c:v>
                </c:pt>
                <c:pt idx="26">
                  <c:v>58100</c:v>
                </c:pt>
                <c:pt idx="27">
                  <c:v>75480</c:v>
                </c:pt>
                <c:pt idx="28">
                  <c:v>104410</c:v>
                </c:pt>
                <c:pt idx="29">
                  <c:v>70270</c:v>
                </c:pt>
                <c:pt idx="30">
                  <c:v>104120</c:v>
                </c:pt>
                <c:pt idx="31">
                  <c:v>88050</c:v>
                </c:pt>
                <c:pt idx="32">
                  <c:v>53540</c:v>
                </c:pt>
                <c:pt idx="33">
                  <c:v>100420</c:v>
                </c:pt>
                <c:pt idx="34">
                  <c:v>96800</c:v>
                </c:pt>
                <c:pt idx="35">
                  <c:v>41570</c:v>
                </c:pt>
                <c:pt idx="36">
                  <c:v>64000</c:v>
                </c:pt>
                <c:pt idx="37">
                  <c:v>109190</c:v>
                </c:pt>
                <c:pt idx="38">
                  <c:v>49630</c:v>
                </c:pt>
                <c:pt idx="39">
                  <c:v>112650</c:v>
                </c:pt>
                <c:pt idx="40">
                  <c:v>92450</c:v>
                </c:pt>
                <c:pt idx="41">
                  <c:v>47360</c:v>
                </c:pt>
                <c:pt idx="42">
                  <c:v>90700</c:v>
                </c:pt>
                <c:pt idx="43">
                  <c:v>68900</c:v>
                </c:pt>
                <c:pt idx="44">
                  <c:v>114890</c:v>
                </c:pt>
                <c:pt idx="45">
                  <c:v>41980</c:v>
                </c:pt>
                <c:pt idx="46">
                  <c:v>43510</c:v>
                </c:pt>
                <c:pt idx="47">
                  <c:v>103550</c:v>
                </c:pt>
                <c:pt idx="48">
                  <c:v>67950</c:v>
                </c:pt>
                <c:pt idx="49">
                  <c:v>75280</c:v>
                </c:pt>
                <c:pt idx="50">
                  <c:v>91650</c:v>
                </c:pt>
                <c:pt idx="51">
                  <c:v>48530</c:v>
                </c:pt>
                <c:pt idx="52">
                  <c:v>48980</c:v>
                </c:pt>
                <c:pt idx="53">
                  <c:v>119110</c:v>
                </c:pt>
                <c:pt idx="54">
                  <c:v>45510</c:v>
                </c:pt>
                <c:pt idx="55">
                  <c:v>62780</c:v>
                </c:pt>
                <c:pt idx="56">
                  <c:v>88050</c:v>
                </c:pt>
                <c:pt idx="57">
                  <c:v>53540</c:v>
                </c:pt>
                <c:pt idx="58">
                  <c:v>74550</c:v>
                </c:pt>
                <c:pt idx="59">
                  <c:v>87620</c:v>
                </c:pt>
                <c:pt idx="60">
                  <c:v>78540</c:v>
                </c:pt>
                <c:pt idx="61">
                  <c:v>33920</c:v>
                </c:pt>
                <c:pt idx="62">
                  <c:v>52610</c:v>
                </c:pt>
                <c:pt idx="63">
                  <c:v>48950</c:v>
                </c:pt>
                <c:pt idx="64">
                  <c:v>112570</c:v>
                </c:pt>
                <c:pt idx="65">
                  <c:v>118840</c:v>
                </c:pt>
                <c:pt idx="66">
                  <c:v>75280</c:v>
                </c:pt>
                <c:pt idx="67">
                  <c:v>92700</c:v>
                </c:pt>
                <c:pt idx="68">
                  <c:v>114180</c:v>
                </c:pt>
                <c:pt idx="69">
                  <c:v>53540</c:v>
                </c:pt>
                <c:pt idx="70">
                  <c:v>107700</c:v>
                </c:pt>
                <c:pt idx="71">
                  <c:v>67910</c:v>
                </c:pt>
                <c:pt idx="72">
                  <c:v>68900</c:v>
                </c:pt>
                <c:pt idx="73">
                  <c:v>113280</c:v>
                </c:pt>
                <c:pt idx="74">
                  <c:v>75970</c:v>
                </c:pt>
                <c:pt idx="75">
                  <c:v>41980</c:v>
                </c:pt>
                <c:pt idx="76">
                  <c:v>69070</c:v>
                </c:pt>
                <c:pt idx="77">
                  <c:v>48170</c:v>
                </c:pt>
                <c:pt idx="78">
                  <c:v>104770</c:v>
                </c:pt>
                <c:pt idx="79">
                  <c:v>60130</c:v>
                </c:pt>
                <c:pt idx="80">
                  <c:v>107700</c:v>
                </c:pt>
                <c:pt idx="81">
                  <c:v>118100</c:v>
                </c:pt>
                <c:pt idx="82">
                  <c:v>91650</c:v>
                </c:pt>
                <c:pt idx="83">
                  <c:v>67910</c:v>
                </c:pt>
                <c:pt idx="84">
                  <c:v>85000</c:v>
                </c:pt>
                <c:pt idx="85">
                  <c:v>90700</c:v>
                </c:pt>
                <c:pt idx="86">
                  <c:v>43840</c:v>
                </c:pt>
                <c:pt idx="87">
                  <c:v>65700</c:v>
                </c:pt>
                <c:pt idx="88">
                  <c:v>52610</c:v>
                </c:pt>
                <c:pt idx="89">
                  <c:v>57090</c:v>
                </c:pt>
                <c:pt idx="90">
                  <c:v>79570</c:v>
                </c:pt>
                <c:pt idx="91">
                  <c:v>65360</c:v>
                </c:pt>
                <c:pt idx="92">
                  <c:v>106460</c:v>
                </c:pt>
                <c:pt idx="93">
                  <c:v>112780</c:v>
                </c:pt>
                <c:pt idx="94">
                  <c:v>58940</c:v>
                </c:pt>
                <c:pt idx="95">
                  <c:v>71380</c:v>
                </c:pt>
                <c:pt idx="96">
                  <c:v>83750</c:v>
                </c:pt>
                <c:pt idx="97">
                  <c:v>60130</c:v>
                </c:pt>
                <c:pt idx="98">
                  <c:v>92450</c:v>
                </c:pt>
                <c:pt idx="99">
                  <c:v>58960</c:v>
                </c:pt>
                <c:pt idx="100">
                  <c:v>112780</c:v>
                </c:pt>
                <c:pt idx="101">
                  <c:v>109190</c:v>
                </c:pt>
                <c:pt idx="102">
                  <c:v>91310</c:v>
                </c:pt>
                <c:pt idx="103">
                  <c:v>45510</c:v>
                </c:pt>
                <c:pt idx="104">
                  <c:v>86570</c:v>
                </c:pt>
                <c:pt idx="105">
                  <c:v>113280</c:v>
                </c:pt>
                <c:pt idx="106">
                  <c:v>67950</c:v>
                </c:pt>
                <c:pt idx="107">
                  <c:v>112570</c:v>
                </c:pt>
                <c:pt idx="108">
                  <c:v>60570</c:v>
                </c:pt>
                <c:pt idx="109">
                  <c:v>104410</c:v>
                </c:pt>
                <c:pt idx="110">
                  <c:v>60570</c:v>
                </c:pt>
                <c:pt idx="111">
                  <c:v>65920</c:v>
                </c:pt>
                <c:pt idx="112">
                  <c:v>87620</c:v>
                </c:pt>
                <c:pt idx="113">
                  <c:v>56870</c:v>
                </c:pt>
                <c:pt idx="114">
                  <c:v>96800</c:v>
                </c:pt>
                <c:pt idx="115">
                  <c:v>112650</c:v>
                </c:pt>
                <c:pt idx="116">
                  <c:v>112650</c:v>
                </c:pt>
                <c:pt idx="117">
                  <c:v>69070</c:v>
                </c:pt>
                <c:pt idx="118">
                  <c:v>59430</c:v>
                </c:pt>
                <c:pt idx="119">
                  <c:v>69710</c:v>
                </c:pt>
                <c:pt idx="120">
                  <c:v>75000</c:v>
                </c:pt>
                <c:pt idx="121">
                  <c:v>112110</c:v>
                </c:pt>
                <c:pt idx="122">
                  <c:v>34980</c:v>
                </c:pt>
                <c:pt idx="123">
                  <c:v>58940</c:v>
                </c:pt>
                <c:pt idx="124">
                  <c:v>56870</c:v>
                </c:pt>
                <c:pt idx="125">
                  <c:v>37920</c:v>
                </c:pt>
                <c:pt idx="126">
                  <c:v>48530</c:v>
                </c:pt>
                <c:pt idx="127">
                  <c:v>53870</c:v>
                </c:pt>
                <c:pt idx="128">
                  <c:v>58100</c:v>
                </c:pt>
                <c:pt idx="129">
                  <c:v>41570</c:v>
                </c:pt>
                <c:pt idx="130">
                  <c:v>92700</c:v>
                </c:pt>
                <c:pt idx="131">
                  <c:v>109160</c:v>
                </c:pt>
                <c:pt idx="132">
                  <c:v>69120</c:v>
                </c:pt>
                <c:pt idx="133">
                  <c:v>114870</c:v>
                </c:pt>
                <c:pt idx="134">
                  <c:v>70610</c:v>
                </c:pt>
                <c:pt idx="135">
                  <c:v>115920</c:v>
                </c:pt>
                <c:pt idx="136">
                  <c:v>91310</c:v>
                </c:pt>
                <c:pt idx="137">
                  <c:v>43510</c:v>
                </c:pt>
                <c:pt idx="138">
                  <c:v>78390</c:v>
                </c:pt>
                <c:pt idx="139">
                  <c:v>106460</c:v>
                </c:pt>
                <c:pt idx="140">
                  <c:v>115440</c:v>
                </c:pt>
                <c:pt idx="141">
                  <c:v>75880</c:v>
                </c:pt>
                <c:pt idx="142">
                  <c:v>54970</c:v>
                </c:pt>
                <c:pt idx="143">
                  <c:v>115920</c:v>
                </c:pt>
                <c:pt idx="144">
                  <c:v>114180</c:v>
                </c:pt>
                <c:pt idx="145">
                  <c:v>104120</c:v>
                </c:pt>
                <c:pt idx="146">
                  <c:v>103550</c:v>
                </c:pt>
                <c:pt idx="147">
                  <c:v>109160</c:v>
                </c:pt>
                <c:pt idx="148">
                  <c:v>75880</c:v>
                </c:pt>
                <c:pt idx="149">
                  <c:v>57090</c:v>
                </c:pt>
                <c:pt idx="150">
                  <c:v>70270</c:v>
                </c:pt>
                <c:pt idx="151">
                  <c:v>69710</c:v>
                </c:pt>
                <c:pt idx="152">
                  <c:v>104770</c:v>
                </c:pt>
                <c:pt idx="153">
                  <c:v>47360</c:v>
                </c:pt>
                <c:pt idx="154">
                  <c:v>40400</c:v>
                </c:pt>
                <c:pt idx="155">
                  <c:v>76900</c:v>
                </c:pt>
                <c:pt idx="156">
                  <c:v>33920</c:v>
                </c:pt>
                <c:pt idx="157">
                  <c:v>78540</c:v>
                </c:pt>
                <c:pt idx="158">
                  <c:v>86570</c:v>
                </c:pt>
                <c:pt idx="159">
                  <c:v>99750</c:v>
                </c:pt>
                <c:pt idx="160">
                  <c:v>34980</c:v>
                </c:pt>
                <c:pt idx="161">
                  <c:v>96140</c:v>
                </c:pt>
                <c:pt idx="162">
                  <c:v>85000</c:v>
                </c:pt>
                <c:pt idx="163">
                  <c:v>53240</c:v>
                </c:pt>
                <c:pt idx="164">
                  <c:v>118840</c:v>
                </c:pt>
                <c:pt idx="165">
                  <c:v>65360</c:v>
                </c:pt>
                <c:pt idx="166">
                  <c:v>96140</c:v>
                </c:pt>
                <c:pt idx="167">
                  <c:v>114890</c:v>
                </c:pt>
                <c:pt idx="168">
                  <c:v>79570</c:v>
                </c:pt>
                <c:pt idx="169">
                  <c:v>64000</c:v>
                </c:pt>
                <c:pt idx="170">
                  <c:v>118100</c:v>
                </c:pt>
                <c:pt idx="171">
                  <c:v>80700</c:v>
                </c:pt>
                <c:pt idx="172">
                  <c:v>48980</c:v>
                </c:pt>
                <c:pt idx="173">
                  <c:v>99970</c:v>
                </c:pt>
                <c:pt idx="174">
                  <c:v>62780</c:v>
                </c:pt>
                <c:pt idx="175">
                  <c:v>62780</c:v>
                </c:pt>
                <c:pt idx="176">
                  <c:v>58960</c:v>
                </c:pt>
                <c:pt idx="177">
                  <c:v>49630</c:v>
                </c:pt>
                <c:pt idx="178">
                  <c:v>76900</c:v>
                </c:pt>
                <c:pt idx="179">
                  <c:v>36040</c:v>
                </c:pt>
                <c:pt idx="180">
                  <c:v>53870</c:v>
                </c:pt>
                <c:pt idx="181">
                  <c:v>114870</c:v>
                </c:pt>
                <c:pt idx="182">
                  <c:v>43840</c:v>
                </c:pt>
                <c:pt idx="183">
                  <c:v>74550</c:v>
                </c:pt>
                <c:pt idx="184">
                  <c:v>53540</c:v>
                </c:pt>
              </c:numCache>
            </c:numRef>
          </c:xVal>
          <c:yVal>
            <c:numRef>
              <c:f>'Consolidated Sheet'!$K$2:$K$213</c:f>
              <c:numCache>
                <c:formatCode>General</c:formatCode>
                <c:ptCount val="2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29792"/>
        <c:axId val="263459968"/>
      </c:scatterChart>
      <c:valAx>
        <c:axId val="262929792"/>
        <c:scaling>
          <c:orientation val="minMax"/>
        </c:scaling>
        <c:delete val="0"/>
        <c:axPos val="b"/>
        <c:numFmt formatCode="_-[$$-409]* #,##0_ ;_-[$$-409]* \-#,##0\ ;_-[$$-409]* &quot;-&quot;_ ;_-@_ " sourceLinked="1"/>
        <c:majorTickMark val="out"/>
        <c:minorTickMark val="none"/>
        <c:tickLblPos val="nextTo"/>
        <c:crossAx val="263459968"/>
        <c:crosses val="autoZero"/>
        <c:crossBetween val="midCat"/>
      </c:valAx>
      <c:valAx>
        <c:axId val="263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2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Cleaned and Analysed Report.xlsx]Salary and Rating!PivotTable8</c:name>
    <c:fmtId val="7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812507768005325"/>
          <c:y val="5.1498127340823971E-2"/>
          <c:w val="0.65048216465977959"/>
          <c:h val="0.83121885045268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'Salary and Rating'!$C$47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 and Rating'!$B$48:$B$53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Procurement</c:v>
                </c:pt>
                <c:pt idx="4">
                  <c:v>Website</c:v>
                </c:pt>
              </c:strCache>
            </c:strRef>
          </c:cat>
          <c:val>
            <c:numRef>
              <c:f>'Salary and Rating'!$C$48:$C$53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22144"/>
        <c:axId val="345240704"/>
      </c:barChart>
      <c:catAx>
        <c:axId val="345222144"/>
        <c:scaling>
          <c:orientation val="minMax"/>
        </c:scaling>
        <c:delete val="0"/>
        <c:axPos val="l"/>
        <c:majorTickMark val="out"/>
        <c:minorTickMark val="none"/>
        <c:tickLblPos val="nextTo"/>
        <c:crossAx val="345240704"/>
        <c:crosses val="autoZero"/>
        <c:auto val="1"/>
        <c:lblAlgn val="ctr"/>
        <c:lblOffset val="100"/>
        <c:noMultiLvlLbl val="0"/>
      </c:catAx>
      <c:valAx>
        <c:axId val="345240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522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Cleaned and Analysed Report.xlsx]Salary and Rating!PivotTable9</c:name>
    <c:fmtId val="6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2630153319249727"/>
          <c:y val="5.1067780872794802E-2"/>
          <c:w val="0.61744846680750276"/>
          <c:h val="0.83262927788622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'Salary and Rating'!$G$47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'Salary and Rating'!$F$48:$F$53</c:f>
              <c:strCache>
                <c:ptCount val="5"/>
                <c:pt idx="0">
                  <c:v>HR</c:v>
                </c:pt>
                <c:pt idx="1">
                  <c:v>Sales</c:v>
                </c:pt>
                <c:pt idx="2">
                  <c:v>Finance</c:v>
                </c:pt>
                <c:pt idx="3">
                  <c:v>Procurement</c:v>
                </c:pt>
                <c:pt idx="4">
                  <c:v>Website</c:v>
                </c:pt>
              </c:strCache>
            </c:strRef>
          </c:cat>
          <c:val>
            <c:numRef>
              <c:f>'Salary and Rating'!$G$48:$G$53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19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188800"/>
        <c:axId val="346379392"/>
      </c:barChart>
      <c:catAx>
        <c:axId val="346188800"/>
        <c:scaling>
          <c:orientation val="minMax"/>
        </c:scaling>
        <c:delete val="0"/>
        <c:axPos val="l"/>
        <c:majorTickMark val="out"/>
        <c:minorTickMark val="none"/>
        <c:tickLblPos val="nextTo"/>
        <c:crossAx val="346379392"/>
        <c:crosses val="autoZero"/>
        <c:auto val="1"/>
        <c:lblAlgn val="ctr"/>
        <c:lblOffset val="100"/>
        <c:noMultiLvlLbl val="0"/>
      </c:catAx>
      <c:valAx>
        <c:axId val="346379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618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328247</xdr:colOff>
      <xdr:row>1</xdr:row>
      <xdr:rowOff>69166</xdr:rowOff>
    </xdr:from>
    <xdr:to>
      <xdr:col>13</xdr:col>
      <xdr:colOff>533399</xdr:colOff>
      <xdr:row>15</xdr:row>
      <xdr:rowOff>111369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38100</xdr:colOff>
      <xdr:row>22</xdr:row>
      <xdr:rowOff>137160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5</xdr:row>
      <xdr:rowOff>22860</xdr:rowOff>
    </xdr:from>
    <xdr:to>
      <xdr:col>8</xdr:col>
      <xdr:colOff>830580</xdr:colOff>
      <xdr:row>19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5</xdr:row>
      <xdr:rowOff>0</xdr:rowOff>
    </xdr:from>
    <xdr:to>
      <xdr:col>3</xdr:col>
      <xdr:colOff>807720</xdr:colOff>
      <xdr:row>19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aaz" refreshedDate="45497.931476157406" createdVersion="4" refreshedVersion="4" minRefreshableVersion="3" recordCount="184">
  <cacheSource type="worksheet">
    <worksheetSource name="Nz_4"/>
  </cacheSource>
  <cacheFields count="9">
    <cacheField name="Name" numFmtId="0">
      <sharedItems/>
    </cacheField>
    <cacheField name="Gender" numFmtId="0">
      <sharedItems count="3">
        <s v="Male"/>
        <s v="Female"/>
        <s v="Others"/>
      </sharedItems>
    </cacheField>
    <cacheField name="Department" numFmtId="0">
      <sharedItems/>
    </cacheField>
    <cacheField name="Age" numFmtId="0">
      <sharedItems containsSemiMixedTypes="0" containsString="0" containsNumber="1" containsInteger="1" minValue="19" maxValue="46" count="25">
        <n v="20"/>
        <n v="34"/>
        <n v="24"/>
        <n v="32"/>
        <n v="22"/>
        <n v="46"/>
        <n v="28"/>
        <n v="37"/>
        <n v="30"/>
        <n v="33"/>
        <n v="31"/>
        <n v="38"/>
        <n v="25"/>
        <n v="40"/>
        <n v="21"/>
        <n v="36"/>
        <n v="27"/>
        <n v="29"/>
        <n v="42"/>
        <n v="19"/>
        <n v="43"/>
        <n v="26"/>
        <n v="23"/>
        <n v="35"/>
        <n v="44"/>
      </sharedItems>
    </cacheField>
    <cacheField name="Date Joined" numFmtId="0">
      <sharedItems containsSemiMixedTypes="0" containsNonDate="0" containsDate="1" containsString="0" minDate="2020-05-07T00:00:00" maxDate="2023-04-30T00:00:00"/>
    </cacheField>
    <cacheField name="Salary" numFmtId="0">
      <sharedItems containsSemiMixedTypes="0" containsString="0" containsNumber="1" containsInteger="1" minValue="33920" maxValue="119110" count="90">
        <n v="112650"/>
        <n v="62780"/>
        <n v="91310"/>
        <n v="112780"/>
        <n v="70610"/>
        <n v="53240"/>
        <n v="115440"/>
        <n v="53540"/>
        <n v="112570"/>
        <n v="48530"/>
        <n v="43840"/>
        <n v="103550"/>
        <n v="45510"/>
        <n v="56870"/>
        <n v="92700"/>
        <n v="74550"/>
        <n v="109190"/>
        <n v="104410"/>
        <n v="96800"/>
        <n v="48170"/>
        <n v="37920"/>
        <n v="49630"/>
        <n v="118840"/>
        <n v="69710"/>
        <n v="79570"/>
        <n v="76900"/>
        <n v="53870"/>
        <n v="119110"/>
        <n v="112110"/>
        <n v="65700"/>
        <n v="69070"/>
        <n v="107700"/>
        <n v="99750"/>
        <n v="57090"/>
        <n v="41980"/>
        <n v="75880"/>
        <n v="58940"/>
        <n v="67910"/>
        <n v="58100"/>
        <n v="48980"/>
        <n v="64000"/>
        <n v="75000"/>
        <n v="87620"/>
        <n v="34980"/>
        <n v="75970"/>
        <n v="60130"/>
        <n v="75480"/>
        <n v="115920"/>
        <n v="78540"/>
        <n v="99970"/>
        <n v="96140"/>
        <n v="48950"/>
        <n v="52610"/>
        <n v="78390"/>
        <n v="86570"/>
        <n v="83750"/>
        <n v="92450"/>
        <n v="68900"/>
        <n v="80700"/>
        <n v="58960"/>
        <n v="114890"/>
        <n v="71380"/>
        <n v="109160"/>
        <n v="113280"/>
        <n v="69120"/>
        <n v="118100"/>
        <n v="114870"/>
        <n v="104770"/>
        <n v="54970"/>
        <n v="90700"/>
        <n v="65920"/>
        <n v="47360"/>
        <n v="60570"/>
        <n v="104120"/>
        <n v="88050"/>
        <n v="100420"/>
        <n v="114180"/>
        <n v="33920"/>
        <n v="106460"/>
        <n v="40400"/>
        <n v="91650"/>
        <n v="36040"/>
        <n v="85000"/>
        <n v="43510"/>
        <n v="59430"/>
        <n v="65360"/>
        <n v="41570"/>
        <n v="75280"/>
        <n v="67950"/>
        <n v="70270"/>
      </sharedItems>
    </cacheField>
    <cacheField name="Rating" numFmtId="0">
      <sharedItems/>
    </cacheField>
    <cacheField name="Country" numFmtId="0">
      <sharedItems count="2">
        <s v="NZ"/>
        <s v="IND"/>
      </sharedItems>
    </cacheField>
    <cacheField name="Tenure" numFmtId="2">
      <sharedItems containsSemiMixedTypes="0" containsString="0" containsNumber="1" minValue="1.2383561643835617" maxValue="4.2164383561643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baaz" refreshedDate="45498.04354583333" createdVersion="4" refreshedVersion="4" minRefreshableVersion="3" recordCount="186">
  <cacheSource type="worksheet">
    <worksheetSource name="Table6"/>
  </cacheSource>
  <cacheFields count="9">
    <cacheField name="Name" numFmtId="0">
      <sharedItems count="183">
        <s v="Lindy Guillet"/>
        <s v="Ambros Murthwaite"/>
        <s v="Tatum Hush"/>
        <s v="Benny Karolovsky"/>
        <s v="Hoyt D'Alesco"/>
        <s v="Halimeda Kuscha"/>
        <s v="Erin Androsik"/>
        <s v="Vic Radolf"/>
        <s v="William Reeveley"/>
        <s v="Ewart Laphorn"/>
        <s v="Bev Lashley"/>
        <s v="Kath Bletsoe"/>
        <s v="Murry Dryburgh"/>
        <s v="Kaine Padly"/>
        <s v="Kassi Jonson"/>
        <s v="Simon Kembery"/>
        <s v="Orton Livick"/>
        <s v="Kelci Walkden"/>
        <s v="Dotty Strutley"/>
        <s v="Shari McNee"/>
        <s v="Oby Sorrel"/>
        <s v="Husein Augar"/>
        <s v="Brien Boise"/>
        <s v="Esmaria Denecamp"/>
        <s v="Curtice Advani"/>
        <s v="Barr Faughny"/>
        <s v="Merrilee Plenty"/>
        <s v="Niall Selesnick"/>
        <s v="Beverie Moffet"/>
        <s v="Jehu Rudeforth"/>
        <s v="Camilla Castle"/>
        <s v="Roddy Speechley"/>
        <s v="Gray Seamon"/>
        <s v="Madelene Upcott"/>
        <s v="Violante Courtonne"/>
        <s v="Bernie Gorges"/>
        <s v="Torrance Collier"/>
        <s v="Dyna Doucette"/>
        <s v="Gunar Cockshoot"/>
        <s v="Kaye Crocroft"/>
        <s v="Allene Gobbet"/>
        <s v="Sibyl Dunkirk"/>
        <s v="Agnes Collicott"/>
        <s v="Leilah Yesinin"/>
        <s v="Mollie Hanway"/>
        <s v="Kellsie Waby"/>
        <s v="Hyacinthie Braybrooke"/>
        <s v="Van Tuxwell"/>
        <s v="Lilyan Klimpt"/>
        <s v="Tawnya Tickel"/>
        <s v="Jan Morforth"/>
        <s v="Florinda Crace"/>
        <s v="Tracy Renad"/>
        <s v="Myer McCory"/>
        <s v="Bennie Pepis"/>
        <s v="Rafaelita Blaksland"/>
        <s v="Mahalia Larcher"/>
        <s v="Andria Kimpton"/>
        <s v="Valentia Etteridge"/>
        <s v="Virginia McConville"/>
        <s v="Wilone O'Kielt"/>
        <s v="Madge McCloughen"/>
        <s v="Janene Hairsine"/>
        <s v="Alta Kaszper"/>
        <s v="Dennison Crosswaite"/>
        <s v="Oran Buxcy"/>
        <s v="Hinda Label"/>
        <s v="Marney O'Breen"/>
        <s v="Dell Molloy"/>
        <s v="Mallorie Waber"/>
        <s v="Cherlyn Barter"/>
        <s v="Ches Bonnell"/>
        <s v="Collin Jagson"/>
        <s v="Hogan Iles"/>
        <s v="Gretchen Callow"/>
        <s v="Kissiah Maydway"/>
        <s v="Archibald Filliskirk"/>
        <s v="Enoch Dowrey"/>
        <s v="Bili Sizey"/>
        <s v="Caro Chappel"/>
        <s v="Constantino Espley"/>
        <s v="Karlen McCaffrey"/>
        <s v="Drusy MacCombe"/>
        <s v="My Hanscome"/>
        <s v="Teressa Udden"/>
        <s v="Crissie Cordel"/>
        <s v="Elia Cockton"/>
        <s v="Gigi Bohling"/>
        <s v="Ebonee Roxburgh"/>
        <s v="Shayne Stegel"/>
        <s v="Zach Polon"/>
        <s v="Deepali Charan"/>
        <s v="Yagna Sujeev"/>
        <s v="Satyendra Venkatadri"/>
        <s v="Madhavdas Buhpathi"/>
        <s v="Sahila Chandrasekhar"/>
        <s v="Mirium Seemantini Shivakumar"/>
        <s v="Purnendu Vijayarangan"/>
        <s v="Rukma Vinita"/>
        <s v="Yauvani Tarpa"/>
        <s v="Damayanti Thangavadivelu"/>
        <s v="Manjusri Ruchi"/>
        <s v="Mithil Nadkarni"/>
        <s v="Ardhendu Abhichandra Jayakar"/>
        <s v="Akbar Sorabhjee"/>
        <s v="Bandhula Sathyanna"/>
        <s v="Daruka Ghazali"/>
        <s v="Heer Pennathur"/>
        <s v="Shekhar Eswara"/>
        <s v="Udyan Lanka"/>
        <s v="Shreela Ramasubraman"/>
        <s v="Sanchali Shirish"/>
        <s v="Gangadutt Ragha"/>
        <s v="Waheeda Vasuman"/>
        <s v="Nanak Sapna"/>
        <s v="Shobhana Samuel"/>
        <s v="Amlankusum Rajabhushan"/>
        <s v="Pratigya Rema"/>
        <s v="Ramnath Ravuri"/>
        <s v="Prerana Nishita"/>
        <s v="Makshi Vinutha"/>
        <s v="Shiuli Sapna"/>
        <s v="Agrata Rajarama"/>
        <s v="Vasu Nandin"/>
        <s v="Bhuvan Pals"/>
        <s v="Gumwant Veera"/>
        <s v="Narois Motiwala"/>
        <s v="Anjushri Chandiramani"/>
        <s v="Krishnakanta Vellanki"/>
        <s v="Dhruv Manjunath"/>
        <s v="Vanmala Shriharsha"/>
        <s v="Sameer Shashank Sapra"/>
        <s v="Anumati Shyamari Meherhomji"/>
        <s v="Tarala Vishaal"/>
        <s v="Shubhra Potla"/>
        <s v="Hemavati Muthiah"/>
        <s v="Krittika Gaekwad"/>
        <s v="Shevantilal Muppala"/>
        <s v="Shattesh Utpat"/>
        <s v="Kamalakshi Mukundan"/>
        <s v="Chandana Sannidhi Surnilla"/>
        <s v="Indu Varada Sumedh"/>
        <s v="Karuna Pashupathy"/>
        <s v="Mardav Ramaswami"/>
        <s v="Sarayu Ragunathan"/>
        <s v="Kevalkumar Solanki"/>
        <s v="Upendra Swati"/>
        <s v="Deepit Ranjana"/>
        <s v="Amal Nimesh"/>
        <s v="Kunja Prashanta Vibha"/>
        <s v="Godavari Veena"/>
        <s v="Devasree Fullara Saurin"/>
        <s v="Geena Raghavanpillai"/>
        <s v="Rupak Mehra"/>
        <s v="Sawini Chandan"/>
        <s v="Baruna Ogale"/>
        <s v="Jagajeet Viraj"/>
        <s v="Kulbhushan Moorthy"/>
        <s v="Ilesh Dasgupta"/>
        <s v="Madhumati Gazala Soumitra"/>
        <s v="Chitrasen Laul"/>
        <s v="Jaishree Atasi Yavatkar"/>
        <s v="Kantimoy Pritish"/>
        <s v="Rameshwari Chikodi"/>
        <s v="Lalit Kothari"/>
        <s v="Sahas Sanabhi Shrikant"/>
        <s v="Kaishori Harathi Kateel"/>
        <s v="Rushil Kripa"/>
        <s v="Sarojini Naueshwara"/>
        <s v="Sartaj Probal"/>
        <s v="Mahindra Sreedharan"/>
        <s v="Suchira Bhanupriya Tapti"/>
        <s v="Fullara Sushanti Mokate"/>
        <s v="Hridaynath Tendulkar"/>
        <s v="Abhaya Priyavardhan"/>
        <s v="Ayog Chakrabarti"/>
        <s v="Pragya Nilufar"/>
        <s v="Shulabh Qutub Sundaramoorthy"/>
        <s v="Vinanti Choudhari"/>
        <s v="Ranajay Kailashnath Richa"/>
        <s v="Asija Pothireddy"/>
        <s v="Piyali Mahanthapa"/>
        <s v="Sukhdev Nageshwar"/>
      </sharedItems>
    </cacheField>
    <cacheField name="Gender" numFmtId="0">
      <sharedItems/>
    </cacheField>
    <cacheField name="Department" numFmtId="0">
      <sharedItems count="5">
        <s v="Sales"/>
        <s v="Procurement"/>
        <s v="Finance"/>
        <s v="Website"/>
        <s v="HR"/>
      </sharedItems>
    </cacheField>
    <cacheField name="Age" numFmtId="0">
      <sharedItems containsSemiMixedTypes="0" containsString="0" containsNumber="1" containsInteger="1" minValue="19" maxValue="46"/>
    </cacheField>
    <cacheField name="Date Joined" numFmtId="0">
      <sharedItems containsSemiMixedTypes="0" containsNonDate="0" containsDate="1" containsString="0" minDate="2020-05-07T00:00:00" maxDate="2023-04-30T00:00:00" count="161">
        <d v="2021-09-07T00:00:00"/>
        <d v="2022-07-16T00:00:00"/>
        <d v="2021-06-10T00:00:00"/>
        <d v="2020-11-11T00:00:00"/>
        <d v="2021-09-26T00:00:00"/>
        <d v="2022-10-27T00:00:00"/>
        <d v="2022-05-20T00:00:00"/>
        <d v="2020-11-13T00:00:00"/>
        <d v="2021-11-09T00:00:00"/>
        <d v="2020-10-18T00:00:00"/>
        <d v="2020-12-15T00:00:00"/>
        <d v="2021-07-06T00:00:00"/>
        <d v="2021-09-20T00:00:00"/>
        <d v="2021-06-07T00:00:00"/>
        <d v="2021-03-08T00:00:00"/>
        <d v="2020-09-30T00:00:00"/>
        <d v="2022-07-20T00:00:00"/>
        <d v="2020-11-10T00:00:00"/>
        <d v="2021-02-15T00:00:00"/>
        <d v="2022-04-02T00:00:00"/>
        <d v="2021-07-12T00:00:00"/>
        <d v="2022-04-12T00:00:00"/>
        <d v="2022-01-06T00:00:00"/>
        <d v="2022-02-05T00:00:00"/>
        <d v="2022-08-06T00:00:00"/>
        <d v="2021-05-21T00:00:00"/>
        <d v="2020-07-11T00:00:00"/>
        <d v="2020-12-20T00:00:00"/>
        <d v="2022-02-20T00:00:00"/>
        <d v="2021-06-27T00:00:00"/>
        <d v="2020-11-29T00:00:00"/>
        <d v="2021-10-25T00:00:00"/>
        <d v="2022-06-14T00:00:00"/>
        <d v="2022-06-09T00:00:00"/>
        <d v="2022-03-10T00:00:00"/>
        <d v="2020-12-25T00:00:00"/>
        <d v="2022-06-12T00:00:00"/>
        <d v="2021-11-11T00:00:00"/>
        <d v="2021-08-28T00:00:00"/>
        <d v="2021-11-29T00:00:00"/>
        <d v="2022-09-05T00:00:00"/>
        <d v="2022-05-05T00:00:00"/>
        <d v="2021-09-06T00:00:00"/>
        <d v="2020-12-18T00:00:00"/>
        <d v="2022-07-02T00:00:00"/>
        <d v="2021-12-07T00:00:00"/>
        <d v="2022-05-13T00:00:00"/>
        <d v="2021-03-22T00:00:00"/>
        <d v="2020-07-07T00:00:00"/>
        <d v="2020-07-29T00:00:00"/>
        <d v="2021-07-23T00:00:00"/>
        <d v="2022-05-22T00:00:00"/>
        <d v="2020-09-11T00:00:00"/>
        <d v="2022-10-16T00:00:00"/>
        <d v="2021-05-17T00:00:00"/>
        <d v="2021-06-30T00:00:00"/>
        <d v="2022-02-17T00:00:00"/>
        <d v="2021-03-18T00:00:00"/>
        <d v="2021-09-12T00:00:00"/>
        <d v="2021-09-11T00:00:00"/>
        <d v="2023-04-29T00:00:00"/>
        <d v="2022-08-01T00:00:00"/>
        <d v="2021-10-17T00:00:00"/>
        <d v="2020-10-30T00:00:00"/>
        <d v="2021-03-16T00:00:00"/>
        <d v="2021-05-13T00:00:00"/>
        <d v="2021-01-09T00:00:00"/>
        <d v="2021-05-01T00:00:00"/>
        <d v="2021-01-29T00:00:00"/>
        <d v="2022-04-15T00:00:00"/>
        <d v="2022-03-29T00:00:00"/>
        <d v="2021-05-22T00:00:00"/>
        <d v="2022-04-27T00:00:00"/>
        <d v="2021-09-01T00:00:00"/>
        <d v="2022-06-15T00:00:00"/>
        <d v="2021-02-09T00:00:00"/>
        <d v="2022-02-28T00:00:00"/>
        <d v="2021-07-04T00:00:00"/>
        <d v="2022-02-14T00:00:00"/>
        <d v="2022-09-16T00:00:00"/>
        <d v="2021-02-16T00:00:00"/>
        <d v="2020-08-24T00:00:00"/>
        <d v="2022-02-19T00:00:00"/>
        <d v="2021-04-26T00:00:00"/>
        <d v="2021-07-08T00:00:00"/>
        <d v="2022-06-19T00:00:00"/>
        <d v="2021-08-03T00:00:00"/>
        <d v="2021-04-07T00:00:00"/>
        <d v="2021-05-23T00:00:00"/>
        <d v="2021-03-13T00:00:00"/>
        <d v="2020-11-09T00:00:00"/>
        <d v="2022-06-01T00:00:00"/>
        <d v="2021-05-08T00:00:00"/>
        <d v="2022-04-14T00:00:00"/>
        <d v="2021-05-04T00:00:00"/>
        <d v="2021-12-14T00:00:00"/>
        <d v="2020-05-29T00:00:00"/>
        <d v="2020-07-30T00:00:00"/>
        <d v="2022-03-22T00:00:00"/>
        <d v="2022-04-09T00:00:00"/>
        <d v="2020-05-07T00:00:00"/>
        <d v="2022-08-16T00:00:00"/>
        <d v="2022-05-02T00:00:00"/>
        <d v="2021-07-11T00:00:00"/>
        <d v="2020-08-30T00:00:00"/>
        <d v="2021-12-28T00:00:00"/>
        <d v="2022-06-06T00:00:00"/>
        <d v="2022-03-05T00:00:00"/>
        <d v="2022-02-12T00:00:00"/>
        <d v="2023-02-28T00:00:00"/>
        <d v="2021-12-19T00:00:00"/>
        <d v="2022-08-27T00:00:00"/>
        <d v="2021-03-01T00:00:00"/>
        <d v="2022-01-10T00:00:00"/>
        <d v="2022-03-13T00:00:00"/>
        <d v="2021-06-28T00:00:00"/>
        <d v="2020-10-15T00:00:00"/>
        <d v="2020-08-18T00:00:00"/>
        <d v="2021-07-07T00:00:00"/>
        <d v="2021-11-06T00:00:00"/>
        <d v="2021-04-10T00:00:00"/>
        <d v="2021-07-20T00:00:00"/>
        <d v="2022-02-27T00:00:00"/>
        <d v="2021-02-26T00:00:00"/>
        <d v="2022-02-02T00:00:00"/>
        <d v="2021-08-17T00:00:00"/>
        <d v="2020-12-09T00:00:00"/>
        <d v="2022-04-19T00:00:00"/>
        <d v="2020-10-20T00:00:00"/>
        <d v="2021-01-16T00:00:00"/>
        <d v="2022-02-15T00:00:00"/>
        <d v="2020-09-29T00:00:00"/>
        <d v="2020-06-24T00:00:00"/>
        <d v="2021-12-05T00:00:00"/>
        <d v="2021-03-21T00:00:00"/>
        <d v="2021-10-07T00:00:00"/>
        <d v="2021-07-26T00:00:00"/>
        <d v="2021-04-30T00:00:00"/>
        <d v="2021-01-08T00:00:00"/>
        <d v="2020-09-10T00:00:00"/>
        <d v="2021-03-17T00:00:00"/>
        <d v="2021-12-17T00:00:00"/>
        <d v="2022-07-05T00:00:00"/>
        <d v="2021-06-03T00:00:00"/>
        <d v="2022-03-20T00:00:00"/>
        <d v="2021-05-12T00:00:00"/>
        <d v="2021-01-18T00:00:00"/>
        <d v="2021-12-20T00:00:00"/>
        <d v="2021-07-01T00:00:00"/>
        <d v="2021-09-29T00:00:00"/>
        <d v="2022-01-29T00:00:00"/>
        <d v="2020-05-11T00:00:00"/>
        <d v="2020-09-13T00:00:00"/>
        <d v="2021-05-06T00:00:00"/>
        <d v="2021-04-27T00:00:00"/>
        <d v="2021-09-09T00:00:00"/>
        <d v="2021-08-25T00:00:00"/>
        <d v="2021-01-22T00:00:00"/>
        <d v="2022-05-16T00:00:00"/>
        <d v="2020-12-16T00:00:00"/>
        <d v="2020-10-25T00:00:00"/>
      </sharedItems>
    </cacheField>
    <cacheField name="Salary" numFmtId="0">
      <sharedItems containsSemiMixedTypes="0" containsString="0" containsNumber="1" containsInteger="1" minValue="33920" maxValue="119110"/>
    </cacheField>
    <cacheField name="Rating" numFmtId="0">
      <sharedItems count="5">
        <s v="Above average"/>
        <s v="Average"/>
        <s v="Poor"/>
        <s v="Exceptional"/>
        <s v="Very poor"/>
      </sharedItems>
    </cacheField>
    <cacheField name="Country" numFmtId="0">
      <sharedItems count="2">
        <s v="NZ"/>
        <s v="IND"/>
      </sharedItems>
    </cacheField>
    <cacheField name="Tenure" numFmtId="2">
      <sharedItems containsSemiMixedTypes="0" containsString="0" containsNumber="1" minValue="1.2383561643835617" maxValue="4.2164383561643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baaz" refreshedDate="45498.847619444445" createdVersion="4" refreshedVersion="4" minRefreshableVersion="3" recordCount="185">
  <cacheSource type="worksheet">
    <worksheetSource name="Table7"/>
  </cacheSource>
  <cacheFields count="11"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Age" numFmtId="0">
      <sharedItems containsSemiMixedTypes="0" containsString="0" containsNumber="1" containsInteger="1" minValue="19" maxValue="46"/>
    </cacheField>
    <cacheField name="Date Joined" numFmtId="0">
      <sharedItems containsSemiMixedTypes="0" containsString="0" containsNumber="1" containsInteger="1" minValue="43958" maxValue="45045"/>
    </cacheField>
    <cacheField name="Salary" numFmtId="0">
      <sharedItems containsSemiMixedTypes="0" containsString="0" containsNumber="1" containsInteger="1" minValue="33920" maxValue="119110"/>
    </cacheField>
    <cacheField name="Rating" numFmtId="0">
      <sharedItems count="5">
        <s v="Average"/>
        <s v="Above average"/>
        <s v="Very poor"/>
        <s v="Exceptional"/>
        <s v="Poor"/>
      </sharedItems>
    </cacheField>
    <cacheField name="Country" numFmtId="0">
      <sharedItems/>
    </cacheField>
    <cacheField name="Tenure" numFmtId="0">
      <sharedItems containsSemiMixedTypes="0" containsString="0" containsNumber="1" minValue="1.2410958904109588" maxValue="4.2191780821917808"/>
    </cacheField>
    <cacheField name="Bonus" numFmtId="0">
      <sharedItems containsMixedTypes="1" containsNumber="1" minValue="34937.599999999999" maxValue="122683.3"/>
    </cacheField>
    <cacheField name="Rating Cod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Mollie Hanway"/>
    <x v="0"/>
    <s v="Website"/>
    <x v="0"/>
    <d v="2020-12-18T00:00:00"/>
    <x v="0"/>
    <s v="Average"/>
    <x v="0"/>
    <n v="3.6"/>
  </r>
  <r>
    <s v="Mollie Hanway"/>
    <x v="0"/>
    <s v="Procurement"/>
    <x v="1"/>
    <d v="2022-05-22T00:00:00"/>
    <x v="0"/>
    <s v="Average"/>
    <x v="0"/>
    <n v="2.1753424657534248"/>
  </r>
  <r>
    <s v="Vic Radolf"/>
    <x v="1"/>
    <s v="Website"/>
    <x v="2"/>
    <d v="2020-11-13T00:00:00"/>
    <x v="1"/>
    <s v="Average"/>
    <x v="0"/>
    <n v="3.6958904109589041"/>
  </r>
  <r>
    <s v="Rukma Vinita"/>
    <x v="2"/>
    <s v="Website"/>
    <x v="3"/>
    <d v="2022-06-01T00:00:00"/>
    <x v="2"/>
    <s v="Average"/>
    <x v="1"/>
    <n v="2.1479452054794521"/>
  </r>
  <r>
    <s v="Lindy Guillet"/>
    <x v="0"/>
    <s v="Sales"/>
    <x v="4"/>
    <d v="2021-09-07T00:00:00"/>
    <x v="3"/>
    <s v="Above average"/>
    <x v="0"/>
    <n v="2.8794520547945206"/>
  </r>
  <r>
    <s v="Ambros Murthwaite"/>
    <x v="0"/>
    <s v="Procurement"/>
    <x v="5"/>
    <d v="2022-07-16T00:00:00"/>
    <x v="4"/>
    <s v="Average"/>
    <x v="0"/>
    <n v="2.0246575342465754"/>
  </r>
  <r>
    <s v="Tatum Hush"/>
    <x v="1"/>
    <s v="Sales"/>
    <x v="6"/>
    <d v="2021-06-10T00:00:00"/>
    <x v="5"/>
    <s v="Average"/>
    <x v="0"/>
    <n v="3.1232876712328768"/>
  </r>
  <r>
    <s v="Benny Karolovsky"/>
    <x v="2"/>
    <s v="Finance"/>
    <x v="7"/>
    <d v="2020-11-11T00:00:00"/>
    <x v="6"/>
    <s v="Poor"/>
    <x v="0"/>
    <n v="3.7013698630136984"/>
  </r>
  <r>
    <s v="Hoyt D'Alesco"/>
    <x v="0"/>
    <s v="Sales"/>
    <x v="3"/>
    <d v="2021-09-26T00:00:00"/>
    <x v="7"/>
    <s v="Average"/>
    <x v="0"/>
    <n v="2.8273972602739725"/>
  </r>
  <r>
    <s v="Halimeda Kuscha"/>
    <x v="1"/>
    <s v="Procurement"/>
    <x v="8"/>
    <d v="2022-10-27T00:00:00"/>
    <x v="8"/>
    <s v="Average"/>
    <x v="0"/>
    <n v="1.7424657534246575"/>
  </r>
  <r>
    <s v="Erin Androsik"/>
    <x v="0"/>
    <s v="Procurement"/>
    <x v="9"/>
    <d v="2022-05-20T00:00:00"/>
    <x v="9"/>
    <s v="Above average"/>
    <x v="0"/>
    <n v="2.1808219178082191"/>
  </r>
  <r>
    <s v="Deepali Charan"/>
    <x v="0"/>
    <s v="Website"/>
    <x v="0"/>
    <d v="2020-10-18T00:00:00"/>
    <x v="0"/>
    <s v="Average"/>
    <x v="1"/>
    <n v="3.7671232876712328"/>
  </r>
  <r>
    <s v="Yagna Sujeev"/>
    <x v="1"/>
    <s v="Website"/>
    <x v="3"/>
    <d v="2021-04-07T00:00:00"/>
    <x v="10"/>
    <s v="Above average"/>
    <x v="1"/>
    <n v="3.2986301369863016"/>
  </r>
  <r>
    <s v="Satyendra Venkatadri"/>
    <x v="0"/>
    <s v="Procurement"/>
    <x v="10"/>
    <d v="2022-04-12T00:00:00"/>
    <x v="11"/>
    <s v="Average"/>
    <x v="1"/>
    <n v="2.2849315068493152"/>
  </r>
  <r>
    <s v="Madhavdas Buhpathi"/>
    <x v="1"/>
    <s v="HR"/>
    <x v="3"/>
    <d v="2021-05-23T00:00:00"/>
    <x v="12"/>
    <s v="Average"/>
    <x v="1"/>
    <n v="3.1726027397260275"/>
  </r>
  <r>
    <s v="Sahila Chandrasekhar"/>
    <x v="2"/>
    <s v="Finance"/>
    <x v="7"/>
    <d v="2020-09-11T00:00:00"/>
    <x v="6"/>
    <s v="Poor"/>
    <x v="1"/>
    <n v="3.8684931506849316"/>
  </r>
  <r>
    <s v="Mirium Seemantini Shivakumar"/>
    <x v="1"/>
    <s v="Sales"/>
    <x v="11"/>
    <d v="2021-03-13T00:00:00"/>
    <x v="13"/>
    <s v="Above average"/>
    <x v="1"/>
    <n v="3.3671232876712329"/>
  </r>
  <r>
    <s v="Purnendu Vijayarangan"/>
    <x v="1"/>
    <s v="Sales"/>
    <x v="12"/>
    <d v="2020-11-09T00:00:00"/>
    <x v="14"/>
    <s v="Average"/>
    <x v="1"/>
    <n v="3.7068493150684931"/>
  </r>
  <r>
    <s v="Yauvani Tarpa"/>
    <x v="0"/>
    <s v="Sales"/>
    <x v="9"/>
    <d v="2021-05-08T00:00:00"/>
    <x v="15"/>
    <s v="Average"/>
    <x v="1"/>
    <n v="3.2136986301369861"/>
  </r>
  <r>
    <s v="Damayanti Thangavadivelu"/>
    <x v="0"/>
    <s v="Procurement"/>
    <x v="12"/>
    <d v="2022-04-14T00:00:00"/>
    <x v="16"/>
    <s v="Above average"/>
    <x v="1"/>
    <n v="2.2794520547945205"/>
  </r>
  <r>
    <s v="Manjusri Ruchi"/>
    <x v="1"/>
    <s v="Website"/>
    <x v="13"/>
    <d v="2021-05-04T00:00:00"/>
    <x v="17"/>
    <s v="Average"/>
    <x v="1"/>
    <n v="3.2246575342465755"/>
  </r>
  <r>
    <s v="Mithil Nadkarni"/>
    <x v="0"/>
    <s v="Finance"/>
    <x v="8"/>
    <d v="2021-12-14T00:00:00"/>
    <x v="18"/>
    <s v="Average"/>
    <x v="1"/>
    <n v="2.6109589041095891"/>
  </r>
  <r>
    <s v="Ardhendu Abhichandra Jayakar"/>
    <x v="0"/>
    <s v="Finance"/>
    <x v="6"/>
    <d v="2020-05-29T00:00:00"/>
    <x v="19"/>
    <s v="Above average"/>
    <x v="1"/>
    <n v="4.1561643835616442"/>
  </r>
  <r>
    <s v="Akbar Sorabhjee"/>
    <x v="0"/>
    <s v="Procurement"/>
    <x v="14"/>
    <d v="2020-07-30T00:00:00"/>
    <x v="20"/>
    <s v="Average"/>
    <x v="1"/>
    <n v="3.9863013698630136"/>
  </r>
  <r>
    <s v="Bandhula Sathyanna"/>
    <x v="0"/>
    <s v="Procurement"/>
    <x v="1"/>
    <d v="2022-03-22T00:00:00"/>
    <x v="0"/>
    <s v="Average"/>
    <x v="1"/>
    <n v="2.3424657534246576"/>
  </r>
  <r>
    <s v="Daruka Ghazali"/>
    <x v="1"/>
    <s v="Sales"/>
    <x v="1"/>
    <d v="2022-04-09T00:00:00"/>
    <x v="21"/>
    <s v="Poor"/>
    <x v="1"/>
    <n v="2.2931506849315069"/>
  </r>
  <r>
    <s v="Heer Pennathur"/>
    <x v="0"/>
    <s v="Website"/>
    <x v="15"/>
    <d v="2020-05-07T00:00:00"/>
    <x v="22"/>
    <s v="Average"/>
    <x v="1"/>
    <n v="4.2164383561643834"/>
  </r>
  <r>
    <s v="Shekhar Eswara"/>
    <x v="0"/>
    <s v="Website"/>
    <x v="8"/>
    <d v="2022-08-16T00:00:00"/>
    <x v="23"/>
    <s v="Average"/>
    <x v="1"/>
    <n v="1.9397260273972603"/>
  </r>
  <r>
    <s v="Udyan Lanka"/>
    <x v="0"/>
    <s v="Procurement"/>
    <x v="0"/>
    <d v="2022-05-02T00:00:00"/>
    <x v="24"/>
    <s v="Average"/>
    <x v="1"/>
    <n v="2.2301369863013698"/>
  </r>
  <r>
    <s v="Shreela Ramasubraman"/>
    <x v="1"/>
    <s v="Procurement"/>
    <x v="4"/>
    <d v="2021-07-11T00:00:00"/>
    <x v="25"/>
    <s v="Above average"/>
    <x v="1"/>
    <n v="3.0383561643835617"/>
  </r>
  <r>
    <s v="William Reeveley"/>
    <x v="0"/>
    <s v="Website"/>
    <x v="9"/>
    <d v="2021-11-09T00:00:00"/>
    <x v="26"/>
    <s v="Average"/>
    <x v="0"/>
    <n v="2.7068493150684931"/>
  </r>
  <r>
    <s v="Ewart Laphorn"/>
    <x v="1"/>
    <s v="HR"/>
    <x v="16"/>
    <d v="2020-10-18T00:00:00"/>
    <x v="27"/>
    <s v="Average"/>
    <x v="0"/>
    <n v="3.7671232876712328"/>
  </r>
  <r>
    <s v="Bev Lashley"/>
    <x v="0"/>
    <s v="Website"/>
    <x v="17"/>
    <d v="2020-12-15T00:00:00"/>
    <x v="28"/>
    <s v="Poor"/>
    <x v="0"/>
    <n v="3.6082191780821917"/>
  </r>
  <r>
    <s v="Kath Bletsoe"/>
    <x v="0"/>
    <s v="Sales"/>
    <x v="12"/>
    <d v="2021-07-06T00:00:00"/>
    <x v="29"/>
    <s v="Average"/>
    <x v="0"/>
    <n v="3.0520547945205481"/>
  </r>
  <r>
    <s v="Murry Dryburgh"/>
    <x v="0"/>
    <s v="Website"/>
    <x v="7"/>
    <d v="2022-05-20T00:00:00"/>
    <x v="30"/>
    <s v="Average"/>
    <x v="0"/>
    <n v="2.1808219178082191"/>
  </r>
  <r>
    <s v="Kaine Padly"/>
    <x v="0"/>
    <s v="Website"/>
    <x v="0"/>
    <d v="2021-09-20T00:00:00"/>
    <x v="31"/>
    <s v="Average"/>
    <x v="0"/>
    <n v="2.8438356164383563"/>
  </r>
  <r>
    <s v="Kassi Jonson"/>
    <x v="1"/>
    <s v="Website"/>
    <x v="3"/>
    <d v="2021-06-07T00:00:00"/>
    <x v="10"/>
    <s v="Above average"/>
    <x v="0"/>
    <n v="3.1315068493150684"/>
  </r>
  <r>
    <s v="Simon Kembery"/>
    <x v="0"/>
    <s v="Procurement"/>
    <x v="13"/>
    <d v="2021-03-08T00:00:00"/>
    <x v="32"/>
    <s v="Average"/>
    <x v="0"/>
    <n v="3.3808219178082193"/>
  </r>
  <r>
    <s v="Orton Livick"/>
    <x v="0"/>
    <s v="Procurement"/>
    <x v="14"/>
    <d v="2020-09-30T00:00:00"/>
    <x v="20"/>
    <s v="Average"/>
    <x v="0"/>
    <n v="3.8164383561643835"/>
  </r>
  <r>
    <s v="Kelci Walkden"/>
    <x v="0"/>
    <s v="Procurement"/>
    <x v="14"/>
    <d v="2022-07-20T00:00:00"/>
    <x v="33"/>
    <s v="Average"/>
    <x v="0"/>
    <n v="2.0136986301369864"/>
  </r>
  <r>
    <s v="Dotty Strutley"/>
    <x v="1"/>
    <s v="Website"/>
    <x v="10"/>
    <d v="2020-11-10T00:00:00"/>
    <x v="34"/>
    <s v="Average"/>
    <x v="0"/>
    <n v="3.7041095890410958"/>
  </r>
  <r>
    <s v="Shari McNee"/>
    <x v="0"/>
    <s v="HR"/>
    <x v="14"/>
    <d v="2021-02-15T00:00:00"/>
    <x v="35"/>
    <s v="Average"/>
    <x v="0"/>
    <n v="3.4383561643835616"/>
  </r>
  <r>
    <s v="Oby Sorrel"/>
    <x v="1"/>
    <s v="Finance"/>
    <x v="1"/>
    <d v="2022-04-02T00:00:00"/>
    <x v="36"/>
    <s v="Average"/>
    <x v="0"/>
    <n v="2.3123287671232875"/>
  </r>
  <r>
    <s v="Husein Augar"/>
    <x v="1"/>
    <s v="Finance"/>
    <x v="8"/>
    <d v="2021-07-12T00:00:00"/>
    <x v="37"/>
    <s v="Poor"/>
    <x v="0"/>
    <n v="3.0356164383561643"/>
  </r>
  <r>
    <s v="Brien Boise"/>
    <x v="1"/>
    <s v="Website"/>
    <x v="10"/>
    <d v="2022-04-12T00:00:00"/>
    <x v="38"/>
    <s v="Average"/>
    <x v="0"/>
    <n v="2.2849315068493152"/>
  </r>
  <r>
    <s v="Esmaria Denecamp"/>
    <x v="0"/>
    <s v="Finance"/>
    <x v="16"/>
    <d v="2022-01-06T00:00:00"/>
    <x v="39"/>
    <s v="Average"/>
    <x v="0"/>
    <n v="2.547945205479452"/>
  </r>
  <r>
    <s v="Curtice Advani"/>
    <x v="2"/>
    <s v="Finance"/>
    <x v="8"/>
    <d v="2022-02-05T00:00:00"/>
    <x v="40"/>
    <s v="Average"/>
    <x v="0"/>
    <n v="2.4657534246575343"/>
  </r>
  <r>
    <s v="Barr Faughny"/>
    <x v="1"/>
    <s v="Procurement"/>
    <x v="18"/>
    <d v="2022-08-06T00:00:00"/>
    <x v="41"/>
    <s v="Exceptional"/>
    <x v="0"/>
    <n v="1.9671232876712328"/>
  </r>
  <r>
    <s v="Merrilee Plenty"/>
    <x v="1"/>
    <s v="Website"/>
    <x v="13"/>
    <d v="2021-05-21T00:00:00"/>
    <x v="42"/>
    <s v="Average"/>
    <x v="0"/>
    <n v="3.1780821917808217"/>
  </r>
  <r>
    <s v="Niall Selesnick"/>
    <x v="1"/>
    <s v="Website"/>
    <x v="17"/>
    <d v="2020-07-11T00:00:00"/>
    <x v="43"/>
    <s v="Average"/>
    <x v="0"/>
    <n v="4.0383561643835613"/>
  </r>
  <r>
    <s v="Beverie Moffet"/>
    <x v="1"/>
    <s v="Finance"/>
    <x v="6"/>
    <d v="2020-12-20T00:00:00"/>
    <x v="44"/>
    <s v="Average"/>
    <x v="0"/>
    <n v="3.5945205479452054"/>
  </r>
  <r>
    <s v="Jehu Rudeforth"/>
    <x v="1"/>
    <s v="Finance"/>
    <x v="1"/>
    <d v="2022-02-20T00:00:00"/>
    <x v="45"/>
    <s v="Average"/>
    <x v="0"/>
    <n v="2.4246575342465753"/>
  </r>
  <r>
    <s v="Camilla Castle"/>
    <x v="1"/>
    <s v="Website"/>
    <x v="9"/>
    <d v="2021-06-27T00:00:00"/>
    <x v="46"/>
    <s v="Very poor"/>
    <x v="0"/>
    <n v="3.0767123287671234"/>
  </r>
  <r>
    <s v="Roddy Speechley"/>
    <x v="0"/>
    <s v="Procurement"/>
    <x v="9"/>
    <d v="2020-11-29T00:00:00"/>
    <x v="47"/>
    <s v="Average"/>
    <x v="0"/>
    <n v="3.6520547945205482"/>
  </r>
  <r>
    <s v="Gray Seamon"/>
    <x v="1"/>
    <s v="Sales"/>
    <x v="15"/>
    <d v="2021-10-25T00:00:00"/>
    <x v="48"/>
    <s v="Average"/>
    <x v="0"/>
    <n v="2.7479452054794522"/>
  </r>
  <r>
    <s v="Madelene Upcott"/>
    <x v="0"/>
    <s v="Procurement"/>
    <x v="12"/>
    <d v="2022-06-14T00:00:00"/>
    <x v="16"/>
    <s v="Above average"/>
    <x v="0"/>
    <n v="2.1123287671232878"/>
  </r>
  <r>
    <s v="Violante Courtonne"/>
    <x v="1"/>
    <s v="Sales"/>
    <x v="1"/>
    <d v="2022-06-09T00:00:00"/>
    <x v="21"/>
    <s v="Poor"/>
    <x v="0"/>
    <n v="2.1260273972602741"/>
  </r>
  <r>
    <s v="Bernie Gorges"/>
    <x v="1"/>
    <s v="Procurement"/>
    <x v="6"/>
    <d v="2022-03-10T00:00:00"/>
    <x v="49"/>
    <s v="Average"/>
    <x v="0"/>
    <n v="2.3753424657534246"/>
  </r>
  <r>
    <s v="Torrance Collier"/>
    <x v="1"/>
    <s v="Website"/>
    <x v="9"/>
    <d v="2020-12-25T00:00:00"/>
    <x v="50"/>
    <s v="Average"/>
    <x v="0"/>
    <n v="3.580821917808219"/>
  </r>
  <r>
    <s v="Dyna Doucette"/>
    <x v="0"/>
    <s v="Procurement"/>
    <x v="10"/>
    <d v="2022-06-12T00:00:00"/>
    <x v="11"/>
    <s v="Average"/>
    <x v="0"/>
    <n v="2.117808219178082"/>
  </r>
  <r>
    <s v="Gunar Cockshoot"/>
    <x v="0"/>
    <s v="Website"/>
    <x v="10"/>
    <d v="2021-11-11T00:00:00"/>
    <x v="51"/>
    <s v="Average"/>
    <x v="0"/>
    <n v="2.7013698630136984"/>
  </r>
  <r>
    <s v="Kaye Crocroft"/>
    <x v="0"/>
    <s v="Finance"/>
    <x v="2"/>
    <d v="2021-08-28T00:00:00"/>
    <x v="52"/>
    <s v="Poor"/>
    <x v="0"/>
    <n v="2.9068493150684933"/>
  </r>
  <r>
    <s v="Allene Gobbet"/>
    <x v="1"/>
    <s v="Procurement"/>
    <x v="15"/>
    <d v="2021-11-29T00:00:00"/>
    <x v="53"/>
    <s v="Average"/>
    <x v="0"/>
    <n v="2.6520547945205482"/>
  </r>
  <r>
    <s v="Sibyl Dunkirk"/>
    <x v="1"/>
    <s v="Finance"/>
    <x v="9"/>
    <d v="2022-09-05T00:00:00"/>
    <x v="54"/>
    <s v="Average"/>
    <x v="0"/>
    <n v="1.8849315068493151"/>
  </r>
  <r>
    <s v="Agnes Collicott"/>
    <x v="1"/>
    <s v="Website"/>
    <x v="16"/>
    <d v="2022-05-05T00:00:00"/>
    <x v="55"/>
    <s v="Average"/>
    <x v="0"/>
    <n v="2.2219178082191782"/>
  </r>
  <r>
    <s v="Leilah Yesinin"/>
    <x v="1"/>
    <s v="Finance"/>
    <x v="1"/>
    <d v="2021-09-06T00:00:00"/>
    <x v="56"/>
    <s v="Average"/>
    <x v="0"/>
    <n v="2.882191780821918"/>
  </r>
  <r>
    <s v="Kellsie Waby"/>
    <x v="0"/>
    <s v="Procurement"/>
    <x v="0"/>
    <d v="2022-07-02T00:00:00"/>
    <x v="24"/>
    <s v="Average"/>
    <x v="0"/>
    <n v="2.0630136986301371"/>
  </r>
  <r>
    <s v="Hyacinthie Braybrooke"/>
    <x v="1"/>
    <s v="Sales"/>
    <x v="0"/>
    <d v="2021-12-07T00:00:00"/>
    <x v="57"/>
    <s v="Poor"/>
    <x v="0"/>
    <n v="2.6301369863013697"/>
  </r>
  <r>
    <s v="Van Tuxwell"/>
    <x v="1"/>
    <s v="Website"/>
    <x v="12"/>
    <d v="2022-05-13T00:00:00"/>
    <x v="58"/>
    <s v="Above average"/>
    <x v="0"/>
    <n v="2.2000000000000002"/>
  </r>
  <r>
    <s v="Lilyan Klimpt"/>
    <x v="0"/>
    <s v="Procurement"/>
    <x v="19"/>
    <d v="2021-03-22T00:00:00"/>
    <x v="59"/>
    <s v="Average"/>
    <x v="0"/>
    <n v="3.3424657534246576"/>
  </r>
  <r>
    <s v="Tawnya Tickel"/>
    <x v="0"/>
    <s v="Website"/>
    <x v="15"/>
    <d v="2020-07-07T00:00:00"/>
    <x v="22"/>
    <s v="Average"/>
    <x v="0"/>
    <n v="4.0493150684931507"/>
  </r>
  <r>
    <s v="Jan Morforth"/>
    <x v="0"/>
    <s v="Finance"/>
    <x v="6"/>
    <d v="2020-07-29T00:00:00"/>
    <x v="19"/>
    <s v="Above average"/>
    <x v="0"/>
    <n v="3.989041095890411"/>
  </r>
  <r>
    <s v="Florinda Crace"/>
    <x v="1"/>
    <s v="HR"/>
    <x v="3"/>
    <d v="2021-07-23T00:00:00"/>
    <x v="12"/>
    <s v="Average"/>
    <x v="0"/>
    <n v="3.0054794520547947"/>
  </r>
  <r>
    <s v="Tracy Renad"/>
    <x v="1"/>
    <s v="Procurement"/>
    <x v="15"/>
    <d v="2020-09-11T00:00:00"/>
    <x v="60"/>
    <s v="Average"/>
    <x v="0"/>
    <n v="3.8684931506849316"/>
  </r>
  <r>
    <s v="Myer McCory"/>
    <x v="0"/>
    <s v="Website"/>
    <x v="8"/>
    <d v="2022-10-16T00:00:00"/>
    <x v="23"/>
    <s v="Average"/>
    <x v="0"/>
    <n v="1.7726027397260273"/>
  </r>
  <r>
    <s v="Bennie Pepis"/>
    <x v="0"/>
    <s v="Finance"/>
    <x v="15"/>
    <d v="2021-05-17T00:00:00"/>
    <x v="61"/>
    <s v="Average"/>
    <x v="0"/>
    <n v="3.1890410958904107"/>
  </r>
  <r>
    <s v="Rafaelita Blaksland"/>
    <x v="1"/>
    <s v="Sales"/>
    <x v="11"/>
    <d v="2021-06-30T00:00:00"/>
    <x v="62"/>
    <s v="Exceptional"/>
    <x v="0"/>
    <n v="3.0684931506849313"/>
  </r>
  <r>
    <s v="Mahalia Larcher"/>
    <x v="0"/>
    <s v="Procurement"/>
    <x v="16"/>
    <d v="2022-02-17T00:00:00"/>
    <x v="63"/>
    <s v="Very poor"/>
    <x v="0"/>
    <n v="2.4328767123287673"/>
  </r>
  <r>
    <s v="Andria Kimpton"/>
    <x v="0"/>
    <s v="Website"/>
    <x v="8"/>
    <d v="2021-03-18T00:00:00"/>
    <x v="64"/>
    <s v="Average"/>
    <x v="0"/>
    <n v="3.3534246575342466"/>
  </r>
  <r>
    <s v="Valentia Etteridge"/>
    <x v="1"/>
    <s v="HR"/>
    <x v="7"/>
    <d v="2021-09-12T00:00:00"/>
    <x v="65"/>
    <s v="Average"/>
    <x v="0"/>
    <n v="2.8657534246575342"/>
  </r>
  <r>
    <s v="Virginia McConville"/>
    <x v="1"/>
    <s v="Procurement"/>
    <x v="4"/>
    <d v="2021-09-11T00:00:00"/>
    <x v="25"/>
    <s v="Above average"/>
    <x v="0"/>
    <n v="2.8684931506849316"/>
  </r>
  <r>
    <s v="Wilone O'Kielt"/>
    <x v="1"/>
    <s v="Website"/>
    <x v="20"/>
    <d v="2023-04-29T00:00:00"/>
    <x v="66"/>
    <s v="Average"/>
    <x v="0"/>
    <n v="1.2383561643835617"/>
  </r>
  <r>
    <s v="Madge McCloughen"/>
    <x v="2"/>
    <s v="Website"/>
    <x v="3"/>
    <d v="2022-08-01T00:00:00"/>
    <x v="2"/>
    <s v="Average"/>
    <x v="0"/>
    <n v="1.9808219178082191"/>
  </r>
  <r>
    <s v="Janene Hairsine"/>
    <x v="1"/>
    <s v="Procurement"/>
    <x v="6"/>
    <d v="2021-10-17T00:00:00"/>
    <x v="67"/>
    <s v="Average"/>
    <x v="0"/>
    <n v="2.7698630136986302"/>
  </r>
  <r>
    <s v="Alta Kaszper"/>
    <x v="0"/>
    <s v="Sales"/>
    <x v="16"/>
    <d v="2020-10-30T00:00:00"/>
    <x v="68"/>
    <s v="Average"/>
    <x v="0"/>
    <n v="3.7342465753424658"/>
  </r>
  <r>
    <s v="Dennison Crosswaite"/>
    <x v="2"/>
    <s v="Website"/>
    <x v="21"/>
    <d v="2021-03-16T00:00:00"/>
    <x v="69"/>
    <s v="Above average"/>
    <x v="0"/>
    <n v="3.3589041095890413"/>
  </r>
  <r>
    <s v="Oran Buxcy"/>
    <x v="1"/>
    <s v="Sales"/>
    <x v="11"/>
    <d v="2021-05-13T00:00:00"/>
    <x v="13"/>
    <s v="Above average"/>
    <x v="0"/>
    <n v="3.2"/>
  </r>
  <r>
    <s v="Hinda Label"/>
    <x v="1"/>
    <s v="Sales"/>
    <x v="12"/>
    <d v="2021-01-09T00:00:00"/>
    <x v="14"/>
    <s v="Average"/>
    <x v="0"/>
    <n v="3.5397260273972604"/>
  </r>
  <r>
    <s v="Marney O'Breen"/>
    <x v="1"/>
    <s v="Finance"/>
    <x v="14"/>
    <d v="2021-05-01T00:00:00"/>
    <x v="70"/>
    <s v="Average"/>
    <x v="0"/>
    <n v="3.2328767123287672"/>
  </r>
  <r>
    <s v="Dell Molloy"/>
    <x v="0"/>
    <s v="Procurement"/>
    <x v="21"/>
    <d v="2021-01-29T00:00:00"/>
    <x v="71"/>
    <s v="Average"/>
    <x v="0"/>
    <n v="3.484931506849315"/>
  </r>
  <r>
    <s v="Mallorie Waber"/>
    <x v="0"/>
    <s v="Procurement"/>
    <x v="8"/>
    <d v="2022-04-15T00:00:00"/>
    <x v="72"/>
    <s v="Average"/>
    <x v="0"/>
    <n v="2.2767123287671232"/>
  </r>
  <r>
    <s v="Cherlyn Barter"/>
    <x v="1"/>
    <s v="Procurement"/>
    <x v="6"/>
    <d v="2022-03-29T00:00:00"/>
    <x v="73"/>
    <s v="Average"/>
    <x v="0"/>
    <n v="2.3232876712328765"/>
  </r>
  <r>
    <s v="Ches Bonnell"/>
    <x v="0"/>
    <s v="Website"/>
    <x v="7"/>
    <d v="2021-05-22T00:00:00"/>
    <x v="74"/>
    <s v="Poor"/>
    <x v="0"/>
    <n v="3.1753424657534248"/>
  </r>
  <r>
    <s v="Collin Jagson"/>
    <x v="0"/>
    <s v="Website"/>
    <x v="2"/>
    <d v="2022-05-05T00:00:00"/>
    <x v="75"/>
    <s v="Average"/>
    <x v="0"/>
    <n v="2.2219178082191782"/>
  </r>
  <r>
    <s v="Hogan Iles"/>
    <x v="1"/>
    <s v="Procurement"/>
    <x v="8"/>
    <d v="2022-10-16T00:00:00"/>
    <x v="76"/>
    <s v="Average"/>
    <x v="0"/>
    <n v="1.7726027397260273"/>
  </r>
  <r>
    <s v="Gretchen Callow"/>
    <x v="1"/>
    <s v="Website"/>
    <x v="14"/>
    <d v="2022-04-27T00:00:00"/>
    <x v="77"/>
    <s v="Average"/>
    <x v="0"/>
    <n v="2.2438356164383562"/>
  </r>
  <r>
    <s v="Kissiah Maydway"/>
    <x v="0"/>
    <s v="Procurement"/>
    <x v="22"/>
    <d v="2021-09-01T00:00:00"/>
    <x v="78"/>
    <s v="Average"/>
    <x v="0"/>
    <n v="2.8958904109589043"/>
  </r>
  <r>
    <s v="Archibald Filliskirk"/>
    <x v="0"/>
    <s v="Procurement"/>
    <x v="23"/>
    <d v="2022-06-15T00:00:00"/>
    <x v="79"/>
    <s v="Average"/>
    <x v="0"/>
    <n v="2.1095890410958904"/>
  </r>
  <r>
    <s v="Enoch Dowrey"/>
    <x v="0"/>
    <s v="Finance"/>
    <x v="16"/>
    <d v="2021-02-09T00:00:00"/>
    <x v="80"/>
    <s v="Above average"/>
    <x v="0"/>
    <n v="3.4547945205479453"/>
  </r>
  <r>
    <s v="Bili Sizey"/>
    <x v="0"/>
    <s v="Sales"/>
    <x v="20"/>
    <d v="2022-02-28T00:00:00"/>
    <x v="81"/>
    <s v="Average"/>
    <x v="0"/>
    <n v="2.4027397260273973"/>
  </r>
  <r>
    <s v="Caro Chappel"/>
    <x v="1"/>
    <s v="Website"/>
    <x v="13"/>
    <d v="2021-07-04T00:00:00"/>
    <x v="17"/>
    <s v="Average"/>
    <x v="0"/>
    <n v="3.0575342465753423"/>
  </r>
  <r>
    <s v="Constantino Espley"/>
    <x v="0"/>
    <s v="Finance"/>
    <x v="8"/>
    <d v="2022-02-14T00:00:00"/>
    <x v="18"/>
    <s v="Average"/>
    <x v="0"/>
    <n v="2.441095890410959"/>
  </r>
  <r>
    <s v="Karlen McCaffrey"/>
    <x v="1"/>
    <s v="Finance"/>
    <x v="1"/>
    <d v="2021-09-20T00:00:00"/>
    <x v="82"/>
    <s v="Average"/>
    <x v="0"/>
    <n v="2.8438356164383563"/>
  </r>
  <r>
    <s v="Drusy MacCombe"/>
    <x v="0"/>
    <s v="Sales"/>
    <x v="6"/>
    <d v="2022-09-16T00:00:00"/>
    <x v="83"/>
    <s v="Very poor"/>
    <x v="0"/>
    <n v="1.8547945205479452"/>
  </r>
  <r>
    <s v="My Hanscome"/>
    <x v="0"/>
    <s v="Finance"/>
    <x v="9"/>
    <d v="2021-02-16T00:00:00"/>
    <x v="84"/>
    <s v="Average"/>
    <x v="0"/>
    <n v="3.4356164383561643"/>
  </r>
  <r>
    <s v="Teressa Udden"/>
    <x v="1"/>
    <s v="Finance"/>
    <x v="9"/>
    <d v="2020-08-24T00:00:00"/>
    <x v="85"/>
    <s v="Average"/>
    <x v="0"/>
    <n v="3.9178082191780823"/>
  </r>
  <r>
    <s v="Crissie Cordel"/>
    <x v="1"/>
    <s v="Procurement"/>
    <x v="3"/>
    <d v="2022-02-19T00:00:00"/>
    <x v="86"/>
    <s v="Average"/>
    <x v="0"/>
    <n v="2.4273972602739726"/>
  </r>
  <r>
    <s v="Elia Cockton"/>
    <x v="1"/>
    <s v="Website"/>
    <x v="9"/>
    <d v="2021-04-26T00:00:00"/>
    <x v="87"/>
    <s v="Average"/>
    <x v="0"/>
    <n v="3.2465753424657535"/>
  </r>
  <r>
    <s v="Gigi Bohling"/>
    <x v="0"/>
    <s v="Sales"/>
    <x v="9"/>
    <d v="2021-07-08T00:00:00"/>
    <x v="15"/>
    <s v="Average"/>
    <x v="0"/>
    <n v="3.0465753424657533"/>
  </r>
  <r>
    <s v="Ebonee Roxburgh"/>
    <x v="0"/>
    <s v="Procurement"/>
    <x v="8"/>
    <d v="2022-05-20T00:00:00"/>
    <x v="88"/>
    <s v="Average"/>
    <x v="0"/>
    <n v="2.1808219178082191"/>
  </r>
  <r>
    <s v="Shayne Stegel"/>
    <x v="0"/>
    <s v="Finance"/>
    <x v="18"/>
    <d v="2022-06-19T00:00:00"/>
    <x v="89"/>
    <s v="Poor"/>
    <x v="0"/>
    <n v="2.0986301369863014"/>
  </r>
  <r>
    <s v="Zach Polon"/>
    <x v="0"/>
    <s v="Procurement"/>
    <x v="21"/>
    <d v="2021-08-03T00:00:00"/>
    <x v="7"/>
    <s v="Average"/>
    <x v="0"/>
    <n v="2.9753424657534246"/>
  </r>
  <r>
    <s v="Sanchali Shirish"/>
    <x v="0"/>
    <s v="Sales"/>
    <x v="16"/>
    <d v="2020-08-30T00:00:00"/>
    <x v="68"/>
    <s v="Average"/>
    <x v="1"/>
    <n v="3.9013698630136986"/>
  </r>
  <r>
    <s v="Gangadutt Ragha"/>
    <x v="0"/>
    <s v="Website"/>
    <x v="7"/>
    <d v="2021-03-22T00:00:00"/>
    <x v="74"/>
    <s v="Poor"/>
    <x v="1"/>
    <n v="3.3424657534246576"/>
  </r>
  <r>
    <s v="Waheeda Vasuman"/>
    <x v="0"/>
    <s v="Sales"/>
    <x v="20"/>
    <d v="2021-12-28T00:00:00"/>
    <x v="81"/>
    <s v="Average"/>
    <x v="1"/>
    <n v="2.5726027397260274"/>
  </r>
  <r>
    <s v="Nanak Sapna"/>
    <x v="1"/>
    <s v="Procurement"/>
    <x v="18"/>
    <d v="2022-06-06T00:00:00"/>
    <x v="41"/>
    <s v="Exceptional"/>
    <x v="1"/>
    <n v="2.1342465753424658"/>
  </r>
  <r>
    <s v="Shobhana Samuel"/>
    <x v="0"/>
    <s v="Procurement"/>
    <x v="23"/>
    <d v="2022-04-15T00:00:00"/>
    <x v="79"/>
    <s v="Average"/>
    <x v="1"/>
    <n v="2.2767123287671232"/>
  </r>
  <r>
    <s v="Amlankusum Rajabhushan"/>
    <x v="0"/>
    <s v="Website"/>
    <x v="2"/>
    <d v="2022-03-05T00:00:00"/>
    <x v="75"/>
    <s v="Average"/>
    <x v="1"/>
    <n v="2.3890410958904109"/>
  </r>
  <r>
    <s v="Pratigya Rema"/>
    <x v="1"/>
    <s v="Website"/>
    <x v="10"/>
    <d v="2022-02-12T00:00:00"/>
    <x v="38"/>
    <s v="Average"/>
    <x v="1"/>
    <n v="2.4465753424657533"/>
  </r>
  <r>
    <s v="Ramnath Ravuri"/>
    <x v="1"/>
    <s v="Website"/>
    <x v="24"/>
    <d v="2023-02-28T00:00:00"/>
    <x v="66"/>
    <s v="Average"/>
    <x v="1"/>
    <n v="1.4027397260273973"/>
  </r>
  <r>
    <s v="Prerana Nishita"/>
    <x v="1"/>
    <s v="Procurement"/>
    <x v="3"/>
    <d v="2021-12-19T00:00:00"/>
    <x v="86"/>
    <s v="Average"/>
    <x v="1"/>
    <n v="2.5972602739726027"/>
  </r>
  <r>
    <s v="Makshi Vinutha"/>
    <x v="1"/>
    <s v="Procurement"/>
    <x v="8"/>
    <d v="2022-08-27T00:00:00"/>
    <x v="8"/>
    <s v="Average"/>
    <x v="1"/>
    <n v="1.9095890410958904"/>
  </r>
  <r>
    <s v="Shiuli Sapna"/>
    <x v="0"/>
    <s v="Procurement"/>
    <x v="21"/>
    <d v="2020-11-29T00:00:00"/>
    <x v="71"/>
    <s v="Average"/>
    <x v="1"/>
    <n v="3.6520547945205482"/>
  </r>
  <r>
    <s v="Agrata Rajarama"/>
    <x v="1"/>
    <s v="Finance"/>
    <x v="14"/>
    <d v="2021-03-01T00:00:00"/>
    <x v="70"/>
    <s v="Average"/>
    <x v="1"/>
    <n v="3.4"/>
  </r>
  <r>
    <s v="Vasu Nandin"/>
    <x v="1"/>
    <s v="Procurement"/>
    <x v="6"/>
    <d v="2022-01-10T00:00:00"/>
    <x v="49"/>
    <s v="Average"/>
    <x v="1"/>
    <n v="2.536986301369863"/>
  </r>
  <r>
    <s v="Bhuvan Pals"/>
    <x v="1"/>
    <s v="Website"/>
    <x v="12"/>
    <d v="2022-03-13T00:00:00"/>
    <x v="58"/>
    <s v="Above average"/>
    <x v="1"/>
    <n v="2.3671232876712329"/>
  </r>
  <r>
    <s v="Gumwant Veera"/>
    <x v="0"/>
    <s v="Finance"/>
    <x v="2"/>
    <d v="2021-06-28T00:00:00"/>
    <x v="52"/>
    <s v="Poor"/>
    <x v="1"/>
    <n v="3.0739726027397261"/>
  </r>
  <r>
    <s v="Narois Motiwala"/>
    <x v="0"/>
    <s v="Website"/>
    <x v="17"/>
    <d v="2020-10-15T00:00:00"/>
    <x v="28"/>
    <s v="Poor"/>
    <x v="1"/>
    <n v="3.7753424657534245"/>
  </r>
  <r>
    <s v="Anjushri Chandiramani"/>
    <x v="1"/>
    <s v="HR"/>
    <x v="16"/>
    <d v="2020-08-18T00:00:00"/>
    <x v="27"/>
    <s v="Average"/>
    <x v="1"/>
    <n v="3.9342465753424656"/>
  </r>
  <r>
    <s v="Krishnakanta Vellanki"/>
    <x v="0"/>
    <s v="Sales"/>
    <x v="4"/>
    <d v="2021-07-07T00:00:00"/>
    <x v="3"/>
    <s v="Above average"/>
    <x v="1"/>
    <n v="3.0493150684931507"/>
  </r>
  <r>
    <s v="Dhruv Manjunath"/>
    <x v="1"/>
    <s v="Procurement"/>
    <x v="15"/>
    <d v="2020-07-11T00:00:00"/>
    <x v="60"/>
    <s v="Average"/>
    <x v="1"/>
    <n v="4.0383561643835613"/>
  </r>
  <r>
    <s v="Vanmala Shriharsha"/>
    <x v="0"/>
    <s v="Finance"/>
    <x v="16"/>
    <d v="2021-11-06T00:00:00"/>
    <x v="39"/>
    <s v="Average"/>
    <x v="1"/>
    <n v="2.7150684931506848"/>
  </r>
  <r>
    <s v="Sameer Shashank Sapra"/>
    <x v="0"/>
    <s v="HR"/>
    <x v="14"/>
    <d v="2020-12-15T00:00:00"/>
    <x v="35"/>
    <s v="Average"/>
    <x v="1"/>
    <n v="3.6082191780821917"/>
  </r>
  <r>
    <s v="Anumati Shyamari Meherhomji"/>
    <x v="1"/>
    <s v="Sales"/>
    <x v="6"/>
    <d v="2021-04-10T00:00:00"/>
    <x v="5"/>
    <s v="Average"/>
    <x v="1"/>
    <n v="3.2904109589041095"/>
  </r>
  <r>
    <s v="Tarala Vishaal"/>
    <x v="1"/>
    <s v="Finance"/>
    <x v="1"/>
    <d v="2021-07-20T00:00:00"/>
    <x v="82"/>
    <s v="Average"/>
    <x v="1"/>
    <n v="3.0136986301369864"/>
  </r>
  <r>
    <s v="Shubhra Potla"/>
    <x v="1"/>
    <s v="Website"/>
    <x v="14"/>
    <d v="2022-02-27T00:00:00"/>
    <x v="77"/>
    <s v="Average"/>
    <x v="1"/>
    <n v="2.4054794520547946"/>
  </r>
  <r>
    <s v="Hemavati Muthiah"/>
    <x v="1"/>
    <s v="Website"/>
    <x v="9"/>
    <d v="2021-02-26T00:00:00"/>
    <x v="87"/>
    <s v="Average"/>
    <x v="1"/>
    <n v="3.408219178082192"/>
  </r>
  <r>
    <s v="Krittika Gaekwad"/>
    <x v="1"/>
    <s v="Finance"/>
    <x v="1"/>
    <d v="2022-02-02T00:00:00"/>
    <x v="36"/>
    <s v="Average"/>
    <x v="1"/>
    <n v="2.473972602739726"/>
  </r>
  <r>
    <s v="Shevantilal Muppala"/>
    <x v="1"/>
    <s v="Procurement"/>
    <x v="6"/>
    <d v="2021-08-17T00:00:00"/>
    <x v="67"/>
    <s v="Average"/>
    <x v="1"/>
    <n v="2.9369863013698629"/>
  </r>
  <r>
    <s v="Shattesh Utpat"/>
    <x v="0"/>
    <s v="Procurement"/>
    <x v="14"/>
    <d v="2022-05-20T00:00:00"/>
    <x v="33"/>
    <s v="Average"/>
    <x v="1"/>
    <n v="2.1808219178082191"/>
  </r>
  <r>
    <s v="Kamalakshi Mukundan"/>
    <x v="0"/>
    <s v="Finance"/>
    <x v="16"/>
    <d v="2020-12-09T00:00:00"/>
    <x v="80"/>
    <s v="Above average"/>
    <x v="1"/>
    <n v="3.6246575342465754"/>
  </r>
  <r>
    <s v="Chandana Sannidhi Surnilla"/>
    <x v="0"/>
    <s v="Finance"/>
    <x v="18"/>
    <d v="2022-04-19T00:00:00"/>
    <x v="89"/>
    <s v="Poor"/>
    <x v="1"/>
    <n v="2.2657534246575342"/>
  </r>
  <r>
    <s v="Indu Varada Sumedh"/>
    <x v="1"/>
    <s v="Finance"/>
    <x v="6"/>
    <d v="2020-10-20T00:00:00"/>
    <x v="44"/>
    <s v="Average"/>
    <x v="1"/>
    <n v="3.7616438356164386"/>
  </r>
  <r>
    <s v="Karuna Pashupathy"/>
    <x v="2"/>
    <s v="Website"/>
    <x v="16"/>
    <d v="2021-01-16T00:00:00"/>
    <x v="69"/>
    <s v="Above average"/>
    <x v="1"/>
    <n v="3.5205479452054793"/>
  </r>
  <r>
    <s v="Mardav Ramaswami"/>
    <x v="0"/>
    <s v="Procurement"/>
    <x v="8"/>
    <d v="2022-02-15T00:00:00"/>
    <x v="72"/>
    <s v="Average"/>
    <x v="1"/>
    <n v="2.4383561643835616"/>
  </r>
  <r>
    <s v="Sarayu Ragunathan"/>
    <x v="0"/>
    <s v="Procurement"/>
    <x v="9"/>
    <d v="2020-09-29T00:00:00"/>
    <x v="47"/>
    <s v="Average"/>
    <x v="1"/>
    <n v="3.8191780821917809"/>
  </r>
  <r>
    <s v="Kevalkumar Solanki"/>
    <x v="1"/>
    <s v="Finance"/>
    <x v="9"/>
    <d v="2020-06-24T00:00:00"/>
    <x v="85"/>
    <s v="Average"/>
    <x v="1"/>
    <n v="4.0849315068493155"/>
  </r>
  <r>
    <s v="Upendra Swati"/>
    <x v="2"/>
    <s v="Finance"/>
    <x v="8"/>
    <d v="2021-12-05T00:00:00"/>
    <x v="40"/>
    <s v="Average"/>
    <x v="1"/>
    <n v="2.6356164383561644"/>
  </r>
  <r>
    <s v="Deepit Ranjana"/>
    <x v="1"/>
    <s v="Finance"/>
    <x v="1"/>
    <d v="2021-07-06T00:00:00"/>
    <x v="56"/>
    <s v="Average"/>
    <x v="1"/>
    <n v="3.0520547945205481"/>
  </r>
  <r>
    <s v="Amal Nimesh"/>
    <x v="0"/>
    <s v="Website"/>
    <x v="10"/>
    <d v="2021-09-11T00:00:00"/>
    <x v="51"/>
    <s v="Average"/>
    <x v="1"/>
    <n v="2.8684931506849316"/>
  </r>
  <r>
    <s v="Kunja Prashanta Vibha"/>
    <x v="1"/>
    <s v="Website"/>
    <x v="16"/>
    <d v="2022-03-05T00:00:00"/>
    <x v="55"/>
    <s v="Average"/>
    <x v="1"/>
    <n v="2.3890410958904109"/>
  </r>
  <r>
    <s v="Godavari Veena"/>
    <x v="1"/>
    <s v="Website"/>
    <x v="13"/>
    <d v="2021-03-21T00:00:00"/>
    <x v="42"/>
    <s v="Average"/>
    <x v="1"/>
    <n v="3.3452054794520549"/>
  </r>
  <r>
    <s v="Devasree Fullara Saurin"/>
    <x v="1"/>
    <s v="Sales"/>
    <x v="0"/>
    <d v="2021-10-07T00:00:00"/>
    <x v="57"/>
    <s v="Poor"/>
    <x v="1"/>
    <n v="2.7972602739726029"/>
  </r>
  <r>
    <s v="Geena Raghavanpillai"/>
    <x v="0"/>
    <s v="Sales"/>
    <x v="3"/>
    <d v="2021-07-26T00:00:00"/>
    <x v="7"/>
    <s v="Average"/>
    <x v="1"/>
    <n v="2.9972602739726026"/>
  </r>
  <r>
    <s v="Rupak Mehra"/>
    <x v="0"/>
    <s v="Sales"/>
    <x v="6"/>
    <d v="2022-07-16T00:00:00"/>
    <x v="83"/>
    <s v="Very poor"/>
    <x v="1"/>
    <n v="2.0246575342465754"/>
  </r>
  <r>
    <s v="Sawini Chandan"/>
    <x v="1"/>
    <s v="Sales"/>
    <x v="11"/>
    <d v="2021-04-30T00:00:00"/>
    <x v="62"/>
    <s v="Exceptional"/>
    <x v="1"/>
    <n v="3.2356164383561645"/>
  </r>
  <r>
    <s v="Baruna Ogale"/>
    <x v="0"/>
    <s v="Procurement"/>
    <x v="13"/>
    <d v="2021-01-08T00:00:00"/>
    <x v="32"/>
    <s v="Average"/>
    <x v="1"/>
    <n v="3.5424657534246577"/>
  </r>
  <r>
    <s v="Jagajeet Viraj"/>
    <x v="1"/>
    <s v="Website"/>
    <x v="10"/>
    <d v="2020-09-10T00:00:00"/>
    <x v="34"/>
    <s v="Average"/>
    <x v="1"/>
    <n v="3.871232876712329"/>
  </r>
  <r>
    <s v="Kulbhushan Moorthy"/>
    <x v="0"/>
    <s v="Finance"/>
    <x v="15"/>
    <d v="2021-03-17T00:00:00"/>
    <x v="61"/>
    <s v="Average"/>
    <x v="1"/>
    <n v="3.3561643835616439"/>
  </r>
  <r>
    <s v="Ilesh Dasgupta"/>
    <x v="0"/>
    <s v="Procurement"/>
    <x v="16"/>
    <d v="2021-12-17T00:00:00"/>
    <x v="63"/>
    <s v="Very poor"/>
    <x v="1"/>
    <n v="2.6027397260273974"/>
  </r>
  <r>
    <s v="Madhumati Gazala Soumitra"/>
    <x v="1"/>
    <s v="Finance"/>
    <x v="9"/>
    <d v="2022-07-05T00:00:00"/>
    <x v="54"/>
    <s v="Average"/>
    <x v="1"/>
    <n v="2.0547945205479454"/>
  </r>
  <r>
    <s v="Chitrasen Laul"/>
    <x v="0"/>
    <s v="Procurement"/>
    <x v="21"/>
    <d v="2021-06-03T00:00:00"/>
    <x v="7"/>
    <s v="Average"/>
    <x v="1"/>
    <n v="3.1424657534246574"/>
  </r>
  <r>
    <s v="Jaishree Atasi Yavatkar"/>
    <x v="0"/>
    <s v="Website"/>
    <x v="7"/>
    <d v="2022-03-20T00:00:00"/>
    <x v="30"/>
    <s v="Average"/>
    <x v="1"/>
    <n v="2.3479452054794518"/>
  </r>
  <r>
    <s v="Kantimoy Pritish"/>
    <x v="1"/>
    <s v="Finance"/>
    <x v="8"/>
    <d v="2021-05-12T00:00:00"/>
    <x v="37"/>
    <s v="Poor"/>
    <x v="1"/>
    <n v="3.2027397260273971"/>
  </r>
  <r>
    <s v="Rameshwari Chikodi"/>
    <x v="0"/>
    <s v="Website"/>
    <x v="8"/>
    <d v="2021-01-18T00:00:00"/>
    <x v="64"/>
    <s v="Average"/>
    <x v="1"/>
    <n v="3.515068493150685"/>
  </r>
  <r>
    <s v="Lalit Kothari"/>
    <x v="1"/>
    <s v="Finance"/>
    <x v="1"/>
    <d v="2021-12-20T00:00:00"/>
    <x v="45"/>
    <s v="Average"/>
    <x v="1"/>
    <n v="2.5945205479452054"/>
  </r>
  <r>
    <s v="Sahas Sanabhi Shrikant"/>
    <x v="0"/>
    <s v="Procurement"/>
    <x v="22"/>
    <d v="2021-07-01T00:00:00"/>
    <x v="78"/>
    <s v="Average"/>
    <x v="1"/>
    <n v="3.0657534246575344"/>
  </r>
  <r>
    <s v="Kaishori Harathi Kateel"/>
    <x v="1"/>
    <s v="HR"/>
    <x v="7"/>
    <d v="2021-07-12T00:00:00"/>
    <x v="65"/>
    <s v="Average"/>
    <x v="1"/>
    <n v="3.0356164383561643"/>
  </r>
  <r>
    <s v="Rushil Kripa"/>
    <x v="1"/>
    <s v="Procurement"/>
    <x v="15"/>
    <d v="2021-09-29T00:00:00"/>
    <x v="53"/>
    <s v="Average"/>
    <x v="1"/>
    <n v="2.8191780821917809"/>
  </r>
  <r>
    <s v="Sarojini Naueshwara"/>
    <x v="1"/>
    <s v="Procurement"/>
    <x v="8"/>
    <d v="2022-08-16T00:00:00"/>
    <x v="76"/>
    <s v="Average"/>
    <x v="1"/>
    <n v="1.9397260273972603"/>
  </r>
  <r>
    <s v="Sartaj Probal"/>
    <x v="1"/>
    <s v="Procurement"/>
    <x v="6"/>
    <d v="2022-01-29T00:00:00"/>
    <x v="73"/>
    <s v="Average"/>
    <x v="1"/>
    <n v="2.484931506849315"/>
  </r>
  <r>
    <s v="Mahindra Sreedharan"/>
    <x v="0"/>
    <s v="Procurement"/>
    <x v="8"/>
    <d v="2022-03-20T00:00:00"/>
    <x v="88"/>
    <s v="Average"/>
    <x v="1"/>
    <n v="2.3479452054794518"/>
  </r>
  <r>
    <s v="Suchira Bhanupriya Tapti"/>
    <x v="1"/>
    <s v="Website"/>
    <x v="17"/>
    <d v="2020-05-11T00:00:00"/>
    <x v="43"/>
    <s v="Average"/>
    <x v="1"/>
    <n v="4.2054794520547949"/>
  </r>
  <r>
    <s v="Fullara Sushanti Mokate"/>
    <x v="1"/>
    <s v="Website"/>
    <x v="2"/>
    <d v="2020-09-13T00:00:00"/>
    <x v="1"/>
    <s v="Average"/>
    <x v="1"/>
    <n v="3.8630136986301369"/>
  </r>
  <r>
    <s v="Hridaynath Tendulkar"/>
    <x v="0"/>
    <s v="Website"/>
    <x v="0"/>
    <d v="2021-07-20T00:00:00"/>
    <x v="31"/>
    <s v="Average"/>
    <x v="1"/>
    <n v="3.0136986301369864"/>
  </r>
  <r>
    <s v="Abhaya Priyavardhan"/>
    <x v="0"/>
    <s v="Sales"/>
    <x v="12"/>
    <d v="2021-05-06T00:00:00"/>
    <x v="29"/>
    <s v="Average"/>
    <x v="1"/>
    <n v="3.2191780821917808"/>
  </r>
  <r>
    <s v="Ayog Chakrabarti"/>
    <x v="1"/>
    <s v="Website"/>
    <x v="9"/>
    <d v="2021-04-27T00:00:00"/>
    <x v="46"/>
    <s v="Very poor"/>
    <x v="1"/>
    <n v="3.2438356164383562"/>
  </r>
  <r>
    <s v="Pragya Nilufar"/>
    <x v="0"/>
    <s v="Website"/>
    <x v="9"/>
    <d v="2021-09-09T00:00:00"/>
    <x v="26"/>
    <s v="Average"/>
    <x v="1"/>
    <n v="2.8739726027397259"/>
  </r>
  <r>
    <s v="Shulabh Qutub Sundaramoorthy"/>
    <x v="1"/>
    <s v="Sales"/>
    <x v="15"/>
    <d v="2021-08-25T00:00:00"/>
    <x v="48"/>
    <s v="Average"/>
    <x v="1"/>
    <n v="2.9150684931506849"/>
  </r>
  <r>
    <s v="Vinanti Choudhari"/>
    <x v="0"/>
    <s v="Procurement"/>
    <x v="19"/>
    <d v="2021-01-22T00:00:00"/>
    <x v="59"/>
    <s v="Average"/>
    <x v="1"/>
    <n v="3.504109589041096"/>
  </r>
  <r>
    <s v="Ranajay Kailashnath Richa"/>
    <x v="0"/>
    <s v="Procurement"/>
    <x v="5"/>
    <d v="2022-05-16T00:00:00"/>
    <x v="4"/>
    <s v="Average"/>
    <x v="1"/>
    <n v="2.1917808219178081"/>
  </r>
  <r>
    <s v="Asija Pothireddy"/>
    <x v="0"/>
    <s v="Finance"/>
    <x v="9"/>
    <d v="2020-12-16T00:00:00"/>
    <x v="84"/>
    <s v="Average"/>
    <x v="1"/>
    <n v="3.6054794520547944"/>
  </r>
  <r>
    <s v="Piyali Mahanthapa"/>
    <x v="0"/>
    <s v="Procurement"/>
    <x v="9"/>
    <d v="2022-03-20T00:00:00"/>
    <x v="9"/>
    <s v="Above average"/>
    <x v="1"/>
    <n v="2.3479452054794518"/>
  </r>
  <r>
    <s v="Sukhdev Nageshwar"/>
    <x v="1"/>
    <s v="Website"/>
    <x v="9"/>
    <d v="2020-10-25T00:00:00"/>
    <x v="50"/>
    <s v="Average"/>
    <x v="1"/>
    <n v="3.74794520547945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s v="Male"/>
    <x v="0"/>
    <n v="22"/>
    <x v="0"/>
    <n v="112780"/>
    <x v="0"/>
    <x v="0"/>
    <n v="2.8794520547945206"/>
  </r>
  <r>
    <x v="1"/>
    <s v="Male"/>
    <x v="1"/>
    <n v="46"/>
    <x v="1"/>
    <n v="70610"/>
    <x v="1"/>
    <x v="0"/>
    <n v="2.0246575342465754"/>
  </r>
  <r>
    <x v="2"/>
    <s v="Female"/>
    <x v="0"/>
    <n v="28"/>
    <x v="2"/>
    <n v="53240"/>
    <x v="1"/>
    <x v="0"/>
    <n v="3.1232876712328768"/>
  </r>
  <r>
    <x v="3"/>
    <s v="Other"/>
    <x v="2"/>
    <n v="37"/>
    <x v="3"/>
    <n v="115440"/>
    <x v="2"/>
    <x v="0"/>
    <n v="3.7013698630136984"/>
  </r>
  <r>
    <x v="4"/>
    <s v="Male"/>
    <x v="0"/>
    <n v="32"/>
    <x v="4"/>
    <n v="53540"/>
    <x v="1"/>
    <x v="0"/>
    <n v="2.8273972602739725"/>
  </r>
  <r>
    <x v="5"/>
    <s v="Female"/>
    <x v="1"/>
    <n v="30"/>
    <x v="5"/>
    <n v="112570"/>
    <x v="1"/>
    <x v="0"/>
    <n v="1.7424657534246575"/>
  </r>
  <r>
    <x v="6"/>
    <s v="Male"/>
    <x v="1"/>
    <n v="33"/>
    <x v="6"/>
    <n v="48530"/>
    <x v="0"/>
    <x v="0"/>
    <n v="2.1808219178082191"/>
  </r>
  <r>
    <x v="7"/>
    <s v="Female"/>
    <x v="3"/>
    <n v="24"/>
    <x v="7"/>
    <n v="62780"/>
    <x v="1"/>
    <x v="0"/>
    <n v="3.6958904109589041"/>
  </r>
  <r>
    <x v="8"/>
    <s v="Male"/>
    <x v="3"/>
    <n v="33"/>
    <x v="8"/>
    <n v="53870"/>
    <x v="1"/>
    <x v="0"/>
    <n v="2.7068493150684931"/>
  </r>
  <r>
    <x v="9"/>
    <s v="Female"/>
    <x v="4"/>
    <n v="27"/>
    <x v="9"/>
    <n v="119110"/>
    <x v="1"/>
    <x v="0"/>
    <n v="3.7671232876712328"/>
  </r>
  <r>
    <x v="10"/>
    <s v="Male"/>
    <x v="3"/>
    <n v="29"/>
    <x v="10"/>
    <n v="112110"/>
    <x v="2"/>
    <x v="0"/>
    <n v="3.6082191780821917"/>
  </r>
  <r>
    <x v="11"/>
    <s v="Male"/>
    <x v="0"/>
    <n v="25"/>
    <x v="11"/>
    <n v="65700"/>
    <x v="1"/>
    <x v="0"/>
    <n v="3.0520547945205481"/>
  </r>
  <r>
    <x v="12"/>
    <s v="Male"/>
    <x v="3"/>
    <n v="37"/>
    <x v="6"/>
    <n v="69070"/>
    <x v="1"/>
    <x v="0"/>
    <n v="2.1808219178082191"/>
  </r>
  <r>
    <x v="13"/>
    <s v="Male"/>
    <x v="3"/>
    <n v="20"/>
    <x v="12"/>
    <n v="107700"/>
    <x v="1"/>
    <x v="0"/>
    <n v="2.8438356164383563"/>
  </r>
  <r>
    <x v="14"/>
    <s v="Female"/>
    <x v="3"/>
    <n v="32"/>
    <x v="13"/>
    <n v="43840"/>
    <x v="0"/>
    <x v="0"/>
    <n v="3.1315068493150684"/>
  </r>
  <r>
    <x v="15"/>
    <s v="Male"/>
    <x v="1"/>
    <n v="40"/>
    <x v="14"/>
    <n v="99750"/>
    <x v="1"/>
    <x v="0"/>
    <n v="3.3808219178082193"/>
  </r>
  <r>
    <x v="16"/>
    <s v="Male"/>
    <x v="1"/>
    <n v="21"/>
    <x v="15"/>
    <n v="37920"/>
    <x v="1"/>
    <x v="0"/>
    <n v="3.8164383561643835"/>
  </r>
  <r>
    <x v="17"/>
    <s v="Male"/>
    <x v="1"/>
    <n v="21"/>
    <x v="16"/>
    <n v="57090"/>
    <x v="1"/>
    <x v="0"/>
    <n v="2.0136986301369864"/>
  </r>
  <r>
    <x v="18"/>
    <s v="Female"/>
    <x v="3"/>
    <n v="31"/>
    <x v="17"/>
    <n v="41980"/>
    <x v="1"/>
    <x v="0"/>
    <n v="3.7041095890410958"/>
  </r>
  <r>
    <x v="19"/>
    <s v="Male"/>
    <x v="4"/>
    <n v="21"/>
    <x v="18"/>
    <n v="75880"/>
    <x v="1"/>
    <x v="0"/>
    <n v="3.4383561643835616"/>
  </r>
  <r>
    <x v="20"/>
    <s v="Female"/>
    <x v="2"/>
    <n v="34"/>
    <x v="19"/>
    <n v="58940"/>
    <x v="1"/>
    <x v="0"/>
    <n v="2.3123287671232875"/>
  </r>
  <r>
    <x v="21"/>
    <s v="Female"/>
    <x v="2"/>
    <n v="30"/>
    <x v="20"/>
    <n v="67910"/>
    <x v="2"/>
    <x v="0"/>
    <n v="3.0356164383561643"/>
  </r>
  <r>
    <x v="22"/>
    <s v="Female"/>
    <x v="3"/>
    <n v="31"/>
    <x v="21"/>
    <n v="58100"/>
    <x v="1"/>
    <x v="0"/>
    <n v="2.2849315068493152"/>
  </r>
  <r>
    <x v="23"/>
    <s v="Male"/>
    <x v="2"/>
    <n v="27"/>
    <x v="22"/>
    <n v="48980"/>
    <x v="1"/>
    <x v="0"/>
    <n v="2.547945205479452"/>
  </r>
  <r>
    <x v="24"/>
    <s v="Other"/>
    <x v="2"/>
    <n v="30"/>
    <x v="23"/>
    <n v="64000"/>
    <x v="1"/>
    <x v="0"/>
    <n v="2.4657534246575343"/>
  </r>
  <r>
    <x v="25"/>
    <s v="Female"/>
    <x v="1"/>
    <n v="42"/>
    <x v="24"/>
    <n v="75000"/>
    <x v="3"/>
    <x v="0"/>
    <n v="1.9671232876712328"/>
  </r>
  <r>
    <x v="26"/>
    <s v="Female"/>
    <x v="3"/>
    <n v="40"/>
    <x v="25"/>
    <n v="87620"/>
    <x v="1"/>
    <x v="0"/>
    <n v="3.1780821917808217"/>
  </r>
  <r>
    <x v="27"/>
    <s v="Female"/>
    <x v="3"/>
    <n v="29"/>
    <x v="26"/>
    <n v="34980"/>
    <x v="1"/>
    <x v="0"/>
    <n v="4.0383561643835613"/>
  </r>
  <r>
    <x v="28"/>
    <s v="Female"/>
    <x v="2"/>
    <n v="28"/>
    <x v="27"/>
    <n v="75970"/>
    <x v="1"/>
    <x v="0"/>
    <n v="3.5945205479452054"/>
  </r>
  <r>
    <x v="29"/>
    <s v="Female"/>
    <x v="2"/>
    <n v="34"/>
    <x v="28"/>
    <n v="60130"/>
    <x v="1"/>
    <x v="0"/>
    <n v="2.4246575342465753"/>
  </r>
  <r>
    <x v="30"/>
    <s v="Female"/>
    <x v="3"/>
    <n v="33"/>
    <x v="29"/>
    <n v="75480"/>
    <x v="4"/>
    <x v="0"/>
    <n v="3.0767123287671234"/>
  </r>
  <r>
    <x v="31"/>
    <s v="Male"/>
    <x v="1"/>
    <n v="33"/>
    <x v="30"/>
    <n v="115920"/>
    <x v="1"/>
    <x v="0"/>
    <n v="3.6520547945205482"/>
  </r>
  <r>
    <x v="32"/>
    <s v="Female"/>
    <x v="0"/>
    <n v="36"/>
    <x v="31"/>
    <n v="78540"/>
    <x v="1"/>
    <x v="0"/>
    <n v="2.7479452054794522"/>
  </r>
  <r>
    <x v="33"/>
    <s v="Male"/>
    <x v="1"/>
    <n v="25"/>
    <x v="32"/>
    <n v="109190"/>
    <x v="0"/>
    <x v="0"/>
    <n v="2.1123287671232878"/>
  </r>
  <r>
    <x v="34"/>
    <s v="Female"/>
    <x v="0"/>
    <n v="34"/>
    <x v="33"/>
    <n v="49630"/>
    <x v="2"/>
    <x v="0"/>
    <n v="2.1260273972602741"/>
  </r>
  <r>
    <x v="35"/>
    <s v="Female"/>
    <x v="1"/>
    <n v="28"/>
    <x v="34"/>
    <n v="99970"/>
    <x v="1"/>
    <x v="0"/>
    <n v="2.3753424657534246"/>
  </r>
  <r>
    <x v="36"/>
    <s v="Female"/>
    <x v="3"/>
    <n v="33"/>
    <x v="35"/>
    <n v="96140"/>
    <x v="1"/>
    <x v="0"/>
    <n v="3.580821917808219"/>
  </r>
  <r>
    <x v="37"/>
    <s v="Male"/>
    <x v="1"/>
    <n v="31"/>
    <x v="36"/>
    <n v="103550"/>
    <x v="1"/>
    <x v="0"/>
    <n v="2.117808219178082"/>
  </r>
  <r>
    <x v="38"/>
    <s v="Male"/>
    <x v="3"/>
    <n v="31"/>
    <x v="37"/>
    <n v="48950"/>
    <x v="1"/>
    <x v="0"/>
    <n v="2.7013698630136984"/>
  </r>
  <r>
    <x v="39"/>
    <s v="Male"/>
    <x v="2"/>
    <n v="24"/>
    <x v="38"/>
    <n v="52610"/>
    <x v="2"/>
    <x v="0"/>
    <n v="2.9068493150684933"/>
  </r>
  <r>
    <x v="40"/>
    <s v="Female"/>
    <x v="1"/>
    <n v="36"/>
    <x v="39"/>
    <n v="78390"/>
    <x v="1"/>
    <x v="0"/>
    <n v="2.6520547945205482"/>
  </r>
  <r>
    <x v="41"/>
    <s v="Female"/>
    <x v="2"/>
    <n v="33"/>
    <x v="40"/>
    <n v="86570"/>
    <x v="1"/>
    <x v="0"/>
    <n v="1.8849315068493151"/>
  </r>
  <r>
    <x v="42"/>
    <s v="Female"/>
    <x v="3"/>
    <n v="27"/>
    <x v="41"/>
    <n v="83750"/>
    <x v="1"/>
    <x v="0"/>
    <n v="2.2219178082191782"/>
  </r>
  <r>
    <x v="43"/>
    <s v="Female"/>
    <x v="2"/>
    <n v="34"/>
    <x v="42"/>
    <n v="92450"/>
    <x v="1"/>
    <x v="0"/>
    <n v="2.882191780821918"/>
  </r>
  <r>
    <x v="44"/>
    <s v="Male"/>
    <x v="3"/>
    <n v="20"/>
    <x v="43"/>
    <n v="112650"/>
    <x v="1"/>
    <x v="0"/>
    <n v="3.6"/>
  </r>
  <r>
    <x v="45"/>
    <s v="Male"/>
    <x v="1"/>
    <n v="20"/>
    <x v="44"/>
    <n v="79570"/>
    <x v="1"/>
    <x v="0"/>
    <n v="2.0630136986301371"/>
  </r>
  <r>
    <x v="46"/>
    <s v="Female"/>
    <x v="0"/>
    <n v="20"/>
    <x v="45"/>
    <n v="68900"/>
    <x v="2"/>
    <x v="0"/>
    <n v="2.6301369863013697"/>
  </r>
  <r>
    <x v="47"/>
    <s v="Female"/>
    <x v="3"/>
    <n v="25"/>
    <x v="46"/>
    <n v="80700"/>
    <x v="0"/>
    <x v="0"/>
    <n v="2.2000000000000002"/>
  </r>
  <r>
    <x v="48"/>
    <s v="Male"/>
    <x v="1"/>
    <n v="19"/>
    <x v="47"/>
    <n v="58960"/>
    <x v="1"/>
    <x v="0"/>
    <n v="3.3424657534246576"/>
  </r>
  <r>
    <x v="49"/>
    <s v="Male"/>
    <x v="3"/>
    <n v="36"/>
    <x v="48"/>
    <n v="118840"/>
    <x v="1"/>
    <x v="0"/>
    <n v="4.0493150684931507"/>
  </r>
  <r>
    <x v="50"/>
    <s v="Male"/>
    <x v="2"/>
    <n v="28"/>
    <x v="49"/>
    <n v="48170"/>
    <x v="0"/>
    <x v="0"/>
    <n v="3.989041095890411"/>
  </r>
  <r>
    <x v="51"/>
    <s v="Female"/>
    <x v="4"/>
    <n v="32"/>
    <x v="50"/>
    <n v="45510"/>
    <x v="1"/>
    <x v="0"/>
    <n v="3.0054794520547947"/>
  </r>
  <r>
    <x v="44"/>
    <s v="Male"/>
    <x v="1"/>
    <n v="34"/>
    <x v="51"/>
    <n v="112650"/>
    <x v="1"/>
    <x v="0"/>
    <n v="2.1753424657534248"/>
  </r>
  <r>
    <x v="52"/>
    <s v="Female"/>
    <x v="1"/>
    <n v="36"/>
    <x v="52"/>
    <n v="114890"/>
    <x v="1"/>
    <x v="0"/>
    <n v="3.8684931506849316"/>
  </r>
  <r>
    <x v="53"/>
    <s v="Male"/>
    <x v="3"/>
    <n v="30"/>
    <x v="53"/>
    <n v="69710"/>
    <x v="1"/>
    <x v="0"/>
    <n v="1.7726027397260273"/>
  </r>
  <r>
    <x v="54"/>
    <s v="Male"/>
    <x v="2"/>
    <n v="36"/>
    <x v="54"/>
    <n v="71380"/>
    <x v="1"/>
    <x v="0"/>
    <n v="3.1890410958904107"/>
  </r>
  <r>
    <x v="55"/>
    <s v="Female"/>
    <x v="0"/>
    <n v="38"/>
    <x v="55"/>
    <n v="109160"/>
    <x v="3"/>
    <x v="0"/>
    <n v="3.0684931506849313"/>
  </r>
  <r>
    <x v="56"/>
    <s v="Male"/>
    <x v="1"/>
    <n v="27"/>
    <x v="56"/>
    <n v="113280"/>
    <x v="4"/>
    <x v="0"/>
    <n v="2.4328767123287673"/>
  </r>
  <r>
    <x v="57"/>
    <s v="Male"/>
    <x v="3"/>
    <n v="30"/>
    <x v="57"/>
    <n v="69120"/>
    <x v="1"/>
    <x v="0"/>
    <n v="3.3534246575342466"/>
  </r>
  <r>
    <x v="58"/>
    <s v="Female"/>
    <x v="4"/>
    <n v="37"/>
    <x v="58"/>
    <n v="118100"/>
    <x v="1"/>
    <x v="0"/>
    <n v="2.8657534246575342"/>
  </r>
  <r>
    <x v="59"/>
    <s v="Female"/>
    <x v="1"/>
    <n v="22"/>
    <x v="59"/>
    <n v="76900"/>
    <x v="0"/>
    <x v="0"/>
    <n v="2.8684931506849316"/>
  </r>
  <r>
    <x v="60"/>
    <s v="Female"/>
    <x v="3"/>
    <n v="43"/>
    <x v="60"/>
    <n v="114870"/>
    <x v="1"/>
    <x v="0"/>
    <n v="1.2383561643835617"/>
  </r>
  <r>
    <x v="61"/>
    <s v="Other"/>
    <x v="3"/>
    <n v="32"/>
    <x v="61"/>
    <n v="91310"/>
    <x v="1"/>
    <x v="0"/>
    <n v="1.9808219178082191"/>
  </r>
  <r>
    <x v="62"/>
    <s v="Female"/>
    <x v="1"/>
    <n v="28"/>
    <x v="62"/>
    <n v="104770"/>
    <x v="1"/>
    <x v="0"/>
    <n v="2.7698630136986302"/>
  </r>
  <r>
    <x v="63"/>
    <s v="Male"/>
    <x v="0"/>
    <n v="27"/>
    <x v="63"/>
    <n v="54970"/>
    <x v="1"/>
    <x v="0"/>
    <n v="3.7342465753424658"/>
  </r>
  <r>
    <x v="64"/>
    <s v="Other"/>
    <x v="3"/>
    <n v="26"/>
    <x v="64"/>
    <n v="90700"/>
    <x v="0"/>
    <x v="0"/>
    <n v="3.3589041095890413"/>
  </r>
  <r>
    <x v="65"/>
    <s v="Female"/>
    <x v="0"/>
    <n v="38"/>
    <x v="65"/>
    <n v="56870"/>
    <x v="0"/>
    <x v="0"/>
    <n v="3.2"/>
  </r>
  <r>
    <x v="66"/>
    <s v="Female"/>
    <x v="0"/>
    <n v="25"/>
    <x v="66"/>
    <n v="92700"/>
    <x v="1"/>
    <x v="0"/>
    <n v="3.5397260273972604"/>
  </r>
  <r>
    <x v="67"/>
    <s v="Female"/>
    <x v="2"/>
    <n v="21"/>
    <x v="67"/>
    <n v="65920"/>
    <x v="1"/>
    <x v="0"/>
    <n v="3.2328767123287672"/>
  </r>
  <r>
    <x v="68"/>
    <s v="Male"/>
    <x v="1"/>
    <n v="26"/>
    <x v="68"/>
    <n v="47360"/>
    <x v="1"/>
    <x v="0"/>
    <n v="3.484931506849315"/>
  </r>
  <r>
    <x v="69"/>
    <s v="Male"/>
    <x v="1"/>
    <n v="30"/>
    <x v="69"/>
    <n v="60570"/>
    <x v="1"/>
    <x v="0"/>
    <n v="2.2767123287671232"/>
  </r>
  <r>
    <x v="70"/>
    <s v="Female"/>
    <x v="1"/>
    <n v="28"/>
    <x v="70"/>
    <n v="104120"/>
    <x v="1"/>
    <x v="0"/>
    <n v="2.3232876712328765"/>
  </r>
  <r>
    <x v="71"/>
    <s v="Male"/>
    <x v="3"/>
    <n v="37"/>
    <x v="71"/>
    <n v="88050"/>
    <x v="2"/>
    <x v="0"/>
    <n v="3.1753424657534248"/>
  </r>
  <r>
    <x v="72"/>
    <s v="Male"/>
    <x v="3"/>
    <n v="24"/>
    <x v="41"/>
    <n v="100420"/>
    <x v="1"/>
    <x v="0"/>
    <n v="2.2219178082191782"/>
  </r>
  <r>
    <x v="73"/>
    <s v="Female"/>
    <x v="1"/>
    <n v="30"/>
    <x v="53"/>
    <n v="114180"/>
    <x v="1"/>
    <x v="0"/>
    <n v="1.7726027397260273"/>
  </r>
  <r>
    <x v="74"/>
    <s v="Female"/>
    <x v="3"/>
    <n v="21"/>
    <x v="72"/>
    <n v="33920"/>
    <x v="1"/>
    <x v="0"/>
    <n v="2.2438356164383562"/>
  </r>
  <r>
    <x v="75"/>
    <s v="Male"/>
    <x v="1"/>
    <n v="23"/>
    <x v="73"/>
    <n v="106460"/>
    <x v="1"/>
    <x v="0"/>
    <n v="2.8958904109589043"/>
  </r>
  <r>
    <x v="76"/>
    <s v="Male"/>
    <x v="1"/>
    <n v="35"/>
    <x v="74"/>
    <n v="40400"/>
    <x v="1"/>
    <x v="0"/>
    <n v="2.1095890410958904"/>
  </r>
  <r>
    <x v="77"/>
    <s v="Male"/>
    <x v="2"/>
    <n v="27"/>
    <x v="75"/>
    <n v="91650"/>
    <x v="0"/>
    <x v="0"/>
    <n v="3.4547945205479453"/>
  </r>
  <r>
    <x v="78"/>
    <s v="Male"/>
    <x v="0"/>
    <n v="43"/>
    <x v="76"/>
    <n v="36040"/>
    <x v="1"/>
    <x v="0"/>
    <n v="2.4027397260273973"/>
  </r>
  <r>
    <x v="79"/>
    <s v="Female"/>
    <x v="3"/>
    <n v="40"/>
    <x v="77"/>
    <n v="104410"/>
    <x v="1"/>
    <x v="0"/>
    <n v="3.0575342465753423"/>
  </r>
  <r>
    <x v="80"/>
    <s v="Male"/>
    <x v="2"/>
    <n v="30"/>
    <x v="78"/>
    <n v="96800"/>
    <x v="1"/>
    <x v="0"/>
    <n v="2.441095890410959"/>
  </r>
  <r>
    <x v="81"/>
    <s v="Female"/>
    <x v="2"/>
    <n v="34"/>
    <x v="12"/>
    <n v="85000"/>
    <x v="1"/>
    <x v="0"/>
    <n v="2.8438356164383563"/>
  </r>
  <r>
    <x v="82"/>
    <s v="Male"/>
    <x v="0"/>
    <n v="28"/>
    <x v="79"/>
    <n v="43510"/>
    <x v="4"/>
    <x v="0"/>
    <n v="1.8547945205479452"/>
  </r>
  <r>
    <x v="83"/>
    <s v="Male"/>
    <x v="2"/>
    <n v="33"/>
    <x v="80"/>
    <n v="59430"/>
    <x v="1"/>
    <x v="0"/>
    <n v="3.4356164383561643"/>
  </r>
  <r>
    <x v="84"/>
    <s v="Female"/>
    <x v="2"/>
    <n v="33"/>
    <x v="81"/>
    <n v="65360"/>
    <x v="1"/>
    <x v="0"/>
    <n v="3.9178082191780823"/>
  </r>
  <r>
    <x v="85"/>
    <s v="Female"/>
    <x v="1"/>
    <n v="32"/>
    <x v="82"/>
    <n v="41570"/>
    <x v="1"/>
    <x v="0"/>
    <n v="2.4273972602739726"/>
  </r>
  <r>
    <x v="86"/>
    <s v="Female"/>
    <x v="3"/>
    <n v="33"/>
    <x v="83"/>
    <n v="75280"/>
    <x v="1"/>
    <x v="0"/>
    <n v="3.2465753424657535"/>
  </r>
  <r>
    <x v="87"/>
    <s v="Male"/>
    <x v="0"/>
    <n v="33"/>
    <x v="84"/>
    <n v="74550"/>
    <x v="1"/>
    <x v="0"/>
    <n v="3.0465753424657533"/>
  </r>
  <r>
    <x v="88"/>
    <s v="Male"/>
    <x v="1"/>
    <n v="30"/>
    <x v="6"/>
    <n v="67950"/>
    <x v="1"/>
    <x v="0"/>
    <n v="2.1808219178082191"/>
  </r>
  <r>
    <x v="89"/>
    <s v="Male"/>
    <x v="2"/>
    <n v="42"/>
    <x v="85"/>
    <n v="70270"/>
    <x v="2"/>
    <x v="0"/>
    <n v="2.0986301369863014"/>
  </r>
  <r>
    <x v="90"/>
    <s v="Male"/>
    <x v="1"/>
    <n v="26"/>
    <x v="86"/>
    <n v="53540"/>
    <x v="1"/>
    <x v="0"/>
    <n v="2.9753424657534246"/>
  </r>
  <r>
    <x v="7"/>
    <s v="Female"/>
    <x v="3"/>
    <n v="24"/>
    <x v="7"/>
    <n v="62780"/>
    <x v="1"/>
    <x v="0"/>
    <n v="3.6958904109589041"/>
  </r>
  <r>
    <x v="91"/>
    <s v="Male"/>
    <x v="3"/>
    <n v="20"/>
    <x v="9"/>
    <n v="112650"/>
    <x v="1"/>
    <x v="1"/>
    <n v="3.7671232876712328"/>
  </r>
  <r>
    <x v="92"/>
    <s v="Female"/>
    <x v="3"/>
    <n v="32"/>
    <x v="87"/>
    <n v="43840"/>
    <x v="0"/>
    <x v="1"/>
    <n v="3.2986301369863016"/>
  </r>
  <r>
    <x v="93"/>
    <s v="Male"/>
    <x v="1"/>
    <n v="31"/>
    <x v="21"/>
    <n v="103550"/>
    <x v="1"/>
    <x v="1"/>
    <n v="2.2849315068493152"/>
  </r>
  <r>
    <x v="94"/>
    <s v="Female"/>
    <x v="4"/>
    <n v="32"/>
    <x v="88"/>
    <n v="45510"/>
    <x v="1"/>
    <x v="1"/>
    <n v="3.1726027397260275"/>
  </r>
  <r>
    <x v="95"/>
    <s v="Other"/>
    <x v="2"/>
    <n v="37"/>
    <x v="52"/>
    <n v="115440"/>
    <x v="2"/>
    <x v="1"/>
    <n v="3.8684931506849316"/>
  </r>
  <r>
    <x v="96"/>
    <s v="Female"/>
    <x v="0"/>
    <n v="38"/>
    <x v="89"/>
    <n v="56870"/>
    <x v="0"/>
    <x v="1"/>
    <n v="3.3671232876712329"/>
  </r>
  <r>
    <x v="97"/>
    <s v="Female"/>
    <x v="0"/>
    <n v="25"/>
    <x v="90"/>
    <n v="92700"/>
    <x v="1"/>
    <x v="1"/>
    <n v="3.7068493150684931"/>
  </r>
  <r>
    <x v="98"/>
    <s v="Other"/>
    <x v="3"/>
    <n v="32"/>
    <x v="91"/>
    <n v="91310"/>
    <x v="1"/>
    <x v="1"/>
    <n v="2.1479452054794521"/>
  </r>
  <r>
    <x v="99"/>
    <s v="Male"/>
    <x v="0"/>
    <n v="33"/>
    <x v="92"/>
    <n v="74550"/>
    <x v="1"/>
    <x v="1"/>
    <n v="3.2136986301369861"/>
  </r>
  <r>
    <x v="100"/>
    <s v="Male"/>
    <x v="1"/>
    <n v="25"/>
    <x v="93"/>
    <n v="109190"/>
    <x v="0"/>
    <x v="1"/>
    <n v="2.2794520547945205"/>
  </r>
  <r>
    <x v="101"/>
    <s v="Female"/>
    <x v="3"/>
    <n v="40"/>
    <x v="94"/>
    <n v="104410"/>
    <x v="1"/>
    <x v="1"/>
    <n v="3.2246575342465755"/>
  </r>
  <r>
    <x v="102"/>
    <s v="Male"/>
    <x v="2"/>
    <n v="30"/>
    <x v="95"/>
    <n v="96800"/>
    <x v="1"/>
    <x v="1"/>
    <n v="2.6109589041095891"/>
  </r>
  <r>
    <x v="103"/>
    <s v="Male"/>
    <x v="2"/>
    <n v="28"/>
    <x v="96"/>
    <n v="48170"/>
    <x v="0"/>
    <x v="1"/>
    <n v="4.1561643835616442"/>
  </r>
  <r>
    <x v="104"/>
    <s v="Male"/>
    <x v="1"/>
    <n v="21"/>
    <x v="97"/>
    <n v="37920"/>
    <x v="1"/>
    <x v="1"/>
    <n v="3.9863013698630136"/>
  </r>
  <r>
    <x v="105"/>
    <s v="Male"/>
    <x v="1"/>
    <n v="34"/>
    <x v="98"/>
    <n v="112650"/>
    <x v="1"/>
    <x v="1"/>
    <n v="2.3424657534246576"/>
  </r>
  <r>
    <x v="106"/>
    <s v="Female"/>
    <x v="0"/>
    <n v="34"/>
    <x v="99"/>
    <n v="49630"/>
    <x v="2"/>
    <x v="1"/>
    <n v="2.2931506849315069"/>
  </r>
  <r>
    <x v="107"/>
    <s v="Male"/>
    <x v="3"/>
    <n v="36"/>
    <x v="100"/>
    <n v="118840"/>
    <x v="1"/>
    <x v="1"/>
    <n v="4.2164383561643834"/>
  </r>
  <r>
    <x v="108"/>
    <s v="Male"/>
    <x v="3"/>
    <n v="30"/>
    <x v="101"/>
    <n v="69710"/>
    <x v="1"/>
    <x v="1"/>
    <n v="1.9397260273972603"/>
  </r>
  <r>
    <x v="109"/>
    <s v="Male"/>
    <x v="1"/>
    <n v="20"/>
    <x v="102"/>
    <n v="79570"/>
    <x v="1"/>
    <x v="1"/>
    <n v="2.2301369863013698"/>
  </r>
  <r>
    <x v="110"/>
    <s v="Female"/>
    <x v="1"/>
    <n v="22"/>
    <x v="103"/>
    <n v="76900"/>
    <x v="0"/>
    <x v="1"/>
    <n v="3.0383561643835617"/>
  </r>
  <r>
    <x v="111"/>
    <s v="Male"/>
    <x v="0"/>
    <n v="27"/>
    <x v="104"/>
    <n v="54970"/>
    <x v="1"/>
    <x v="1"/>
    <n v="3.9013698630136986"/>
  </r>
  <r>
    <x v="112"/>
    <s v="Male"/>
    <x v="3"/>
    <n v="37"/>
    <x v="47"/>
    <n v="88050"/>
    <x v="2"/>
    <x v="1"/>
    <n v="3.3424657534246576"/>
  </r>
  <r>
    <x v="113"/>
    <s v="Male"/>
    <x v="0"/>
    <n v="43"/>
    <x v="105"/>
    <n v="36040"/>
    <x v="1"/>
    <x v="1"/>
    <n v="2.5726027397260274"/>
  </r>
  <r>
    <x v="114"/>
    <s v="Female"/>
    <x v="1"/>
    <n v="42"/>
    <x v="106"/>
    <n v="75000"/>
    <x v="3"/>
    <x v="1"/>
    <n v="2.1342465753424658"/>
  </r>
  <r>
    <x v="115"/>
    <s v="Male"/>
    <x v="1"/>
    <n v="35"/>
    <x v="69"/>
    <n v="40400"/>
    <x v="1"/>
    <x v="1"/>
    <n v="2.2767123287671232"/>
  </r>
  <r>
    <x v="116"/>
    <s v="Male"/>
    <x v="3"/>
    <n v="24"/>
    <x v="107"/>
    <n v="100420"/>
    <x v="1"/>
    <x v="1"/>
    <n v="2.3890410958904109"/>
  </r>
  <r>
    <x v="117"/>
    <s v="Female"/>
    <x v="3"/>
    <n v="31"/>
    <x v="108"/>
    <n v="58100"/>
    <x v="1"/>
    <x v="1"/>
    <n v="2.4465753424657533"/>
  </r>
  <r>
    <x v="118"/>
    <s v="Female"/>
    <x v="3"/>
    <n v="44"/>
    <x v="109"/>
    <n v="114870"/>
    <x v="1"/>
    <x v="1"/>
    <n v="1.4027397260273973"/>
  </r>
  <r>
    <x v="119"/>
    <s v="Female"/>
    <x v="1"/>
    <n v="32"/>
    <x v="110"/>
    <n v="41570"/>
    <x v="1"/>
    <x v="1"/>
    <n v="2.5972602739726027"/>
  </r>
  <r>
    <x v="120"/>
    <s v="Female"/>
    <x v="1"/>
    <n v="30"/>
    <x v="111"/>
    <n v="112570"/>
    <x v="1"/>
    <x v="1"/>
    <n v="1.9095890410958904"/>
  </r>
  <r>
    <x v="121"/>
    <s v="Male"/>
    <x v="1"/>
    <n v="26"/>
    <x v="30"/>
    <n v="47360"/>
    <x v="1"/>
    <x v="1"/>
    <n v="3.6520547945205482"/>
  </r>
  <r>
    <x v="122"/>
    <s v="Female"/>
    <x v="2"/>
    <n v="21"/>
    <x v="112"/>
    <n v="65920"/>
    <x v="1"/>
    <x v="1"/>
    <n v="3.4"/>
  </r>
  <r>
    <x v="123"/>
    <s v="Female"/>
    <x v="1"/>
    <n v="28"/>
    <x v="113"/>
    <n v="99970"/>
    <x v="1"/>
    <x v="1"/>
    <n v="2.536986301369863"/>
  </r>
  <r>
    <x v="124"/>
    <s v="Female"/>
    <x v="3"/>
    <n v="25"/>
    <x v="114"/>
    <n v="80700"/>
    <x v="0"/>
    <x v="1"/>
    <n v="2.3671232876712329"/>
  </r>
  <r>
    <x v="125"/>
    <s v="Male"/>
    <x v="2"/>
    <n v="24"/>
    <x v="115"/>
    <n v="52610"/>
    <x v="2"/>
    <x v="1"/>
    <n v="3.0739726027397261"/>
  </r>
  <r>
    <x v="126"/>
    <s v="Male"/>
    <x v="3"/>
    <n v="29"/>
    <x v="116"/>
    <n v="112110"/>
    <x v="2"/>
    <x v="1"/>
    <n v="3.7753424657534245"/>
  </r>
  <r>
    <x v="127"/>
    <s v="Female"/>
    <x v="4"/>
    <n v="27"/>
    <x v="117"/>
    <n v="119110"/>
    <x v="1"/>
    <x v="1"/>
    <n v="3.9342465753424656"/>
  </r>
  <r>
    <x v="128"/>
    <s v="Male"/>
    <x v="0"/>
    <n v="22"/>
    <x v="118"/>
    <n v="112780"/>
    <x v="0"/>
    <x v="1"/>
    <n v="3.0493150684931507"/>
  </r>
  <r>
    <x v="129"/>
    <s v="Female"/>
    <x v="1"/>
    <n v="36"/>
    <x v="26"/>
    <n v="114890"/>
    <x v="1"/>
    <x v="1"/>
    <n v="4.0383561643835613"/>
  </r>
  <r>
    <x v="130"/>
    <s v="Male"/>
    <x v="2"/>
    <n v="27"/>
    <x v="119"/>
    <n v="48980"/>
    <x v="1"/>
    <x v="1"/>
    <n v="2.7150684931506848"/>
  </r>
  <r>
    <x v="131"/>
    <s v="Male"/>
    <x v="4"/>
    <n v="21"/>
    <x v="10"/>
    <n v="75880"/>
    <x v="1"/>
    <x v="1"/>
    <n v="3.6082191780821917"/>
  </r>
  <r>
    <x v="132"/>
    <s v="Female"/>
    <x v="0"/>
    <n v="28"/>
    <x v="120"/>
    <n v="53240"/>
    <x v="1"/>
    <x v="1"/>
    <n v="3.2904109589041095"/>
  </r>
  <r>
    <x v="133"/>
    <s v="Female"/>
    <x v="2"/>
    <n v="34"/>
    <x v="121"/>
    <n v="85000"/>
    <x v="1"/>
    <x v="1"/>
    <n v="3.0136986301369864"/>
  </r>
  <r>
    <x v="134"/>
    <s v="Female"/>
    <x v="3"/>
    <n v="21"/>
    <x v="122"/>
    <n v="33920"/>
    <x v="1"/>
    <x v="1"/>
    <n v="2.4054794520547946"/>
  </r>
  <r>
    <x v="135"/>
    <s v="Female"/>
    <x v="3"/>
    <n v="33"/>
    <x v="123"/>
    <n v="75280"/>
    <x v="1"/>
    <x v="1"/>
    <n v="3.408219178082192"/>
  </r>
  <r>
    <x v="136"/>
    <s v="Female"/>
    <x v="2"/>
    <n v="34"/>
    <x v="124"/>
    <n v="58940"/>
    <x v="1"/>
    <x v="1"/>
    <n v="2.473972602739726"/>
  </r>
  <r>
    <x v="137"/>
    <s v="Female"/>
    <x v="1"/>
    <n v="28"/>
    <x v="125"/>
    <n v="104770"/>
    <x v="1"/>
    <x v="1"/>
    <n v="2.9369863013698629"/>
  </r>
  <r>
    <x v="138"/>
    <s v="Male"/>
    <x v="1"/>
    <n v="21"/>
    <x v="6"/>
    <n v="57090"/>
    <x v="1"/>
    <x v="1"/>
    <n v="2.1808219178082191"/>
  </r>
  <r>
    <x v="139"/>
    <s v="Male"/>
    <x v="2"/>
    <n v="27"/>
    <x v="126"/>
    <n v="91650"/>
    <x v="0"/>
    <x v="1"/>
    <n v="3.6246575342465754"/>
  </r>
  <r>
    <x v="140"/>
    <s v="Male"/>
    <x v="2"/>
    <n v="42"/>
    <x v="127"/>
    <n v="70270"/>
    <x v="2"/>
    <x v="1"/>
    <n v="2.2657534246575342"/>
  </r>
  <r>
    <x v="141"/>
    <s v="Female"/>
    <x v="2"/>
    <n v="28"/>
    <x v="128"/>
    <n v="75970"/>
    <x v="1"/>
    <x v="1"/>
    <n v="3.7616438356164386"/>
  </r>
  <r>
    <x v="142"/>
    <s v="Other"/>
    <x v="3"/>
    <n v="27"/>
    <x v="129"/>
    <n v="90700"/>
    <x v="0"/>
    <x v="1"/>
    <n v="3.5205479452054793"/>
  </r>
  <r>
    <x v="143"/>
    <s v="Male"/>
    <x v="1"/>
    <n v="30"/>
    <x v="130"/>
    <n v="60570"/>
    <x v="1"/>
    <x v="1"/>
    <n v="2.4383561643835616"/>
  </r>
  <r>
    <x v="144"/>
    <s v="Male"/>
    <x v="1"/>
    <n v="33"/>
    <x v="131"/>
    <n v="115920"/>
    <x v="1"/>
    <x v="1"/>
    <n v="3.8191780821917809"/>
  </r>
  <r>
    <x v="145"/>
    <s v="Female"/>
    <x v="2"/>
    <n v="33"/>
    <x v="132"/>
    <n v="65360"/>
    <x v="1"/>
    <x v="1"/>
    <n v="4.0849315068493155"/>
  </r>
  <r>
    <x v="146"/>
    <s v="Other"/>
    <x v="2"/>
    <n v="30"/>
    <x v="133"/>
    <n v="64000"/>
    <x v="1"/>
    <x v="1"/>
    <n v="2.6356164383561644"/>
  </r>
  <r>
    <x v="147"/>
    <s v="Female"/>
    <x v="2"/>
    <n v="34"/>
    <x v="11"/>
    <n v="92450"/>
    <x v="1"/>
    <x v="1"/>
    <n v="3.0520547945205481"/>
  </r>
  <r>
    <x v="148"/>
    <s v="Male"/>
    <x v="3"/>
    <n v="31"/>
    <x v="59"/>
    <n v="48950"/>
    <x v="1"/>
    <x v="1"/>
    <n v="2.8684931506849316"/>
  </r>
  <r>
    <x v="149"/>
    <s v="Female"/>
    <x v="3"/>
    <n v="27"/>
    <x v="107"/>
    <n v="83750"/>
    <x v="1"/>
    <x v="1"/>
    <n v="2.3890410958904109"/>
  </r>
  <r>
    <x v="150"/>
    <s v="Female"/>
    <x v="3"/>
    <n v="40"/>
    <x v="134"/>
    <n v="87620"/>
    <x v="1"/>
    <x v="1"/>
    <n v="3.3452054794520549"/>
  </r>
  <r>
    <x v="151"/>
    <s v="Female"/>
    <x v="0"/>
    <n v="20"/>
    <x v="135"/>
    <n v="68900"/>
    <x v="2"/>
    <x v="1"/>
    <n v="2.7972602739726029"/>
  </r>
  <r>
    <x v="152"/>
    <s v="Male"/>
    <x v="0"/>
    <n v="32"/>
    <x v="136"/>
    <n v="53540"/>
    <x v="1"/>
    <x v="1"/>
    <n v="2.9972602739726026"/>
  </r>
  <r>
    <x v="153"/>
    <s v="Male"/>
    <x v="0"/>
    <n v="28"/>
    <x v="1"/>
    <n v="43510"/>
    <x v="4"/>
    <x v="1"/>
    <n v="2.0246575342465754"/>
  </r>
  <r>
    <x v="154"/>
    <s v="Female"/>
    <x v="0"/>
    <n v="38"/>
    <x v="137"/>
    <n v="109160"/>
    <x v="3"/>
    <x v="1"/>
    <n v="3.2356164383561645"/>
  </r>
  <r>
    <x v="155"/>
    <s v="Male"/>
    <x v="1"/>
    <n v="40"/>
    <x v="138"/>
    <n v="99750"/>
    <x v="1"/>
    <x v="1"/>
    <n v="3.5424657534246577"/>
  </r>
  <r>
    <x v="156"/>
    <s v="Female"/>
    <x v="3"/>
    <n v="31"/>
    <x v="139"/>
    <n v="41980"/>
    <x v="1"/>
    <x v="1"/>
    <n v="3.871232876712329"/>
  </r>
  <r>
    <x v="157"/>
    <s v="Male"/>
    <x v="2"/>
    <n v="36"/>
    <x v="140"/>
    <n v="71380"/>
    <x v="1"/>
    <x v="1"/>
    <n v="3.3561643835616439"/>
  </r>
  <r>
    <x v="158"/>
    <s v="Male"/>
    <x v="1"/>
    <n v="27"/>
    <x v="141"/>
    <n v="113280"/>
    <x v="4"/>
    <x v="1"/>
    <n v="2.6027397260273974"/>
  </r>
  <r>
    <x v="159"/>
    <s v="Female"/>
    <x v="2"/>
    <n v="33"/>
    <x v="142"/>
    <n v="86570"/>
    <x v="1"/>
    <x v="1"/>
    <n v="2.0547945205479454"/>
  </r>
  <r>
    <x v="160"/>
    <s v="Male"/>
    <x v="1"/>
    <n v="26"/>
    <x v="143"/>
    <n v="53540"/>
    <x v="1"/>
    <x v="1"/>
    <n v="3.1424657534246574"/>
  </r>
  <r>
    <x v="161"/>
    <s v="Male"/>
    <x v="3"/>
    <n v="37"/>
    <x v="144"/>
    <n v="69070"/>
    <x v="1"/>
    <x v="1"/>
    <n v="2.3479452054794518"/>
  </r>
  <r>
    <x v="162"/>
    <s v="Female"/>
    <x v="2"/>
    <n v="30"/>
    <x v="145"/>
    <n v="67910"/>
    <x v="2"/>
    <x v="1"/>
    <n v="3.2027397260273971"/>
  </r>
  <r>
    <x v="163"/>
    <s v="Male"/>
    <x v="3"/>
    <n v="30"/>
    <x v="146"/>
    <n v="69120"/>
    <x v="1"/>
    <x v="1"/>
    <n v="3.515068493150685"/>
  </r>
  <r>
    <x v="164"/>
    <s v="Female"/>
    <x v="2"/>
    <n v="34"/>
    <x v="147"/>
    <n v="60130"/>
    <x v="1"/>
    <x v="1"/>
    <n v="2.5945205479452054"/>
  </r>
  <r>
    <x v="165"/>
    <s v="Male"/>
    <x v="1"/>
    <n v="23"/>
    <x v="148"/>
    <n v="106460"/>
    <x v="1"/>
    <x v="1"/>
    <n v="3.0657534246575344"/>
  </r>
  <r>
    <x v="166"/>
    <s v="Female"/>
    <x v="4"/>
    <n v="37"/>
    <x v="20"/>
    <n v="118100"/>
    <x v="1"/>
    <x v="1"/>
    <n v="3.0356164383561643"/>
  </r>
  <r>
    <x v="167"/>
    <s v="Female"/>
    <x v="1"/>
    <n v="36"/>
    <x v="149"/>
    <n v="78390"/>
    <x v="1"/>
    <x v="1"/>
    <n v="2.8191780821917809"/>
  </r>
  <r>
    <x v="168"/>
    <s v="Female"/>
    <x v="1"/>
    <n v="30"/>
    <x v="101"/>
    <n v="114180"/>
    <x v="1"/>
    <x v="1"/>
    <n v="1.9397260273972603"/>
  </r>
  <r>
    <x v="169"/>
    <s v="Female"/>
    <x v="1"/>
    <n v="28"/>
    <x v="150"/>
    <n v="104120"/>
    <x v="1"/>
    <x v="1"/>
    <n v="2.484931506849315"/>
  </r>
  <r>
    <x v="170"/>
    <s v="Male"/>
    <x v="1"/>
    <n v="30"/>
    <x v="144"/>
    <n v="67950"/>
    <x v="1"/>
    <x v="1"/>
    <n v="2.3479452054794518"/>
  </r>
  <r>
    <x v="171"/>
    <s v="Female"/>
    <x v="3"/>
    <n v="29"/>
    <x v="151"/>
    <n v="34980"/>
    <x v="1"/>
    <x v="1"/>
    <n v="4.2054794520547949"/>
  </r>
  <r>
    <x v="172"/>
    <s v="Female"/>
    <x v="3"/>
    <n v="24"/>
    <x v="152"/>
    <n v="62780"/>
    <x v="1"/>
    <x v="1"/>
    <n v="3.8630136986301369"/>
  </r>
  <r>
    <x v="173"/>
    <s v="Male"/>
    <x v="3"/>
    <n v="20"/>
    <x v="121"/>
    <n v="107700"/>
    <x v="1"/>
    <x v="1"/>
    <n v="3.0136986301369864"/>
  </r>
  <r>
    <x v="174"/>
    <s v="Male"/>
    <x v="0"/>
    <n v="25"/>
    <x v="153"/>
    <n v="65700"/>
    <x v="1"/>
    <x v="1"/>
    <n v="3.2191780821917808"/>
  </r>
  <r>
    <x v="175"/>
    <s v="Female"/>
    <x v="3"/>
    <n v="33"/>
    <x v="154"/>
    <n v="75480"/>
    <x v="4"/>
    <x v="1"/>
    <n v="3.2438356164383562"/>
  </r>
  <r>
    <x v="176"/>
    <s v="Male"/>
    <x v="3"/>
    <n v="33"/>
    <x v="155"/>
    <n v="53870"/>
    <x v="1"/>
    <x v="1"/>
    <n v="2.8739726027397259"/>
  </r>
  <r>
    <x v="177"/>
    <s v="Female"/>
    <x v="0"/>
    <n v="36"/>
    <x v="156"/>
    <n v="78540"/>
    <x v="1"/>
    <x v="1"/>
    <n v="2.9150684931506849"/>
  </r>
  <r>
    <x v="178"/>
    <s v="Male"/>
    <x v="1"/>
    <n v="19"/>
    <x v="157"/>
    <n v="58960"/>
    <x v="1"/>
    <x v="1"/>
    <n v="3.504109589041096"/>
  </r>
  <r>
    <x v="179"/>
    <s v="Male"/>
    <x v="1"/>
    <n v="46"/>
    <x v="158"/>
    <n v="70610"/>
    <x v="1"/>
    <x v="1"/>
    <n v="2.1917808219178081"/>
  </r>
  <r>
    <x v="180"/>
    <s v="Male"/>
    <x v="2"/>
    <n v="33"/>
    <x v="159"/>
    <n v="59430"/>
    <x v="1"/>
    <x v="1"/>
    <n v="3.6054794520547944"/>
  </r>
  <r>
    <x v="181"/>
    <s v="Male"/>
    <x v="1"/>
    <n v="33"/>
    <x v="144"/>
    <n v="48530"/>
    <x v="0"/>
    <x v="1"/>
    <n v="2.3479452054794518"/>
  </r>
  <r>
    <x v="182"/>
    <s v="Female"/>
    <x v="3"/>
    <n v="33"/>
    <x v="160"/>
    <n v="96140"/>
    <x v="1"/>
    <x v="1"/>
    <n v="3.7479452054794522"/>
  </r>
  <r>
    <x v="98"/>
    <s v="Other"/>
    <x v="3"/>
    <n v="32"/>
    <x v="91"/>
    <n v="91310"/>
    <x v="1"/>
    <x v="1"/>
    <n v="2.1479452054794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5">
  <r>
    <s v="Abhaya Priyavardhan"/>
    <s v="Male"/>
    <s v="Sales"/>
    <n v="25"/>
    <n v="44322"/>
    <n v="65700"/>
    <x v="0"/>
    <s v="IND"/>
    <n v="3.2219178082191782"/>
    <n v="67671"/>
    <n v="3"/>
  </r>
  <r>
    <s v="Agnes Collicott"/>
    <s v="Female"/>
    <s v="Website"/>
    <n v="27"/>
    <n v="44686"/>
    <n v="83750"/>
    <x v="0"/>
    <s v="NZ"/>
    <n v="2.2246575342465755"/>
    <n v="86262.5"/>
    <n v="3"/>
  </r>
  <r>
    <s v="Agrata Rajarama"/>
    <s v="Female"/>
    <s v="Finance"/>
    <n v="21"/>
    <n v="44256"/>
    <n v="65920"/>
    <x v="0"/>
    <s v="IND"/>
    <n v="3.4027397260273973"/>
    <n v="67897.600000000006"/>
    <n v="3"/>
  </r>
  <r>
    <s v="Akbar Sorabhjee"/>
    <s v="Male"/>
    <s v="Procurement"/>
    <n v="21"/>
    <n v="44042"/>
    <n v="37920"/>
    <x v="0"/>
    <s v="IND"/>
    <n v="3.989041095890411"/>
    <n v="39057.599999999999"/>
    <n v="3"/>
  </r>
  <r>
    <s v="Allene Gobbet"/>
    <s v="Female"/>
    <s v="Procurement"/>
    <n v="36"/>
    <n v="44529"/>
    <n v="78390"/>
    <x v="0"/>
    <s v="NZ"/>
    <n v="2.6547945205479451"/>
    <n v="80741.7"/>
    <n v="3"/>
  </r>
  <r>
    <s v="Alta Kaszper"/>
    <s v="Male"/>
    <s v="Sales"/>
    <n v="27"/>
    <n v="44134"/>
    <n v="54970"/>
    <x v="0"/>
    <s v="NZ"/>
    <n v="3.7369863013698632"/>
    <n v="56619.1"/>
    <n v="3"/>
  </r>
  <r>
    <s v="Amal Nimesh"/>
    <s v="Male"/>
    <s v="Website"/>
    <n v="31"/>
    <n v="44450"/>
    <n v="48950"/>
    <x v="0"/>
    <s v="IND"/>
    <n v="2.871232876712329"/>
    <n v="50418.5"/>
    <n v="3"/>
  </r>
  <r>
    <s v="Ambros Murthwaite"/>
    <s v="Male"/>
    <s v="Procurement"/>
    <n v="46"/>
    <n v="44758"/>
    <n v="70610"/>
    <x v="0"/>
    <s v="NZ"/>
    <n v="2.0273972602739727"/>
    <n v="72728.3"/>
    <n v="3"/>
  </r>
  <r>
    <s v="Amlankusum Rajabhushan"/>
    <s v="Male"/>
    <s v="Website"/>
    <n v="24"/>
    <n v="44625"/>
    <n v="100420"/>
    <x v="0"/>
    <s v="IND"/>
    <n v="2.3917808219178083"/>
    <n v="103432.6"/>
    <n v="3"/>
  </r>
  <r>
    <s v="Andria Kimpton"/>
    <s v="Male"/>
    <s v="Website"/>
    <n v="30"/>
    <n v="44273"/>
    <n v="69120"/>
    <x v="0"/>
    <s v="NZ"/>
    <n v="3.3561643835616439"/>
    <n v="71193.600000000006"/>
    <n v="3"/>
  </r>
  <r>
    <s v="Anjushri Chandiramani"/>
    <s v="Female"/>
    <s v="HR"/>
    <n v="27"/>
    <n v="44061"/>
    <n v="119110"/>
    <x v="0"/>
    <s v="IND"/>
    <n v="3.9369863013698629"/>
    <n v="122683.3"/>
    <n v="3"/>
  </r>
  <r>
    <s v="Anumati Shyamari Meherhomji"/>
    <s v="Female"/>
    <s v="Sales"/>
    <n v="28"/>
    <n v="44296"/>
    <n v="53240"/>
    <x v="0"/>
    <s v="IND"/>
    <n v="3.2931506849315069"/>
    <n v="54837.2"/>
    <n v="3"/>
  </r>
  <r>
    <s v="Archibald Filliskirk"/>
    <s v="Male"/>
    <s v="Procurement"/>
    <n v="35"/>
    <n v="44727"/>
    <n v="40400"/>
    <x v="0"/>
    <s v="NZ"/>
    <n v="2.1123287671232878"/>
    <n v="41612"/>
    <n v="3"/>
  </r>
  <r>
    <s v="Ardhendu Abhichandra Jayakar"/>
    <s v="Male"/>
    <s v="Finance"/>
    <n v="28"/>
    <n v="43980"/>
    <n v="48170"/>
    <x v="1"/>
    <s v="IND"/>
    <n v="4.1589041095890407"/>
    <n v="49615.1"/>
    <n v="4"/>
  </r>
  <r>
    <s v="Asija Pothireddy"/>
    <s v="Male"/>
    <s v="Finance"/>
    <n v="33"/>
    <n v="44181"/>
    <n v="59430"/>
    <x v="0"/>
    <s v="IND"/>
    <n v="3.6082191780821917"/>
    <n v="61212.9"/>
    <n v="3"/>
  </r>
  <r>
    <s v="Ayog Chakrabarti"/>
    <s v="Female"/>
    <s v="Website"/>
    <n v="33"/>
    <n v="44313"/>
    <n v="75480"/>
    <x v="2"/>
    <s v="IND"/>
    <n v="3.2465753424657535"/>
    <n v="77744.399999999994"/>
    <n v="1"/>
  </r>
  <r>
    <s v="Bandhula Sathyanna"/>
    <s v="Male"/>
    <s v="Procurement"/>
    <n v="34"/>
    <n v="44642"/>
    <n v="112650"/>
    <x v="0"/>
    <s v="IND"/>
    <n v="2.3452054794520549"/>
    <n v="116029.5"/>
    <n v="3"/>
  </r>
  <r>
    <s v="Barr Faughny"/>
    <s v="Female"/>
    <s v="Procurement"/>
    <n v="42"/>
    <n v="44779"/>
    <n v="75000"/>
    <x v="3"/>
    <s v="NZ"/>
    <n v="1.9698630136986301"/>
    <s v="No Bonus"/>
    <n v="5"/>
  </r>
  <r>
    <s v="Baruna Ogale"/>
    <s v="Male"/>
    <s v="Procurement"/>
    <n v="40"/>
    <n v="44204"/>
    <n v="99750"/>
    <x v="0"/>
    <s v="IND"/>
    <n v="3.5452054794520547"/>
    <n v="102742.5"/>
    <n v="3"/>
  </r>
  <r>
    <s v="Bennie Pepis"/>
    <s v="Male"/>
    <s v="Finance"/>
    <n v="36"/>
    <n v="44333"/>
    <n v="71380"/>
    <x v="0"/>
    <s v="NZ"/>
    <n v="3.1917808219178081"/>
    <n v="73521.399999999994"/>
    <n v="3"/>
  </r>
  <r>
    <s v="Benny Karolovsky"/>
    <m/>
    <s v="Finance"/>
    <n v="37"/>
    <n v="44146"/>
    <n v="115440"/>
    <x v="4"/>
    <s v="NZ"/>
    <n v="3.7041095890410958"/>
    <n v="118903.2"/>
    <n v="2"/>
  </r>
  <r>
    <s v="Bernie Gorges"/>
    <s v="Female"/>
    <s v="Procurement"/>
    <n v="28"/>
    <n v="44630"/>
    <n v="99970"/>
    <x v="0"/>
    <s v="NZ"/>
    <n v="2.3780821917808219"/>
    <n v="102969.1"/>
    <n v="3"/>
  </r>
  <r>
    <s v="Bev Lashley"/>
    <s v="Male"/>
    <s v="Website"/>
    <n v="29"/>
    <n v="44180"/>
    <n v="112110"/>
    <x v="4"/>
    <s v="NZ"/>
    <n v="3.6109589041095891"/>
    <n v="115473.3"/>
    <n v="2"/>
  </r>
  <r>
    <s v="Beverie Moffet"/>
    <s v="Female"/>
    <s v="Finance"/>
    <n v="28"/>
    <n v="44185"/>
    <n v="75970"/>
    <x v="0"/>
    <s v="NZ"/>
    <n v="3.5972602739726027"/>
    <n v="78249.100000000006"/>
    <n v="3"/>
  </r>
  <r>
    <s v="Bhuvan Pals"/>
    <s v="Female"/>
    <s v="Website"/>
    <n v="25"/>
    <n v="44633"/>
    <n v="80700"/>
    <x v="1"/>
    <s v="IND"/>
    <n v="2.3698630136986303"/>
    <n v="83121"/>
    <n v="4"/>
  </r>
  <r>
    <s v="Bili Sizey"/>
    <s v="Male"/>
    <s v="Sales"/>
    <n v="43"/>
    <n v="44620"/>
    <n v="36040"/>
    <x v="0"/>
    <s v="NZ"/>
    <n v="2.4054794520547946"/>
    <n v="37121.199999999997"/>
    <n v="3"/>
  </r>
  <r>
    <s v="Brien Boise"/>
    <s v="Female"/>
    <s v="Website"/>
    <n v="31"/>
    <n v="44663"/>
    <n v="58100"/>
    <x v="0"/>
    <s v="NZ"/>
    <n v="2.2876712328767121"/>
    <n v="59843"/>
    <n v="3"/>
  </r>
  <r>
    <s v="Camilla Castle"/>
    <s v="Female"/>
    <s v="Website"/>
    <n v="33"/>
    <n v="44374"/>
    <n v="75480"/>
    <x v="2"/>
    <s v="NZ"/>
    <n v="3.0794520547945203"/>
    <n v="77744.399999999994"/>
    <n v="1"/>
  </r>
  <r>
    <s v="Caro Chappel"/>
    <s v="Female"/>
    <s v="Website"/>
    <n v="40"/>
    <n v="44381"/>
    <n v="104410"/>
    <x v="0"/>
    <s v="NZ"/>
    <n v="3.0602739726027397"/>
    <n v="107542.3"/>
    <n v="3"/>
  </r>
  <r>
    <s v="Chandana Sannidhi Surnilla"/>
    <s v="Male"/>
    <s v="Finance"/>
    <n v="42"/>
    <n v="44670"/>
    <n v="70270"/>
    <x v="4"/>
    <s v="IND"/>
    <n v="2.2684931506849315"/>
    <n v="72378.100000000006"/>
    <n v="2"/>
  </r>
  <r>
    <s v="Cherlyn Barter"/>
    <s v="Female"/>
    <s v="Procurement"/>
    <n v="28"/>
    <n v="44649"/>
    <n v="104120"/>
    <x v="0"/>
    <s v="NZ"/>
    <n v="2.3260273972602739"/>
    <n v="107243.6"/>
    <n v="3"/>
  </r>
  <r>
    <s v="Ches Bonnell"/>
    <s v="Male"/>
    <s v="Website"/>
    <n v="37"/>
    <n v="44338"/>
    <n v="88050"/>
    <x v="4"/>
    <s v="NZ"/>
    <n v="3.1780821917808217"/>
    <n v="90691.5"/>
    <n v="2"/>
  </r>
  <r>
    <s v="Chitrasen Laul"/>
    <s v="Male"/>
    <s v="Procurement"/>
    <n v="26"/>
    <n v="44350"/>
    <n v="53540"/>
    <x v="0"/>
    <s v="IND"/>
    <n v="3.1452054794520548"/>
    <n v="55146.2"/>
    <n v="3"/>
  </r>
  <r>
    <s v="Collin Jagson"/>
    <s v="Male"/>
    <s v="Website"/>
    <n v="24"/>
    <n v="44686"/>
    <n v="100420"/>
    <x v="0"/>
    <s v="NZ"/>
    <n v="2.2246575342465755"/>
    <n v="103432.6"/>
    <n v="3"/>
  </r>
  <r>
    <s v="Constantino Espley"/>
    <s v="Male"/>
    <s v="Finance"/>
    <n v="30"/>
    <n v="44606"/>
    <n v="96800"/>
    <x v="0"/>
    <s v="NZ"/>
    <n v="2.4438356164383563"/>
    <n v="99704"/>
    <n v="3"/>
  </r>
  <r>
    <s v="Crissie Cordel"/>
    <s v="Female"/>
    <s v="Procurement"/>
    <n v="32"/>
    <n v="44611"/>
    <n v="41570"/>
    <x v="0"/>
    <s v="NZ"/>
    <n v="2.43013698630137"/>
    <n v="42817.1"/>
    <n v="3"/>
  </r>
  <r>
    <s v="Curtice Advani"/>
    <m/>
    <s v="Finance"/>
    <n v="30"/>
    <n v="44597"/>
    <n v="64000"/>
    <x v="0"/>
    <s v="NZ"/>
    <n v="2.4684931506849317"/>
    <n v="65920"/>
    <n v="3"/>
  </r>
  <r>
    <s v="Damayanti Thangavadivelu"/>
    <s v="Male"/>
    <s v="Procurement"/>
    <n v="25"/>
    <n v="44665"/>
    <n v="109190"/>
    <x v="1"/>
    <s v="IND"/>
    <n v="2.2821917808219179"/>
    <n v="112465.7"/>
    <n v="4"/>
  </r>
  <r>
    <s v="Daruka Ghazali"/>
    <s v="Female"/>
    <s v="Sales"/>
    <n v="34"/>
    <n v="44660"/>
    <n v="49630"/>
    <x v="4"/>
    <s v="IND"/>
    <n v="2.2958904109589042"/>
    <n v="51118.9"/>
    <n v="2"/>
  </r>
  <r>
    <s v="Deepali Charan"/>
    <s v="Male"/>
    <s v="Website"/>
    <n v="20"/>
    <n v="44122"/>
    <n v="112650"/>
    <x v="0"/>
    <s v="IND"/>
    <n v="3.7698630136986302"/>
    <n v="116029.5"/>
    <n v="3"/>
  </r>
  <r>
    <s v="Deepit Ranjana"/>
    <s v="Female"/>
    <s v="Finance"/>
    <n v="34"/>
    <n v="44383"/>
    <n v="92450"/>
    <x v="0"/>
    <s v="IND"/>
    <n v="3.0547945205479454"/>
    <n v="95223.5"/>
    <n v="3"/>
  </r>
  <r>
    <s v="Dell Molloy"/>
    <s v="Male"/>
    <s v="Procurement"/>
    <n v="26"/>
    <n v="44225"/>
    <n v="47360"/>
    <x v="0"/>
    <s v="NZ"/>
    <n v="3.4876712328767123"/>
    <n v="48780.800000000003"/>
    <n v="3"/>
  </r>
  <r>
    <s v="Dennison Crosswaite"/>
    <m/>
    <s v="Website"/>
    <n v="26"/>
    <n v="44271"/>
    <n v="90700"/>
    <x v="1"/>
    <s v="NZ"/>
    <n v="3.3616438356164382"/>
    <n v="93421"/>
    <n v="4"/>
  </r>
  <r>
    <s v="Devasree Fullara Saurin"/>
    <s v="Female"/>
    <s v="Sales"/>
    <n v="20"/>
    <n v="44476"/>
    <n v="68900"/>
    <x v="4"/>
    <s v="IND"/>
    <n v="2.8"/>
    <n v="70967"/>
    <n v="2"/>
  </r>
  <r>
    <s v="Dhruv Manjunath"/>
    <s v="Female"/>
    <s v="Procurement"/>
    <n v="36"/>
    <n v="44023"/>
    <n v="114890"/>
    <x v="0"/>
    <s v="IND"/>
    <n v="4.0410958904109586"/>
    <n v="118336.7"/>
    <n v="3"/>
  </r>
  <r>
    <s v="Dotty Strutley"/>
    <s v="Female"/>
    <s v="Website"/>
    <n v="31"/>
    <n v="44145"/>
    <n v="41980"/>
    <x v="0"/>
    <s v="NZ"/>
    <n v="3.7068493150684931"/>
    <n v="43239.4"/>
    <n v="3"/>
  </r>
  <r>
    <s v="Drusy MacCombe"/>
    <s v="Male"/>
    <s v="Sales"/>
    <n v="28"/>
    <n v="44820"/>
    <n v="43510"/>
    <x v="2"/>
    <s v="NZ"/>
    <n v="1.8575342465753424"/>
    <s v="No Bonus"/>
    <n v="1"/>
  </r>
  <r>
    <s v="Dyna Doucette"/>
    <s v="Male"/>
    <s v="Procurement"/>
    <n v="31"/>
    <n v="44724"/>
    <n v="103550"/>
    <x v="0"/>
    <s v="NZ"/>
    <n v="2.1205479452054794"/>
    <n v="106656.5"/>
    <n v="3"/>
  </r>
  <r>
    <s v="Ebonee Roxburgh"/>
    <s v="Male"/>
    <s v="Procurement"/>
    <n v="30"/>
    <n v="44701"/>
    <n v="67950"/>
    <x v="0"/>
    <s v="NZ"/>
    <n v="2.1835616438356165"/>
    <n v="69988.5"/>
    <n v="3"/>
  </r>
  <r>
    <s v="Elia Cockton"/>
    <s v="Female"/>
    <s v="Website"/>
    <n v="33"/>
    <n v="44312"/>
    <n v="75280"/>
    <x v="0"/>
    <s v="NZ"/>
    <n v="3.2493150684931509"/>
    <n v="77538.399999999994"/>
    <n v="3"/>
  </r>
  <r>
    <s v="Enoch Dowrey"/>
    <s v="Male"/>
    <s v="Finance"/>
    <n v="27"/>
    <n v="44236"/>
    <n v="91650"/>
    <x v="1"/>
    <s v="NZ"/>
    <n v="3.4575342465753423"/>
    <n v="94399.5"/>
    <n v="4"/>
  </r>
  <r>
    <s v="Erin Androsik"/>
    <s v="Male"/>
    <s v="Procurement"/>
    <n v="33"/>
    <n v="44701"/>
    <n v="48530"/>
    <x v="1"/>
    <s v="NZ"/>
    <n v="2.1835616438356165"/>
    <n v="49985.9"/>
    <n v="4"/>
  </r>
  <r>
    <s v="Esmaria Denecamp"/>
    <s v="Male"/>
    <s v="Finance"/>
    <n v="27"/>
    <n v="44567"/>
    <n v="48980"/>
    <x v="0"/>
    <s v="NZ"/>
    <n v="2.5506849315068494"/>
    <n v="50449.4"/>
    <n v="3"/>
  </r>
  <r>
    <s v="Ewart Laphorn"/>
    <s v="Female"/>
    <s v="HR"/>
    <n v="27"/>
    <n v="44122"/>
    <n v="119110"/>
    <x v="0"/>
    <s v="NZ"/>
    <n v="3.7698630136986302"/>
    <n v="122683.3"/>
    <n v="3"/>
  </r>
  <r>
    <s v="Florinda Crace"/>
    <s v="Female"/>
    <s v="HR"/>
    <n v="32"/>
    <n v="44400"/>
    <n v="45510"/>
    <x v="0"/>
    <s v="NZ"/>
    <n v="3.0082191780821916"/>
    <n v="46875.3"/>
    <n v="3"/>
  </r>
  <r>
    <s v="Fullara Sushanti Mokate"/>
    <s v="Female"/>
    <s v="Website"/>
    <n v="24"/>
    <n v="44087"/>
    <n v="62780"/>
    <x v="0"/>
    <s v="IND"/>
    <n v="3.8657534246575342"/>
    <n v="64663.4"/>
    <n v="3"/>
  </r>
  <r>
    <s v="Gangadutt Ragha"/>
    <s v="Male"/>
    <s v="Website"/>
    <n v="37"/>
    <n v="44277"/>
    <n v="88050"/>
    <x v="4"/>
    <s v="IND"/>
    <n v="3.3452054794520549"/>
    <n v="90691.5"/>
    <n v="2"/>
  </r>
  <r>
    <s v="Geena Raghavanpillai"/>
    <s v="Male"/>
    <s v="Sales"/>
    <n v="32"/>
    <n v="44403"/>
    <n v="53540"/>
    <x v="0"/>
    <s v="IND"/>
    <n v="3"/>
    <n v="55146.2"/>
    <n v="3"/>
  </r>
  <r>
    <s v="Gigi Bohling"/>
    <s v="Male"/>
    <s v="Sales"/>
    <n v="33"/>
    <n v="44385"/>
    <n v="74550"/>
    <x v="0"/>
    <s v="NZ"/>
    <n v="3.0493150684931507"/>
    <n v="76786.5"/>
    <n v="3"/>
  </r>
  <r>
    <s v="Godavari Veena"/>
    <s v="Female"/>
    <s v="Website"/>
    <n v="40"/>
    <n v="44276"/>
    <n v="87620"/>
    <x v="0"/>
    <s v="IND"/>
    <n v="3.3479452054794518"/>
    <n v="90248.6"/>
    <n v="3"/>
  </r>
  <r>
    <s v="Gray Seamon"/>
    <s v="Female"/>
    <s v="Sales"/>
    <n v="36"/>
    <n v="44494"/>
    <n v="78540"/>
    <x v="0"/>
    <s v="NZ"/>
    <n v="2.7506849315068491"/>
    <n v="80896.2"/>
    <n v="3"/>
  </r>
  <r>
    <s v="Gretchen Callow"/>
    <s v="Female"/>
    <s v="Website"/>
    <n v="21"/>
    <n v="44678"/>
    <n v="33920"/>
    <x v="0"/>
    <s v="NZ"/>
    <n v="2.2465753424657535"/>
    <n v="34937.599999999999"/>
    <n v="3"/>
  </r>
  <r>
    <s v="Gumwant Veera"/>
    <s v="Male"/>
    <s v="Finance"/>
    <n v="24"/>
    <n v="44375"/>
    <n v="52610"/>
    <x v="4"/>
    <s v="IND"/>
    <n v="3.0767123287671234"/>
    <n v="54188.3"/>
    <n v="2"/>
  </r>
  <r>
    <s v="Gunar Cockshoot"/>
    <s v="Male"/>
    <s v="Website"/>
    <n v="31"/>
    <n v="44511"/>
    <n v="48950"/>
    <x v="0"/>
    <s v="NZ"/>
    <n v="2.7041095890410958"/>
    <n v="50418.5"/>
    <n v="3"/>
  </r>
  <r>
    <s v="Halimeda Kuscha"/>
    <s v="Female"/>
    <s v="Procurement"/>
    <n v="30"/>
    <n v="44861"/>
    <n v="112570"/>
    <x v="0"/>
    <s v="NZ"/>
    <n v="1.7452054794520548"/>
    <s v="No Bonus"/>
    <n v="3"/>
  </r>
  <r>
    <s v="Heer Pennathur"/>
    <s v="Male"/>
    <s v="Website"/>
    <n v="36"/>
    <n v="43958"/>
    <n v="118840"/>
    <x v="0"/>
    <s v="IND"/>
    <n v="4.2191780821917808"/>
    <n v="122405.2"/>
    <n v="3"/>
  </r>
  <r>
    <s v="Hemavati Muthiah"/>
    <s v="Female"/>
    <s v="Website"/>
    <n v="33"/>
    <n v="44253"/>
    <n v="75280"/>
    <x v="0"/>
    <s v="IND"/>
    <n v="3.4109589041095889"/>
    <n v="77538.399999999994"/>
    <n v="3"/>
  </r>
  <r>
    <s v="Hinda Label"/>
    <s v="Female"/>
    <s v="Sales"/>
    <n v="25"/>
    <n v="44205"/>
    <n v="92700"/>
    <x v="0"/>
    <s v="NZ"/>
    <n v="3.5424657534246577"/>
    <n v="95481"/>
    <n v="3"/>
  </r>
  <r>
    <s v="Hogan Iles"/>
    <s v="Female"/>
    <s v="Procurement"/>
    <n v="30"/>
    <n v="44850"/>
    <n v="114180"/>
    <x v="0"/>
    <s v="NZ"/>
    <n v="1.7753424657534247"/>
    <s v="No Bonus"/>
    <n v="3"/>
  </r>
  <r>
    <s v="Hoyt D'Alesco"/>
    <s v="Male"/>
    <s v="Sales"/>
    <n v="32"/>
    <n v="44465"/>
    <n v="53540"/>
    <x v="0"/>
    <s v="NZ"/>
    <n v="2.8301369863013699"/>
    <n v="55146.2"/>
    <n v="3"/>
  </r>
  <r>
    <s v="Hridaynath Tendulkar"/>
    <s v="Male"/>
    <s v="Website"/>
    <n v="20"/>
    <n v="44397"/>
    <n v="107700"/>
    <x v="0"/>
    <s v="IND"/>
    <n v="3.0164383561643837"/>
    <n v="110931"/>
    <n v="3"/>
  </r>
  <r>
    <s v="Husein Augar"/>
    <s v="Female"/>
    <s v="Finance"/>
    <n v="30"/>
    <n v="44389"/>
    <n v="67910"/>
    <x v="4"/>
    <s v="NZ"/>
    <n v="3.0383561643835617"/>
    <n v="69947.3"/>
    <n v="2"/>
  </r>
  <r>
    <s v="Hyacinthie Braybrooke"/>
    <s v="Female"/>
    <s v="Sales"/>
    <n v="20"/>
    <n v="44537"/>
    <n v="68900"/>
    <x v="4"/>
    <s v="NZ"/>
    <n v="2.6328767123287671"/>
    <n v="70967"/>
    <n v="2"/>
  </r>
  <r>
    <s v="Ilesh Dasgupta"/>
    <s v="Male"/>
    <s v="Procurement"/>
    <n v="27"/>
    <n v="44547"/>
    <n v="113280"/>
    <x v="2"/>
    <s v="IND"/>
    <n v="2.6054794520547944"/>
    <n v="116678.39999999999"/>
    <n v="1"/>
  </r>
  <r>
    <s v="Indu Varada Sumedh"/>
    <s v="Female"/>
    <s v="Finance"/>
    <n v="28"/>
    <n v="44124"/>
    <n v="75970"/>
    <x v="0"/>
    <s v="IND"/>
    <n v="3.7643835616438355"/>
    <n v="78249.100000000006"/>
    <n v="3"/>
  </r>
  <r>
    <s v="Jagajeet Viraj"/>
    <s v="Female"/>
    <s v="Website"/>
    <n v="31"/>
    <n v="44084"/>
    <n v="41980"/>
    <x v="0"/>
    <s v="IND"/>
    <n v="3.8739726027397259"/>
    <n v="43239.4"/>
    <n v="3"/>
  </r>
  <r>
    <s v="Jaishree Atasi Yavatkar"/>
    <s v="Male"/>
    <s v="Website"/>
    <n v="37"/>
    <n v="44640"/>
    <n v="69070"/>
    <x v="0"/>
    <s v="IND"/>
    <n v="2.3506849315068492"/>
    <n v="71142.100000000006"/>
    <n v="3"/>
  </r>
  <r>
    <s v="Jan Morforth"/>
    <s v="Male"/>
    <s v="Finance"/>
    <n v="28"/>
    <n v="44041"/>
    <n v="48170"/>
    <x v="1"/>
    <s v="NZ"/>
    <n v="3.9917808219178084"/>
    <n v="49615.1"/>
    <n v="4"/>
  </r>
  <r>
    <s v="Janene Hairsine"/>
    <s v="Female"/>
    <s v="Procurement"/>
    <n v="28"/>
    <n v="44486"/>
    <n v="104770"/>
    <x v="0"/>
    <s v="NZ"/>
    <n v="2.7726027397260276"/>
    <n v="107913.1"/>
    <n v="3"/>
  </r>
  <r>
    <s v="Jehu Rudeforth"/>
    <s v="Female"/>
    <s v="Finance"/>
    <n v="34"/>
    <n v="44612"/>
    <n v="60130"/>
    <x v="0"/>
    <s v="NZ"/>
    <n v="2.4273972602739726"/>
    <n v="61933.9"/>
    <n v="3"/>
  </r>
  <r>
    <s v="Kaine Padly"/>
    <s v="Male"/>
    <s v="Website"/>
    <n v="20"/>
    <n v="44459"/>
    <n v="107700"/>
    <x v="0"/>
    <s v="NZ"/>
    <n v="2.8465753424657536"/>
    <n v="110931"/>
    <n v="3"/>
  </r>
  <r>
    <s v="Kaishori Harathi Kateel"/>
    <s v="Female"/>
    <s v="HR"/>
    <n v="37"/>
    <n v="44389"/>
    <n v="118100"/>
    <x v="0"/>
    <s v="IND"/>
    <n v="3.0383561643835617"/>
    <n v="121643"/>
    <n v="3"/>
  </r>
  <r>
    <s v="Kamalakshi Mukundan"/>
    <s v="Male"/>
    <s v="Finance"/>
    <n v="27"/>
    <n v="44174"/>
    <n v="91650"/>
    <x v="1"/>
    <s v="IND"/>
    <n v="3.6273972602739728"/>
    <n v="94399.5"/>
    <n v="4"/>
  </r>
  <r>
    <s v="Kantimoy Pritish"/>
    <s v="Female"/>
    <s v="Finance"/>
    <n v="30"/>
    <n v="44328"/>
    <n v="67910"/>
    <x v="4"/>
    <s v="IND"/>
    <n v="3.2054794520547945"/>
    <n v="69947.3"/>
    <n v="2"/>
  </r>
  <r>
    <s v="Karlen McCaffrey"/>
    <s v="Female"/>
    <s v="Finance"/>
    <n v="34"/>
    <n v="44459"/>
    <n v="85000"/>
    <x v="0"/>
    <s v="NZ"/>
    <n v="2.8465753424657536"/>
    <n v="87550"/>
    <n v="3"/>
  </r>
  <r>
    <s v="Karuna Pashupathy"/>
    <m/>
    <s v="Website"/>
    <n v="27"/>
    <n v="44212"/>
    <n v="90700"/>
    <x v="1"/>
    <s v="IND"/>
    <n v="3.5232876712328767"/>
    <n v="93421"/>
    <n v="4"/>
  </r>
  <r>
    <s v="Kassi Jonson"/>
    <s v="Female"/>
    <s v="Website"/>
    <n v="32"/>
    <n v="44354"/>
    <n v="43840"/>
    <x v="1"/>
    <s v="NZ"/>
    <n v="3.1342465753424658"/>
    <n v="45155.199999999997"/>
    <n v="4"/>
  </r>
  <r>
    <s v="Kath Bletsoe"/>
    <s v="Male"/>
    <s v="Sales"/>
    <n v="25"/>
    <n v="44383"/>
    <n v="65700"/>
    <x v="0"/>
    <s v="NZ"/>
    <n v="3.0547945205479454"/>
    <n v="67671"/>
    <n v="3"/>
  </r>
  <r>
    <s v="Kaye Crocroft"/>
    <s v="Male"/>
    <s v="Finance"/>
    <n v="24"/>
    <n v="44436"/>
    <n v="52610"/>
    <x v="4"/>
    <s v="NZ"/>
    <n v="2.9095890410958902"/>
    <n v="54188.3"/>
    <n v="2"/>
  </r>
  <r>
    <s v="Kelci Walkden"/>
    <s v="Male"/>
    <s v="Procurement"/>
    <n v="21"/>
    <n v="44762"/>
    <n v="57090"/>
    <x v="0"/>
    <s v="NZ"/>
    <n v="2.0164383561643837"/>
    <n v="58802.7"/>
    <n v="3"/>
  </r>
  <r>
    <s v="Kellsie Waby"/>
    <s v="Male"/>
    <s v="Procurement"/>
    <n v="20"/>
    <n v="44744"/>
    <n v="79570"/>
    <x v="0"/>
    <s v="NZ"/>
    <n v="2.0657534246575344"/>
    <n v="81957.100000000006"/>
    <n v="3"/>
  </r>
  <r>
    <s v="Kevalkumar Solanki"/>
    <s v="Female"/>
    <s v="Finance"/>
    <n v="33"/>
    <n v="44006"/>
    <n v="65360"/>
    <x v="0"/>
    <s v="IND"/>
    <n v="4.087671232876712"/>
    <n v="67320.800000000003"/>
    <n v="3"/>
  </r>
  <r>
    <s v="Kissiah Maydway"/>
    <s v="Male"/>
    <s v="Procurement"/>
    <n v="23"/>
    <n v="44440"/>
    <n v="106460"/>
    <x v="0"/>
    <s v="NZ"/>
    <n v="2.8986301369863012"/>
    <n v="109653.8"/>
    <n v="3"/>
  </r>
  <r>
    <s v="Krishnakanta Vellanki"/>
    <s v="Male"/>
    <s v="Sales"/>
    <n v="22"/>
    <n v="44384"/>
    <n v="112780"/>
    <x v="1"/>
    <s v="IND"/>
    <n v="3.0520547945205481"/>
    <n v="116163.4"/>
    <n v="4"/>
  </r>
  <r>
    <s v="Krittika Gaekwad"/>
    <s v="Female"/>
    <s v="Finance"/>
    <n v="34"/>
    <n v="44594"/>
    <n v="58940"/>
    <x v="0"/>
    <s v="IND"/>
    <n v="2.4767123287671233"/>
    <n v="60708.2"/>
    <n v="3"/>
  </r>
  <r>
    <s v="Kulbhushan Moorthy"/>
    <s v="Male"/>
    <s v="Finance"/>
    <n v="36"/>
    <n v="44272"/>
    <n v="71380"/>
    <x v="0"/>
    <s v="IND"/>
    <n v="3.3589041095890413"/>
    <n v="73521.399999999994"/>
    <n v="3"/>
  </r>
  <r>
    <s v="Kunja Prashanta Vibha"/>
    <s v="Female"/>
    <s v="Website"/>
    <n v="27"/>
    <n v="44625"/>
    <n v="83750"/>
    <x v="0"/>
    <s v="IND"/>
    <n v="2.3917808219178083"/>
    <n v="86262.5"/>
    <n v="3"/>
  </r>
  <r>
    <s v="Lalit Kothari"/>
    <s v="Female"/>
    <s v="Finance"/>
    <n v="34"/>
    <n v="44550"/>
    <n v="60130"/>
    <x v="0"/>
    <s v="IND"/>
    <n v="2.5972602739726027"/>
    <n v="61933.9"/>
    <n v="3"/>
  </r>
  <r>
    <s v="Leilah Yesinin"/>
    <s v="Female"/>
    <s v="Finance"/>
    <n v="34"/>
    <n v="44445"/>
    <n v="92450"/>
    <x v="0"/>
    <s v="NZ"/>
    <n v="2.8849315068493149"/>
    <n v="95223.5"/>
    <n v="3"/>
  </r>
  <r>
    <s v="Lilyan Klimpt"/>
    <s v="Male"/>
    <s v="Procurement"/>
    <n v="19"/>
    <n v="44277"/>
    <n v="58960"/>
    <x v="0"/>
    <s v="NZ"/>
    <n v="3.3452054794520549"/>
    <n v="60728.800000000003"/>
    <n v="3"/>
  </r>
  <r>
    <s v="Lindy Guillet"/>
    <s v="Male"/>
    <s v="Sales"/>
    <n v="22"/>
    <n v="44446"/>
    <n v="112780"/>
    <x v="1"/>
    <s v="NZ"/>
    <n v="2.882191780821918"/>
    <n v="116163.4"/>
    <n v="4"/>
  </r>
  <r>
    <s v="Madelene Upcott"/>
    <s v="Male"/>
    <s v="Procurement"/>
    <n v="25"/>
    <n v="44726"/>
    <n v="109190"/>
    <x v="1"/>
    <s v="NZ"/>
    <n v="2.1150684931506851"/>
    <n v="112465.7"/>
    <n v="4"/>
  </r>
  <r>
    <s v="Madge McCloughen"/>
    <m/>
    <s v="Website"/>
    <n v="32"/>
    <n v="44774"/>
    <n v="91310"/>
    <x v="0"/>
    <s v="NZ"/>
    <n v="1.9835616438356165"/>
    <s v="No Bonus"/>
    <n v="3"/>
  </r>
  <r>
    <s v="Madhavdas Buhpathi"/>
    <s v="Female"/>
    <s v="HR"/>
    <n v="32"/>
    <n v="44339"/>
    <n v="45510"/>
    <x v="0"/>
    <s v="IND"/>
    <n v="3.1753424657534248"/>
    <n v="46875.3"/>
    <n v="3"/>
  </r>
  <r>
    <s v="Madhumati Gazala Soumitra"/>
    <s v="Female"/>
    <s v="Finance"/>
    <n v="33"/>
    <n v="44747"/>
    <n v="86570"/>
    <x v="0"/>
    <s v="IND"/>
    <n v="2.0575342465753423"/>
    <n v="89167.1"/>
    <n v="3"/>
  </r>
  <r>
    <s v="Mahalia Larcher"/>
    <s v="Male"/>
    <s v="Procurement"/>
    <n v="27"/>
    <n v="44609"/>
    <n v="113280"/>
    <x v="2"/>
    <s v="NZ"/>
    <n v="2.4356164383561643"/>
    <n v="116678.39999999999"/>
    <n v="1"/>
  </r>
  <r>
    <s v="Mahindra Sreedharan"/>
    <s v="Male"/>
    <s v="Procurement"/>
    <n v="30"/>
    <n v="44640"/>
    <n v="67950"/>
    <x v="0"/>
    <s v="IND"/>
    <n v="2.3506849315068492"/>
    <n v="69988.5"/>
    <n v="3"/>
  </r>
  <r>
    <s v="Makshi Vinutha"/>
    <s v="Female"/>
    <s v="Procurement"/>
    <n v="30"/>
    <n v="44800"/>
    <n v="112570"/>
    <x v="0"/>
    <s v="IND"/>
    <n v="1.9123287671232876"/>
    <s v="No Bonus"/>
    <n v="3"/>
  </r>
  <r>
    <s v="Mallorie Waber"/>
    <s v="Male"/>
    <s v="Procurement"/>
    <n v="30"/>
    <n v="44666"/>
    <n v="60570"/>
    <x v="0"/>
    <s v="NZ"/>
    <n v="2.2794520547945205"/>
    <n v="62387.1"/>
    <n v="3"/>
  </r>
  <r>
    <s v="Manjusri Ruchi"/>
    <s v="Female"/>
    <s v="Website"/>
    <n v="40"/>
    <n v="44320"/>
    <n v="104410"/>
    <x v="0"/>
    <s v="IND"/>
    <n v="3.2273972602739724"/>
    <n v="107542.3"/>
    <n v="3"/>
  </r>
  <r>
    <s v="Mardav Ramaswami"/>
    <s v="Male"/>
    <s v="Procurement"/>
    <n v="30"/>
    <n v="44607"/>
    <n v="60570"/>
    <x v="0"/>
    <s v="IND"/>
    <n v="2.441095890410959"/>
    <n v="62387.1"/>
    <n v="3"/>
  </r>
  <r>
    <s v="Marney O'Breen"/>
    <s v="Female"/>
    <s v="Finance"/>
    <n v="21"/>
    <n v="44317"/>
    <n v="65920"/>
    <x v="0"/>
    <s v="NZ"/>
    <n v="3.2356164383561645"/>
    <n v="67897.600000000006"/>
    <n v="3"/>
  </r>
  <r>
    <s v="Merrilee Plenty"/>
    <s v="Female"/>
    <s v="Website"/>
    <n v="40"/>
    <n v="44337"/>
    <n v="87620"/>
    <x v="0"/>
    <s v="NZ"/>
    <n v="3.1808219178082191"/>
    <n v="90248.6"/>
    <n v="3"/>
  </r>
  <r>
    <s v="Mirium Seemantini Shivakumar"/>
    <s v="Female"/>
    <s v="Sales"/>
    <n v="38"/>
    <n v="44268"/>
    <n v="56870"/>
    <x v="1"/>
    <s v="IND"/>
    <n v="3.3698630136986303"/>
    <n v="58576.1"/>
    <n v="4"/>
  </r>
  <r>
    <s v="Mithil Nadkarni"/>
    <s v="Male"/>
    <s v="Finance"/>
    <n v="30"/>
    <n v="44544"/>
    <n v="96800"/>
    <x v="0"/>
    <s v="IND"/>
    <n v="2.6136986301369864"/>
    <n v="99704"/>
    <n v="3"/>
  </r>
  <r>
    <s v="Mollie Hanway"/>
    <s v="Male"/>
    <s v="Website"/>
    <n v="20"/>
    <n v="44183"/>
    <n v="112650"/>
    <x v="0"/>
    <s v="NZ"/>
    <n v="3.6027397260273974"/>
    <n v="116029.5"/>
    <n v="3"/>
  </r>
  <r>
    <s v="Mollie Hanway"/>
    <s v="Male"/>
    <s v="Procurement"/>
    <n v="34"/>
    <n v="44703"/>
    <n v="112650"/>
    <x v="0"/>
    <s v="NZ"/>
    <n v="2.1780821917808217"/>
    <n v="116029.5"/>
    <n v="3"/>
  </r>
  <r>
    <s v="Murry Dryburgh"/>
    <s v="Male"/>
    <s v="Website"/>
    <n v="37"/>
    <n v="44701"/>
    <n v="69070"/>
    <x v="0"/>
    <s v="NZ"/>
    <n v="2.1835616438356165"/>
    <n v="71142.100000000006"/>
    <n v="3"/>
  </r>
  <r>
    <s v="My Hanscome"/>
    <s v="Male"/>
    <s v="Finance"/>
    <n v="33"/>
    <n v="44243"/>
    <n v="59430"/>
    <x v="0"/>
    <s v="NZ"/>
    <n v="3.4383561643835616"/>
    <n v="61212.9"/>
    <n v="3"/>
  </r>
  <r>
    <s v="Myer McCory"/>
    <s v="Male"/>
    <s v="Website"/>
    <n v="30"/>
    <n v="44850"/>
    <n v="69710"/>
    <x v="0"/>
    <s v="NZ"/>
    <n v="1.7753424657534247"/>
    <s v="No Bonus"/>
    <n v="3"/>
  </r>
  <r>
    <s v="Nanak Sapna"/>
    <s v="Female"/>
    <s v="Procurement"/>
    <n v="42"/>
    <n v="44718"/>
    <n v="75000"/>
    <x v="3"/>
    <s v="IND"/>
    <n v="2.1369863013698631"/>
    <n v="77250"/>
    <n v="5"/>
  </r>
  <r>
    <s v="Narois Motiwala"/>
    <s v="Male"/>
    <s v="Website"/>
    <n v="29"/>
    <n v="44119"/>
    <n v="112110"/>
    <x v="4"/>
    <s v="IND"/>
    <n v="3.7780821917808218"/>
    <n v="115473.3"/>
    <n v="2"/>
  </r>
  <r>
    <s v="Niall Selesnick"/>
    <s v="Female"/>
    <s v="Website"/>
    <n v="29"/>
    <n v="44023"/>
    <n v="34980"/>
    <x v="0"/>
    <s v="NZ"/>
    <n v="4.0410958904109586"/>
    <n v="36029.4"/>
    <n v="3"/>
  </r>
  <r>
    <s v="Oby Sorrel"/>
    <s v="Female"/>
    <s v="Finance"/>
    <n v="34"/>
    <n v="44653"/>
    <n v="58940"/>
    <x v="0"/>
    <s v="NZ"/>
    <n v="2.3150684931506849"/>
    <n v="60708.2"/>
    <n v="3"/>
  </r>
  <r>
    <s v="Oran Buxcy"/>
    <s v="Female"/>
    <s v="Sales"/>
    <n v="38"/>
    <n v="44329"/>
    <n v="56870"/>
    <x v="1"/>
    <s v="NZ"/>
    <n v="3.2027397260273971"/>
    <n v="58576.1"/>
    <n v="4"/>
  </r>
  <r>
    <s v="Orton Livick"/>
    <s v="Male"/>
    <s v="Procurement"/>
    <n v="21"/>
    <n v="44104"/>
    <n v="37920"/>
    <x v="0"/>
    <s v="NZ"/>
    <n v="3.8191780821917809"/>
    <n v="39057.599999999999"/>
    <n v="3"/>
  </r>
  <r>
    <s v="Piyali Mahanthapa"/>
    <s v="Male"/>
    <s v="Procurement"/>
    <n v="33"/>
    <n v="44640"/>
    <n v="48530"/>
    <x v="1"/>
    <s v="IND"/>
    <n v="2.3506849315068492"/>
    <n v="49985.9"/>
    <n v="4"/>
  </r>
  <r>
    <s v="Pragya Nilufar"/>
    <s v="Male"/>
    <s v="Website"/>
    <n v="33"/>
    <n v="44448"/>
    <n v="53870"/>
    <x v="0"/>
    <s v="IND"/>
    <n v="2.8767123287671232"/>
    <n v="55486.1"/>
    <n v="3"/>
  </r>
  <r>
    <s v="Pratigya Rema"/>
    <s v="Female"/>
    <s v="Website"/>
    <n v="31"/>
    <n v="44604"/>
    <n v="58100"/>
    <x v="0"/>
    <s v="IND"/>
    <n v="2.4493150684931506"/>
    <n v="59843"/>
    <n v="3"/>
  </r>
  <r>
    <s v="Prerana Nishita"/>
    <s v="Female"/>
    <s v="Procurement"/>
    <n v="32"/>
    <n v="44549"/>
    <n v="41570"/>
    <x v="0"/>
    <s v="IND"/>
    <n v="2.6"/>
    <n v="42817.1"/>
    <n v="3"/>
  </r>
  <r>
    <s v="Purnendu Vijayarangan"/>
    <s v="Female"/>
    <s v="Sales"/>
    <n v="25"/>
    <n v="44144"/>
    <n v="92700"/>
    <x v="0"/>
    <s v="IND"/>
    <n v="3.7095890410958905"/>
    <n v="95481"/>
    <n v="3"/>
  </r>
  <r>
    <s v="Rafaelita Blaksland"/>
    <s v="Female"/>
    <s v="Sales"/>
    <n v="38"/>
    <n v="44377"/>
    <n v="109160"/>
    <x v="3"/>
    <s v="NZ"/>
    <n v="3.0712328767123287"/>
    <n v="112434.8"/>
    <n v="5"/>
  </r>
  <r>
    <s v="Rameshwari Chikodi"/>
    <s v="Male"/>
    <s v="Website"/>
    <n v="30"/>
    <n v="44214"/>
    <n v="69120"/>
    <x v="0"/>
    <s v="IND"/>
    <n v="3.5178082191780824"/>
    <n v="71193.600000000006"/>
    <n v="3"/>
  </r>
  <r>
    <s v="Ramnath Ravuri"/>
    <s v="Female"/>
    <s v="Website"/>
    <n v="44"/>
    <n v="44985"/>
    <n v="114870"/>
    <x v="0"/>
    <s v="IND"/>
    <n v="1.4054794520547946"/>
    <s v="No Bonus"/>
    <n v="3"/>
  </r>
  <r>
    <s v="Ranajay Kailashnath Richa"/>
    <s v="Male"/>
    <s v="Procurement"/>
    <n v="46"/>
    <n v="44697"/>
    <n v="70610"/>
    <x v="0"/>
    <s v="IND"/>
    <n v="2.1945205479452055"/>
    <n v="72728.3"/>
    <n v="3"/>
  </r>
  <r>
    <s v="Roddy Speechley"/>
    <s v="Male"/>
    <s v="Procurement"/>
    <n v="33"/>
    <n v="44164"/>
    <n v="115920"/>
    <x v="0"/>
    <s v="NZ"/>
    <n v="3.6547945205479451"/>
    <n v="119397.6"/>
    <n v="3"/>
  </r>
  <r>
    <s v="Rukma Vinita"/>
    <m/>
    <s v="Website"/>
    <n v="32"/>
    <n v="44713"/>
    <n v="91310"/>
    <x v="0"/>
    <s v="IND"/>
    <n v="2.1506849315068495"/>
    <n v="94049.3"/>
    <n v="3"/>
  </r>
  <r>
    <s v="Rupak Mehra"/>
    <s v="Male"/>
    <s v="Sales"/>
    <n v="28"/>
    <n v="44758"/>
    <n v="43510"/>
    <x v="2"/>
    <s v="IND"/>
    <n v="2.0273972602739727"/>
    <n v="44815.3"/>
    <n v="1"/>
  </r>
  <r>
    <s v="Rushil Kripa"/>
    <s v="Female"/>
    <s v="Procurement"/>
    <n v="36"/>
    <n v="44468"/>
    <n v="78390"/>
    <x v="0"/>
    <s v="IND"/>
    <n v="2.8219178082191783"/>
    <n v="80741.7"/>
    <n v="3"/>
  </r>
  <r>
    <s v="Sahas Sanabhi Shrikant"/>
    <s v="Male"/>
    <s v="Procurement"/>
    <n v="23"/>
    <n v="44378"/>
    <n v="106460"/>
    <x v="0"/>
    <s v="IND"/>
    <n v="3.0684931506849313"/>
    <n v="109653.8"/>
    <n v="3"/>
  </r>
  <r>
    <s v="Sahila Chandrasekhar"/>
    <m/>
    <s v="Finance"/>
    <n v="37"/>
    <n v="44085"/>
    <n v="115440"/>
    <x v="4"/>
    <s v="IND"/>
    <n v="3.871232876712329"/>
    <n v="118903.2"/>
    <n v="2"/>
  </r>
  <r>
    <s v="Sameer Shashank Sapra"/>
    <s v="Male"/>
    <s v="HR"/>
    <n v="21"/>
    <n v="44180"/>
    <n v="75880"/>
    <x v="0"/>
    <s v="IND"/>
    <n v="3.6109589041095891"/>
    <n v="78156.399999999994"/>
    <n v="3"/>
  </r>
  <r>
    <s v="Sanchali Shirish"/>
    <s v="Male"/>
    <s v="Sales"/>
    <n v="27"/>
    <n v="44073"/>
    <n v="54970"/>
    <x v="0"/>
    <s v="IND"/>
    <n v="3.904109589041096"/>
    <n v="56619.1"/>
    <n v="3"/>
  </r>
  <r>
    <s v="Sarayu Ragunathan"/>
    <s v="Male"/>
    <s v="Procurement"/>
    <n v="33"/>
    <n v="44103"/>
    <n v="115920"/>
    <x v="0"/>
    <s v="IND"/>
    <n v="3.8219178082191783"/>
    <n v="119397.6"/>
    <n v="3"/>
  </r>
  <r>
    <s v="Sarojini Naueshwara"/>
    <s v="Female"/>
    <s v="Procurement"/>
    <n v="30"/>
    <n v="44789"/>
    <n v="114180"/>
    <x v="0"/>
    <s v="IND"/>
    <n v="1.9424657534246574"/>
    <s v="No Bonus"/>
    <n v="3"/>
  </r>
  <r>
    <s v="Sartaj Probal"/>
    <s v="Female"/>
    <s v="Procurement"/>
    <n v="28"/>
    <n v="44590"/>
    <n v="104120"/>
    <x v="0"/>
    <s v="IND"/>
    <n v="2.4876712328767123"/>
    <n v="107243.6"/>
    <n v="3"/>
  </r>
  <r>
    <s v="Satyendra Venkatadri"/>
    <s v="Male"/>
    <s v="Procurement"/>
    <n v="31"/>
    <n v="44663"/>
    <n v="103550"/>
    <x v="0"/>
    <s v="IND"/>
    <n v="2.2876712328767121"/>
    <n v="106656.5"/>
    <n v="3"/>
  </r>
  <r>
    <s v="Sawini Chandan"/>
    <s v="Female"/>
    <s v="Sales"/>
    <n v="38"/>
    <n v="44316"/>
    <n v="109160"/>
    <x v="3"/>
    <s v="IND"/>
    <n v="3.2383561643835614"/>
    <n v="112434.8"/>
    <n v="5"/>
  </r>
  <r>
    <s v="Shari McNee"/>
    <s v="Male"/>
    <s v="HR"/>
    <n v="21"/>
    <n v="44242"/>
    <n v="75880"/>
    <x v="0"/>
    <s v="NZ"/>
    <n v="3.441095890410959"/>
    <n v="78156.399999999994"/>
    <n v="3"/>
  </r>
  <r>
    <s v="Shattesh Utpat"/>
    <s v="Male"/>
    <s v="Procurement"/>
    <n v="21"/>
    <n v="44701"/>
    <n v="57090"/>
    <x v="0"/>
    <s v="IND"/>
    <n v="2.1835616438356165"/>
    <n v="58802.7"/>
    <n v="3"/>
  </r>
  <r>
    <s v="Shayne Stegel"/>
    <s v="Male"/>
    <s v="Finance"/>
    <n v="42"/>
    <n v="44731"/>
    <n v="70270"/>
    <x v="4"/>
    <s v="NZ"/>
    <n v="2.1013698630136988"/>
    <n v="72378.100000000006"/>
    <n v="2"/>
  </r>
  <r>
    <s v="Shekhar Eswara"/>
    <s v="Male"/>
    <s v="Website"/>
    <n v="30"/>
    <n v="44789"/>
    <n v="69710"/>
    <x v="0"/>
    <s v="IND"/>
    <n v="1.9424657534246574"/>
    <s v="No Bonus"/>
    <n v="3"/>
  </r>
  <r>
    <s v="Shevantilal Muppala"/>
    <s v="Female"/>
    <s v="Procurement"/>
    <n v="28"/>
    <n v="44425"/>
    <n v="104770"/>
    <x v="0"/>
    <s v="IND"/>
    <n v="2.9397260273972603"/>
    <n v="107913.1"/>
    <n v="3"/>
  </r>
  <r>
    <s v="Shiuli Sapna"/>
    <s v="Male"/>
    <s v="Procurement"/>
    <n v="26"/>
    <n v="44164"/>
    <n v="47360"/>
    <x v="0"/>
    <s v="IND"/>
    <n v="3.6547945205479451"/>
    <n v="48780.800000000003"/>
    <n v="3"/>
  </r>
  <r>
    <s v="Shobhana Samuel"/>
    <s v="Male"/>
    <s v="Procurement"/>
    <n v="35"/>
    <n v="44666"/>
    <n v="40400"/>
    <x v="0"/>
    <s v="IND"/>
    <n v="2.2794520547945205"/>
    <n v="41612"/>
    <n v="3"/>
  </r>
  <r>
    <s v="Shreela Ramasubraman"/>
    <s v="Female"/>
    <s v="Procurement"/>
    <n v="22"/>
    <n v="44388"/>
    <n v="76900"/>
    <x v="1"/>
    <s v="IND"/>
    <n v="3.0410958904109591"/>
    <n v="79207"/>
    <n v="4"/>
  </r>
  <r>
    <s v="Shubhra Potla"/>
    <s v="Female"/>
    <s v="Website"/>
    <n v="21"/>
    <n v="44619"/>
    <n v="33920"/>
    <x v="0"/>
    <s v="IND"/>
    <n v="2.408219178082192"/>
    <n v="34937.599999999999"/>
    <n v="3"/>
  </r>
  <r>
    <s v="Shulabh Qutub Sundaramoorthy"/>
    <s v="Female"/>
    <s v="Sales"/>
    <n v="36"/>
    <n v="44433"/>
    <n v="78540"/>
    <x v="0"/>
    <s v="IND"/>
    <n v="2.9178082191780823"/>
    <n v="80896.2"/>
    <n v="3"/>
  </r>
  <r>
    <s v="Sibyl Dunkirk"/>
    <s v="Female"/>
    <s v="Finance"/>
    <n v="33"/>
    <n v="44809"/>
    <n v="86570"/>
    <x v="0"/>
    <s v="NZ"/>
    <n v="1.8876712328767122"/>
    <s v="No Bonus"/>
    <n v="3"/>
  </r>
  <r>
    <s v="Simon Kembery"/>
    <s v="Male"/>
    <s v="Procurement"/>
    <n v="40"/>
    <n v="44263"/>
    <n v="99750"/>
    <x v="0"/>
    <s v="NZ"/>
    <n v="3.3835616438356166"/>
    <n v="102742.5"/>
    <n v="3"/>
  </r>
  <r>
    <s v="Suchira Bhanupriya Tapti"/>
    <s v="Female"/>
    <s v="Website"/>
    <n v="29"/>
    <n v="43962"/>
    <n v="34980"/>
    <x v="0"/>
    <s v="IND"/>
    <n v="4.2082191780821914"/>
    <n v="36029.4"/>
    <n v="3"/>
  </r>
  <r>
    <s v="Sukhdev Nageshwar"/>
    <s v="Female"/>
    <s v="Website"/>
    <n v="33"/>
    <n v="44129"/>
    <n v="96140"/>
    <x v="0"/>
    <s v="IND"/>
    <n v="3.7506849315068491"/>
    <n v="99024.2"/>
    <n v="3"/>
  </r>
  <r>
    <s v="Tarala Vishaal"/>
    <s v="Female"/>
    <s v="Finance"/>
    <n v="34"/>
    <n v="44397"/>
    <n v="85000"/>
    <x v="0"/>
    <s v="IND"/>
    <n v="3.0164383561643837"/>
    <n v="87550"/>
    <n v="3"/>
  </r>
  <r>
    <s v="Tatum Hush"/>
    <s v="Female"/>
    <s v="Sales"/>
    <n v="28"/>
    <n v="44357"/>
    <n v="53240"/>
    <x v="0"/>
    <s v="NZ"/>
    <n v="3.1260273972602741"/>
    <n v="54837.2"/>
    <n v="3"/>
  </r>
  <r>
    <s v="Tawnya Tickel"/>
    <s v="Male"/>
    <s v="Website"/>
    <n v="36"/>
    <n v="44019"/>
    <n v="118840"/>
    <x v="0"/>
    <s v="NZ"/>
    <n v="4.0520547945205481"/>
    <n v="122405.2"/>
    <n v="3"/>
  </r>
  <r>
    <s v="Teressa Udden"/>
    <s v="Female"/>
    <s v="Finance"/>
    <n v="33"/>
    <n v="44067"/>
    <n v="65360"/>
    <x v="0"/>
    <s v="NZ"/>
    <n v="3.9205479452054797"/>
    <n v="67320.800000000003"/>
    <n v="3"/>
  </r>
  <r>
    <s v="Torrance Collier"/>
    <s v="Female"/>
    <s v="Website"/>
    <n v="33"/>
    <n v="44190"/>
    <n v="96140"/>
    <x v="0"/>
    <s v="NZ"/>
    <n v="3.5835616438356164"/>
    <n v="99024.2"/>
    <n v="3"/>
  </r>
  <r>
    <s v="Tracy Renad"/>
    <s v="Female"/>
    <s v="Procurement"/>
    <n v="36"/>
    <n v="44085"/>
    <n v="114890"/>
    <x v="0"/>
    <s v="NZ"/>
    <n v="3.871232876712329"/>
    <n v="118336.7"/>
    <n v="3"/>
  </r>
  <r>
    <s v="Udyan Lanka"/>
    <s v="Male"/>
    <s v="Procurement"/>
    <n v="20"/>
    <n v="44683"/>
    <n v="79570"/>
    <x v="0"/>
    <s v="IND"/>
    <n v="2.2328767123287672"/>
    <n v="81957.100000000006"/>
    <n v="3"/>
  </r>
  <r>
    <s v="Upendra Swati"/>
    <m/>
    <s v="Finance"/>
    <n v="30"/>
    <n v="44535"/>
    <n v="64000"/>
    <x v="0"/>
    <s v="IND"/>
    <n v="2.6383561643835618"/>
    <n v="65920"/>
    <n v="3"/>
  </r>
  <r>
    <s v="Valentia Etteridge"/>
    <s v="Female"/>
    <s v="HR"/>
    <n v="37"/>
    <n v="44451"/>
    <n v="118100"/>
    <x v="0"/>
    <s v="NZ"/>
    <n v="2.8684931506849316"/>
    <n v="121643"/>
    <n v="3"/>
  </r>
  <r>
    <s v="Van Tuxwell"/>
    <s v="Female"/>
    <s v="Website"/>
    <n v="25"/>
    <n v="44694"/>
    <n v="80700"/>
    <x v="1"/>
    <s v="NZ"/>
    <n v="2.2027397260273971"/>
    <n v="83121"/>
    <n v="4"/>
  </r>
  <r>
    <s v="Vanmala Shriharsha"/>
    <s v="Male"/>
    <s v="Finance"/>
    <n v="27"/>
    <n v="44506"/>
    <n v="48980"/>
    <x v="0"/>
    <s v="IND"/>
    <n v="2.7178082191780821"/>
    <n v="50449.4"/>
    <n v="3"/>
  </r>
  <r>
    <s v="Vasu Nandin"/>
    <s v="Female"/>
    <s v="Procurement"/>
    <n v="28"/>
    <n v="44571"/>
    <n v="99970"/>
    <x v="0"/>
    <s v="IND"/>
    <n v="2.5397260273972604"/>
    <n v="102969.1"/>
    <n v="3"/>
  </r>
  <r>
    <s v="Vic Radolf"/>
    <s v="Female"/>
    <s v="Website"/>
    <n v="24"/>
    <n v="44148"/>
    <n v="62780"/>
    <x v="0"/>
    <s v="NZ"/>
    <n v="3.6986301369863015"/>
    <n v="64663.4"/>
    <n v="3"/>
  </r>
  <r>
    <s v="Vic Radolf"/>
    <s v="Female"/>
    <s v="Website"/>
    <n v="24"/>
    <n v="44148"/>
    <n v="62780"/>
    <x v="0"/>
    <s v="NZ"/>
    <n v="3.6986301369863015"/>
    <n v="64663.4"/>
    <n v="3"/>
  </r>
  <r>
    <s v="Vinanti Choudhari"/>
    <s v="Male"/>
    <s v="Procurement"/>
    <n v="19"/>
    <n v="44218"/>
    <n v="58960"/>
    <x v="0"/>
    <s v="IND"/>
    <n v="3.506849315068493"/>
    <n v="60728.800000000003"/>
    <n v="3"/>
  </r>
  <r>
    <s v="Violante Courtonne"/>
    <s v="Female"/>
    <s v="Sales"/>
    <n v="34"/>
    <n v="44721"/>
    <n v="49630"/>
    <x v="4"/>
    <s v="NZ"/>
    <n v="2.128767123287671"/>
    <n v="51118.9"/>
    <n v="2"/>
  </r>
  <r>
    <s v="Virginia McConville"/>
    <s v="Female"/>
    <s v="Procurement"/>
    <n v="22"/>
    <n v="44450"/>
    <n v="76900"/>
    <x v="1"/>
    <s v="NZ"/>
    <n v="2.871232876712329"/>
    <n v="79207"/>
    <n v="4"/>
  </r>
  <r>
    <s v="Waheeda Vasuman"/>
    <s v="Male"/>
    <s v="Sales"/>
    <n v="43"/>
    <n v="44558"/>
    <n v="36040"/>
    <x v="0"/>
    <s v="IND"/>
    <n v="2.5753424657534247"/>
    <n v="37121.199999999997"/>
    <n v="3"/>
  </r>
  <r>
    <s v="William Reeveley"/>
    <s v="Male"/>
    <s v="Website"/>
    <n v="33"/>
    <n v="44509"/>
    <n v="53870"/>
    <x v="0"/>
    <s v="NZ"/>
    <n v="2.7095890410958905"/>
    <n v="55486.1"/>
    <n v="3"/>
  </r>
  <r>
    <s v="Wilone O'Kielt"/>
    <s v="Female"/>
    <s v="Website"/>
    <n v="43"/>
    <n v="45045"/>
    <n v="114870"/>
    <x v="0"/>
    <s v="NZ"/>
    <n v="1.2410958904109588"/>
    <s v="No Bonus"/>
    <n v="3"/>
  </r>
  <r>
    <s v="Yagna Sujeev"/>
    <s v="Female"/>
    <s v="Website"/>
    <n v="32"/>
    <n v="44293"/>
    <n v="43840"/>
    <x v="1"/>
    <s v="IND"/>
    <n v="3.3013698630136985"/>
    <n v="45155.199999999997"/>
    <n v="4"/>
  </r>
  <r>
    <s v="Yauvani Tarpa"/>
    <s v="Male"/>
    <s v="Sales"/>
    <n v="33"/>
    <n v="44324"/>
    <n v="74550"/>
    <x v="0"/>
    <s v="IND"/>
    <n v="3.2164383561643834"/>
    <n v="76786.5"/>
    <n v="3"/>
  </r>
  <r>
    <s v="Zach Polon"/>
    <s v="Male"/>
    <s v="Procurement"/>
    <n v="26"/>
    <n v="44411"/>
    <n v="53540"/>
    <x v="0"/>
    <s v="NZ"/>
    <n v="2.978082191780822"/>
    <n v="55146.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1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39:D43" firstHeaderRow="1" firstDataRow="2" firstDataCol="1" rowPageCount="1" colPageCount="1"/>
  <pivotFields count="9">
    <pivotField showAll="0"/>
    <pivotField axis="axisCol" showAll="0">
      <items count="4">
        <item x="1"/>
        <item x="0"/>
        <item h="1" x="2"/>
        <item t="default"/>
      </items>
    </pivotField>
    <pivotField showAll="0"/>
    <pivotField dataField="1" showAll="0">
      <items count="26">
        <item x="19"/>
        <item x="0"/>
        <item x="14"/>
        <item x="4"/>
        <item x="22"/>
        <item x="2"/>
        <item x="12"/>
        <item x="21"/>
        <item x="16"/>
        <item x="6"/>
        <item x="17"/>
        <item x="8"/>
        <item x="10"/>
        <item x="3"/>
        <item x="9"/>
        <item x="1"/>
        <item x="23"/>
        <item x="15"/>
        <item x="7"/>
        <item x="11"/>
        <item x="13"/>
        <item x="18"/>
        <item x="20"/>
        <item x="24"/>
        <item x="5"/>
        <item t="default"/>
      </items>
    </pivotField>
    <pivotField showAll="0"/>
    <pivotField dataField="1" showAll="0">
      <items count="91">
        <item x="77"/>
        <item x="43"/>
        <item x="81"/>
        <item x="20"/>
        <item x="79"/>
        <item x="86"/>
        <item x="34"/>
        <item x="83"/>
        <item x="10"/>
        <item x="12"/>
        <item x="71"/>
        <item x="19"/>
        <item x="9"/>
        <item x="51"/>
        <item x="39"/>
        <item x="21"/>
        <item x="52"/>
        <item x="5"/>
        <item x="7"/>
        <item x="26"/>
        <item x="68"/>
        <item x="13"/>
        <item x="33"/>
        <item x="38"/>
        <item x="36"/>
        <item x="59"/>
        <item x="84"/>
        <item x="45"/>
        <item x="72"/>
        <item x="1"/>
        <item x="40"/>
        <item x="85"/>
        <item x="29"/>
        <item x="70"/>
        <item x="37"/>
        <item x="88"/>
        <item x="57"/>
        <item x="30"/>
        <item x="64"/>
        <item x="23"/>
        <item x="89"/>
        <item x="4"/>
        <item x="61"/>
        <item x="15"/>
        <item x="41"/>
        <item x="87"/>
        <item x="46"/>
        <item x="35"/>
        <item x="44"/>
        <item x="25"/>
        <item x="53"/>
        <item x="48"/>
        <item x="24"/>
        <item x="58"/>
        <item x="55"/>
        <item x="82"/>
        <item x="54"/>
        <item x="42"/>
        <item x="74"/>
        <item x="69"/>
        <item x="2"/>
        <item x="80"/>
        <item x="56"/>
        <item x="14"/>
        <item x="50"/>
        <item x="18"/>
        <item x="32"/>
        <item x="49"/>
        <item x="75"/>
        <item x="11"/>
        <item x="73"/>
        <item x="17"/>
        <item x="67"/>
        <item x="78"/>
        <item x="31"/>
        <item x="62"/>
        <item x="16"/>
        <item x="28"/>
        <item x="8"/>
        <item x="0"/>
        <item x="3"/>
        <item x="63"/>
        <item x="76"/>
        <item x="66"/>
        <item x="60"/>
        <item x="6"/>
        <item x="47"/>
        <item x="65"/>
        <item x="22"/>
        <item x="27"/>
        <item t="default"/>
      </items>
    </pivotField>
    <pivotField showAll="0"/>
    <pivotField axis="axisPage" multipleItemSelectionAllowed="1" showAll="0">
      <items count="3">
        <item x="1"/>
        <item x="0"/>
        <item t="default"/>
      </items>
    </pivotField>
    <pivotField dataField="1" numFmtId="2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2">
    <i>
      <x/>
    </i>
    <i>
      <x v="1"/>
    </i>
  </colItems>
  <pageFields count="1">
    <pageField fld="7" hier="-1"/>
  </pageFields>
  <dataFields count="3">
    <dataField name="Average of Age" fld="3" subtotal="average" baseField="1" baseItem="0"/>
    <dataField name="Average of Salary" fld="5" subtotal="average" baseField="1" baseItem="0"/>
    <dataField name="Average of Tenure" fld="8" subtotal="average" baseField="1" baseItem="1"/>
  </data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7:D13" firstHeaderRow="0" firstDataRow="1" firstDataCol="1"/>
  <pivotFields count="11">
    <pivotField dataField="1"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Average of Salary" fld="5" subtotal="average" baseField="6" baseItem="0"/>
  </dataFields>
  <formats count="2">
    <format dxfId="4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3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F47:G53" firstHeaderRow="1" firstDataRow="1" firstDataCol="1" rowPageCount="1" colPageCount="1"/>
  <pivotFields count="9">
    <pivotField dataField="1" showAll="0"/>
    <pivotField showAll="0"/>
    <pivotField axis="axisRow" showAll="0" sortType="ascending">
      <items count="6">
        <item x="2"/>
        <item x="4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numFmtId="2" showAll="0"/>
  </pivotFields>
  <rowFields count="1">
    <field x="2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pageFields count="1">
    <pageField fld="7" item="1" hier="-1"/>
  </pageFields>
  <dataFields count="1">
    <dataField name="Count of Name" fld="0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B47:C53" firstHeaderRow="1" firstDataRow="1" firstDataCol="1" rowPageCount="1" colPageCount="1"/>
  <pivotFields count="9">
    <pivotField dataField="1" showAll="0"/>
    <pivotField showAll="0"/>
    <pivotField axis="axisRow" showAll="0" sortType="ascending">
      <items count="6">
        <item x="2"/>
        <item x="4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numFmtId="2" showAll="0"/>
  </pivotFields>
  <rowFields count="1">
    <field x="2"/>
  </rowFields>
  <rowItems count="6">
    <i>
      <x v="1"/>
    </i>
    <i>
      <x v="3"/>
    </i>
    <i>
      <x/>
    </i>
    <i>
      <x v="2"/>
    </i>
    <i>
      <x v="4"/>
    </i>
    <i t="grand">
      <x/>
    </i>
  </rowItems>
  <colItems count="1">
    <i/>
  </colItems>
  <pageFields count="1">
    <pageField fld="7" item="0" hier="-1"/>
  </pageFields>
  <dataFields count="1">
    <dataField name="Count of Name" fld="0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Table7" displayName="Table7" ref="A1:K186" totalsRowShown="0" headerRowDxfId="10">
  <autoFilter ref="A1:K186"/>
  <sortState ref="A2:I186">
    <sortCondition ref="A1:A186"/>
  </sortState>
  <tableColumns count="11">
    <tableColumn id="1" name="Name"/>
    <tableColumn id="2" name="Gender"/>
    <tableColumn id="3" name="Department"/>
    <tableColumn id="4" name="Age"/>
    <tableColumn id="5" name="Date Joined" dataDxfId="1"/>
    <tableColumn id="6" name="Salary" dataDxfId="0"/>
    <tableColumn id="7" name="Rating"/>
    <tableColumn id="8" name="Country"/>
    <tableColumn id="9" name="Tenure" dataDxfId="2">
      <calculatedColumnFormula>(TODAY()-Table7[[#This Row],[Date Joined]])/365</calculatedColumnFormula>
    </tableColumn>
    <tableColumn id="10" name="Bonus" dataDxfId="9">
      <calculatedColumnFormula>IF(Table7[[#This Row],[Tenure]]&gt;2,(0.03*Table7[[#This Row],[Salary]])+Table7[[#This Row],[Salary]],"No Bonus")</calculatedColumnFormula>
    </tableColumn>
    <tableColumn id="11" name="Rating Code" dataDxfId="8">
      <calculatedColumnFormula>IF(Table7[[#This Row],[Rating]]="Exceptional",5,IF(Table7[[#This Row],[Rating]]="Above Average",4,IF(Table7[[#This Row],[Rating]]="Average",3,IF(Table7[[#This Row],[Rating]]="Poor",2,1))))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C11" totalsRowShown="0" headerRowDxfId="6">
  <tableColumns count="2">
    <tableColumn id="1" name="Column1"/>
    <tableColumn id="2" name="Column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Nz_4" displayName="Nz_4" ref="A2:A186">
  <autoFilter ref="A2:A186"/>
  <sortState ref="A3:A186">
    <sortCondition descending="1" ref="A2:A186"/>
  </sortState>
  <tableColumns count="1">
    <tableColumn id="6" name="Salary" totalsRowFunction="average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workbookViewId="0">
      <selection activeCell="M14" sqref="M14"/>
    </sheetView>
  </sheetViews>
  <sheetFormatPr defaultRowHeight="14.4" x14ac:dyDescent="0.3"/>
  <cols>
    <col min="1" max="1" width="19.6640625" bestFit="1" customWidth="1"/>
    <col min="2" max="2" width="9" customWidth="1"/>
    <col min="3" max="3" width="13" customWidth="1"/>
    <col min="4" max="4" width="6.109375" customWidth="1"/>
    <col min="5" max="5" width="16.77734375" style="66" bestFit="1" customWidth="1"/>
    <col min="6" max="6" width="12.5546875" style="70" bestFit="1" customWidth="1"/>
    <col min="7" max="7" width="13.109375" bestFit="1" customWidth="1"/>
    <col min="8" max="8" width="9.6640625" customWidth="1"/>
    <col min="9" max="9" width="10.33203125" style="68" bestFit="1" customWidth="1"/>
    <col min="10" max="10" width="8.44140625" bestFit="1" customWidth="1"/>
  </cols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65" t="s">
        <v>4</v>
      </c>
      <c r="F1" s="69" t="s">
        <v>5</v>
      </c>
      <c r="G1" s="2" t="s">
        <v>6</v>
      </c>
      <c r="H1" s="30" t="s">
        <v>202</v>
      </c>
      <c r="I1" s="67" t="s">
        <v>210</v>
      </c>
      <c r="J1" s="31" t="s">
        <v>227</v>
      </c>
      <c r="K1" s="31" t="s">
        <v>243</v>
      </c>
    </row>
    <row r="2" spans="1:11" x14ac:dyDescent="0.3">
      <c r="A2" t="s">
        <v>193</v>
      </c>
      <c r="B2" t="s">
        <v>8</v>
      </c>
      <c r="C2" t="s">
        <v>9</v>
      </c>
      <c r="D2">
        <v>25</v>
      </c>
      <c r="E2" s="66">
        <v>44322</v>
      </c>
      <c r="F2" s="70">
        <v>65700</v>
      </c>
      <c r="G2" t="s">
        <v>13</v>
      </c>
      <c r="H2" t="s">
        <v>204</v>
      </c>
      <c r="I2" s="68">
        <f ca="1">(TODAY()-Table7[[#This Row],[Date Joined]])/365</f>
        <v>3.2219178082191782</v>
      </c>
      <c r="J2">
        <f ca="1">IF(Table7[[#This Row],[Tenure]]&gt;2,(0.03*Table7[[#This Row],[Salary]])+Table7[[#This Row],[Salary]],"No Bonus")</f>
        <v>67671</v>
      </c>
      <c r="K2">
        <f>IF(Table7[[#This Row],[Rating]]="Exceptional",5,IF(Table7[[#This Row],[Rating]]="Above Average",4,IF(Table7[[#This Row],[Rating]]="Average",3,IF(Table7[[#This Row],[Rating]]="Poor",2,1))))</f>
        <v>3</v>
      </c>
    </row>
    <row r="3" spans="1:11" x14ac:dyDescent="0.3">
      <c r="A3" t="s">
        <v>61</v>
      </c>
      <c r="B3" t="s">
        <v>15</v>
      </c>
      <c r="C3" t="s">
        <v>23</v>
      </c>
      <c r="D3">
        <v>27</v>
      </c>
      <c r="E3" s="66">
        <v>44686</v>
      </c>
      <c r="F3" s="70">
        <v>83750</v>
      </c>
      <c r="G3" t="s">
        <v>13</v>
      </c>
      <c r="H3" t="s">
        <v>203</v>
      </c>
      <c r="I3" s="68">
        <f ca="1">(TODAY()-Table7[[#This Row],[Date Joined]])/365</f>
        <v>2.2246575342465755</v>
      </c>
      <c r="J3">
        <f ca="1">IF(Table7[[#This Row],[Tenure]]&gt;2,(0.03*Table7[[#This Row],[Salary]])+Table7[[#This Row],[Salary]],"No Bonus")</f>
        <v>86262.5</v>
      </c>
      <c r="K3">
        <f>IF(Table7[[#This Row],[Rating]]="Exceptional",5,IF(Table7[[#This Row],[Rating]]="Above Average",4,IF(Table7[[#This Row],[Rating]]="Average",3,IF(Table7[[#This Row],[Rating]]="Poor",2,1))))</f>
        <v>3</v>
      </c>
    </row>
    <row r="4" spans="1:11" x14ac:dyDescent="0.3">
      <c r="A4" t="s">
        <v>141</v>
      </c>
      <c r="B4" t="s">
        <v>15</v>
      </c>
      <c r="C4" t="s">
        <v>17</v>
      </c>
      <c r="D4">
        <v>21</v>
      </c>
      <c r="E4" s="66">
        <v>44256</v>
      </c>
      <c r="F4" s="70">
        <v>65920</v>
      </c>
      <c r="G4" t="s">
        <v>13</v>
      </c>
      <c r="H4" t="s">
        <v>204</v>
      </c>
      <c r="I4" s="68">
        <f ca="1">(TODAY()-Table7[[#This Row],[Date Joined]])/365</f>
        <v>3.4027397260273973</v>
      </c>
      <c r="J4">
        <f ca="1">IF(Table7[[#This Row],[Tenure]]&gt;2,(0.03*Table7[[#This Row],[Salary]])+Table7[[#This Row],[Salary]],"No Bonus")</f>
        <v>67897.600000000006</v>
      </c>
      <c r="K4">
        <f>IF(Table7[[#This Row],[Rating]]="Exceptional",5,IF(Table7[[#This Row],[Rating]]="Above Average",4,IF(Table7[[#This Row],[Rating]]="Average",3,IF(Table7[[#This Row],[Rating]]="Poor",2,1))))</f>
        <v>3</v>
      </c>
    </row>
    <row r="5" spans="1:11" x14ac:dyDescent="0.3">
      <c r="A5" t="s">
        <v>123</v>
      </c>
      <c r="B5" t="s">
        <v>8</v>
      </c>
      <c r="C5" t="s">
        <v>12</v>
      </c>
      <c r="D5">
        <v>21</v>
      </c>
      <c r="E5" s="66">
        <v>44042</v>
      </c>
      <c r="F5" s="70">
        <v>37920</v>
      </c>
      <c r="G5" t="s">
        <v>13</v>
      </c>
      <c r="H5" t="s">
        <v>204</v>
      </c>
      <c r="I5" s="68">
        <f ca="1">(TODAY()-Table7[[#This Row],[Date Joined]])/365</f>
        <v>3.989041095890411</v>
      </c>
      <c r="J5">
        <f ca="1">IF(Table7[[#This Row],[Tenure]]&gt;2,(0.03*Table7[[#This Row],[Salary]])+Table7[[#This Row],[Salary]],"No Bonus")</f>
        <v>39057.599999999999</v>
      </c>
      <c r="K5">
        <f>IF(Table7[[#This Row],[Rating]]="Exceptional",5,IF(Table7[[#This Row],[Rating]]="Above Average",4,IF(Table7[[#This Row],[Rating]]="Average",3,IF(Table7[[#This Row],[Rating]]="Poor",2,1))))</f>
        <v>3</v>
      </c>
    </row>
    <row r="6" spans="1:11" x14ac:dyDescent="0.3">
      <c r="A6" t="s">
        <v>59</v>
      </c>
      <c r="B6" t="s">
        <v>15</v>
      </c>
      <c r="C6" t="s">
        <v>12</v>
      </c>
      <c r="D6">
        <v>36</v>
      </c>
      <c r="E6" s="66">
        <v>44529</v>
      </c>
      <c r="F6" s="70">
        <v>78390</v>
      </c>
      <c r="G6" t="s">
        <v>13</v>
      </c>
      <c r="H6" t="s">
        <v>203</v>
      </c>
      <c r="I6" s="68">
        <f ca="1">(TODAY()-Table7[[#This Row],[Date Joined]])/365</f>
        <v>2.6547945205479451</v>
      </c>
      <c r="J6">
        <f ca="1">IF(Table7[[#This Row],[Tenure]]&gt;2,(0.03*Table7[[#This Row],[Salary]])+Table7[[#This Row],[Salary]],"No Bonus")</f>
        <v>80741.7</v>
      </c>
      <c r="K6">
        <f>IF(Table7[[#This Row],[Rating]]="Exceptional",5,IF(Table7[[#This Row],[Rating]]="Above Average",4,IF(Table7[[#This Row],[Rating]]="Average",3,IF(Table7[[#This Row],[Rating]]="Poor",2,1))))</f>
        <v>3</v>
      </c>
    </row>
    <row r="7" spans="1:11" x14ac:dyDescent="0.3">
      <c r="A7" t="s">
        <v>82</v>
      </c>
      <c r="B7" t="s">
        <v>8</v>
      </c>
      <c r="C7" t="s">
        <v>9</v>
      </c>
      <c r="D7">
        <v>27</v>
      </c>
      <c r="E7" s="66">
        <v>44134</v>
      </c>
      <c r="F7" s="70">
        <v>54970</v>
      </c>
      <c r="G7" t="s">
        <v>13</v>
      </c>
      <c r="H7" t="s">
        <v>203</v>
      </c>
      <c r="I7" s="68">
        <f ca="1">(TODAY()-Table7[[#This Row],[Date Joined]])/365</f>
        <v>3.7369863013698632</v>
      </c>
      <c r="J7">
        <f ca="1">IF(Table7[[#This Row],[Tenure]]&gt;2,(0.03*Table7[[#This Row],[Salary]])+Table7[[#This Row],[Salary]],"No Bonus")</f>
        <v>56619.1</v>
      </c>
      <c r="K7">
        <f>IF(Table7[[#This Row],[Rating]]="Exceptional",5,IF(Table7[[#This Row],[Rating]]="Above Average",4,IF(Table7[[#This Row],[Rating]]="Average",3,IF(Table7[[#This Row],[Rating]]="Poor",2,1))))</f>
        <v>3</v>
      </c>
    </row>
    <row r="8" spans="1:11" x14ac:dyDescent="0.3">
      <c r="A8" t="s">
        <v>167</v>
      </c>
      <c r="B8" t="s">
        <v>8</v>
      </c>
      <c r="C8" t="s">
        <v>23</v>
      </c>
      <c r="D8">
        <v>31</v>
      </c>
      <c r="E8" s="66">
        <v>44450</v>
      </c>
      <c r="F8" s="70">
        <v>48950</v>
      </c>
      <c r="G8" t="s">
        <v>13</v>
      </c>
      <c r="H8" t="s">
        <v>204</v>
      </c>
      <c r="I8" s="68">
        <f ca="1">(TODAY()-Table7[[#This Row],[Date Joined]])/365</f>
        <v>2.871232876712329</v>
      </c>
      <c r="J8">
        <f ca="1">IF(Table7[[#This Row],[Tenure]]&gt;2,(0.03*Table7[[#This Row],[Salary]])+Table7[[#This Row],[Salary]],"No Bonus")</f>
        <v>50418.5</v>
      </c>
      <c r="K8">
        <f>IF(Table7[[#This Row],[Rating]]="Exceptional",5,IF(Table7[[#This Row],[Rating]]="Above Average",4,IF(Table7[[#This Row],[Rating]]="Average",3,IF(Table7[[#This Row],[Rating]]="Poor",2,1))))</f>
        <v>3</v>
      </c>
    </row>
    <row r="9" spans="1:11" x14ac:dyDescent="0.3">
      <c r="A9" t="s">
        <v>11</v>
      </c>
      <c r="B9" t="s">
        <v>8</v>
      </c>
      <c r="C9" t="s">
        <v>12</v>
      </c>
      <c r="D9">
        <v>46</v>
      </c>
      <c r="E9" s="66">
        <v>44758</v>
      </c>
      <c r="F9" s="70">
        <v>70610</v>
      </c>
      <c r="G9" t="s">
        <v>13</v>
      </c>
      <c r="H9" t="s">
        <v>203</v>
      </c>
      <c r="I9" s="68">
        <f ca="1">(TODAY()-Table7[[#This Row],[Date Joined]])/365</f>
        <v>2.0273972602739727</v>
      </c>
      <c r="J9">
        <f ca="1">IF(Table7[[#This Row],[Tenure]]&gt;2,(0.03*Table7[[#This Row],[Salary]])+Table7[[#This Row],[Salary]],"No Bonus")</f>
        <v>72728.3</v>
      </c>
      <c r="K9">
        <f>IF(Table7[[#This Row],[Rating]]="Exceptional",5,IF(Table7[[#This Row],[Rating]]="Above Average",4,IF(Table7[[#This Row],[Rating]]="Average",3,IF(Table7[[#This Row],[Rating]]="Poor",2,1))))</f>
        <v>3</v>
      </c>
    </row>
    <row r="10" spans="1:11" x14ac:dyDescent="0.3">
      <c r="A10" t="s">
        <v>135</v>
      </c>
      <c r="B10" t="s">
        <v>8</v>
      </c>
      <c r="C10" t="s">
        <v>23</v>
      </c>
      <c r="D10">
        <v>24</v>
      </c>
      <c r="E10" s="66">
        <v>44625</v>
      </c>
      <c r="F10" s="70">
        <v>100420</v>
      </c>
      <c r="G10" t="s">
        <v>13</v>
      </c>
      <c r="H10" t="s">
        <v>204</v>
      </c>
      <c r="I10" s="68">
        <f ca="1">(TODAY()-Table7[[#This Row],[Date Joined]])/365</f>
        <v>2.3917808219178083</v>
      </c>
      <c r="J10">
        <f ca="1">IF(Table7[[#This Row],[Tenure]]&gt;2,(0.03*Table7[[#This Row],[Salary]])+Table7[[#This Row],[Salary]],"No Bonus")</f>
        <v>103432.6</v>
      </c>
      <c r="K10">
        <f>IF(Table7[[#This Row],[Rating]]="Exceptional",5,IF(Table7[[#This Row],[Rating]]="Above Average",4,IF(Table7[[#This Row],[Rating]]="Average",3,IF(Table7[[#This Row],[Rating]]="Poor",2,1))))</f>
        <v>3</v>
      </c>
    </row>
    <row r="11" spans="1:11" x14ac:dyDescent="0.3">
      <c r="A11" t="s">
        <v>76</v>
      </c>
      <c r="B11" t="s">
        <v>8</v>
      </c>
      <c r="C11" t="s">
        <v>23</v>
      </c>
      <c r="D11">
        <v>30</v>
      </c>
      <c r="E11" s="66">
        <v>44273</v>
      </c>
      <c r="F11" s="70">
        <v>69120</v>
      </c>
      <c r="G11" t="s">
        <v>13</v>
      </c>
      <c r="H11" t="s">
        <v>203</v>
      </c>
      <c r="I11" s="68">
        <f ca="1">(TODAY()-Table7[[#This Row],[Date Joined]])/365</f>
        <v>3.3561643835616439</v>
      </c>
      <c r="J11">
        <f ca="1">IF(Table7[[#This Row],[Tenure]]&gt;2,(0.03*Table7[[#This Row],[Salary]])+Table7[[#This Row],[Salary]],"No Bonus")</f>
        <v>71193.600000000006</v>
      </c>
      <c r="K11">
        <f>IF(Table7[[#This Row],[Rating]]="Exceptional",5,IF(Table7[[#This Row],[Rating]]="Above Average",4,IF(Table7[[#This Row],[Rating]]="Average",3,IF(Table7[[#This Row],[Rating]]="Poor",2,1))))</f>
        <v>3</v>
      </c>
    </row>
    <row r="12" spans="1:11" x14ac:dyDescent="0.3">
      <c r="A12" t="s">
        <v>146</v>
      </c>
      <c r="B12" t="s">
        <v>15</v>
      </c>
      <c r="C12" t="s">
        <v>26</v>
      </c>
      <c r="D12">
        <v>27</v>
      </c>
      <c r="E12" s="66">
        <v>44061</v>
      </c>
      <c r="F12" s="70">
        <v>119110</v>
      </c>
      <c r="G12" t="s">
        <v>13</v>
      </c>
      <c r="H12" t="s">
        <v>204</v>
      </c>
      <c r="I12" s="68">
        <f ca="1">(TODAY()-Table7[[#This Row],[Date Joined]])/365</f>
        <v>3.9369863013698629</v>
      </c>
      <c r="J12">
        <f ca="1">IF(Table7[[#This Row],[Tenure]]&gt;2,(0.03*Table7[[#This Row],[Salary]])+Table7[[#This Row],[Salary]],"No Bonus")</f>
        <v>122683.3</v>
      </c>
      <c r="K12">
        <f>IF(Table7[[#This Row],[Rating]]="Exceptional",5,IF(Table7[[#This Row],[Rating]]="Above Average",4,IF(Table7[[#This Row],[Rating]]="Average",3,IF(Table7[[#This Row],[Rating]]="Poor",2,1))))</f>
        <v>3</v>
      </c>
    </row>
    <row r="13" spans="1:11" x14ac:dyDescent="0.3">
      <c r="A13" t="s">
        <v>151</v>
      </c>
      <c r="B13" t="s">
        <v>15</v>
      </c>
      <c r="C13" t="s">
        <v>9</v>
      </c>
      <c r="D13">
        <v>28</v>
      </c>
      <c r="E13" s="66">
        <v>44296</v>
      </c>
      <c r="F13" s="70">
        <v>53240</v>
      </c>
      <c r="G13" t="s">
        <v>13</v>
      </c>
      <c r="H13" t="s">
        <v>204</v>
      </c>
      <c r="I13" s="68">
        <f ca="1">(TODAY()-Table7[[#This Row],[Date Joined]])/365</f>
        <v>3.2931506849315069</v>
      </c>
      <c r="J13">
        <f ca="1">IF(Table7[[#This Row],[Tenure]]&gt;2,(0.03*Table7[[#This Row],[Salary]])+Table7[[#This Row],[Salary]],"No Bonus")</f>
        <v>54837.2</v>
      </c>
      <c r="K13">
        <f>IF(Table7[[#This Row],[Rating]]="Exceptional",5,IF(Table7[[#This Row],[Rating]]="Above Average",4,IF(Table7[[#This Row],[Rating]]="Average",3,IF(Table7[[#This Row],[Rating]]="Poor",2,1))))</f>
        <v>3</v>
      </c>
    </row>
    <row r="14" spans="1:11" x14ac:dyDescent="0.3">
      <c r="A14" t="s">
        <v>95</v>
      </c>
      <c r="B14" t="s">
        <v>8</v>
      </c>
      <c r="C14" t="s">
        <v>12</v>
      </c>
      <c r="D14">
        <v>35</v>
      </c>
      <c r="E14" s="66">
        <v>44727</v>
      </c>
      <c r="F14" s="70">
        <v>40400</v>
      </c>
      <c r="G14" t="s">
        <v>13</v>
      </c>
      <c r="H14" t="s">
        <v>203</v>
      </c>
      <c r="I14" s="68">
        <f ca="1">(TODAY()-Table7[[#This Row],[Date Joined]])/365</f>
        <v>2.1123287671232878</v>
      </c>
      <c r="J14">
        <f ca="1">IF(Table7[[#This Row],[Tenure]]&gt;2,(0.03*Table7[[#This Row],[Salary]])+Table7[[#This Row],[Salary]],"No Bonus")</f>
        <v>41612</v>
      </c>
      <c r="K14">
        <f>IF(Table7[[#This Row],[Rating]]="Exceptional",5,IF(Table7[[#This Row],[Rating]]="Above Average",4,IF(Table7[[#This Row],[Rating]]="Average",3,IF(Table7[[#This Row],[Rating]]="Poor",2,1))))</f>
        <v>3</v>
      </c>
    </row>
    <row r="15" spans="1:11" x14ac:dyDescent="0.3">
      <c r="A15" t="s">
        <v>122</v>
      </c>
      <c r="B15" t="s">
        <v>8</v>
      </c>
      <c r="C15" t="s">
        <v>17</v>
      </c>
      <c r="D15">
        <v>28</v>
      </c>
      <c r="E15" s="66">
        <v>43980</v>
      </c>
      <c r="F15" s="70">
        <v>48170</v>
      </c>
      <c r="G15" t="s">
        <v>10</v>
      </c>
      <c r="H15" t="s">
        <v>204</v>
      </c>
      <c r="I15" s="68">
        <f ca="1">(TODAY()-Table7[[#This Row],[Date Joined]])/365</f>
        <v>4.1589041095890407</v>
      </c>
      <c r="J15">
        <f ca="1">IF(Table7[[#This Row],[Tenure]]&gt;2,(0.03*Table7[[#This Row],[Salary]])+Table7[[#This Row],[Salary]],"No Bonus")</f>
        <v>49615.1</v>
      </c>
      <c r="K15">
        <f>IF(Table7[[#This Row],[Rating]]="Exceptional",5,IF(Table7[[#This Row],[Rating]]="Above Average",4,IF(Table7[[#This Row],[Rating]]="Average",3,IF(Table7[[#This Row],[Rating]]="Poor",2,1))))</f>
        <v>4</v>
      </c>
    </row>
    <row r="16" spans="1:11" x14ac:dyDescent="0.3">
      <c r="A16" t="s">
        <v>199</v>
      </c>
      <c r="B16" t="s">
        <v>8</v>
      </c>
      <c r="C16" t="s">
        <v>17</v>
      </c>
      <c r="D16">
        <v>33</v>
      </c>
      <c r="E16" s="66">
        <v>44181</v>
      </c>
      <c r="F16" s="70">
        <v>59430</v>
      </c>
      <c r="G16" t="s">
        <v>13</v>
      </c>
      <c r="H16" t="s">
        <v>204</v>
      </c>
      <c r="I16" s="68">
        <f ca="1">(TODAY()-Table7[[#This Row],[Date Joined]])/365</f>
        <v>3.6082191780821917</v>
      </c>
      <c r="J16">
        <f ca="1">IF(Table7[[#This Row],[Tenure]]&gt;2,(0.03*Table7[[#This Row],[Salary]])+Table7[[#This Row],[Salary]],"No Bonus")</f>
        <v>61212.9</v>
      </c>
      <c r="K16">
        <f>IF(Table7[[#This Row],[Rating]]="Exceptional",5,IF(Table7[[#This Row],[Rating]]="Above Average",4,IF(Table7[[#This Row],[Rating]]="Average",3,IF(Table7[[#This Row],[Rating]]="Poor",2,1))))</f>
        <v>3</v>
      </c>
    </row>
    <row r="17" spans="1:11" x14ac:dyDescent="0.3">
      <c r="A17" t="s">
        <v>194</v>
      </c>
      <c r="B17" t="s">
        <v>15</v>
      </c>
      <c r="C17" t="s">
        <v>23</v>
      </c>
      <c r="D17">
        <v>33</v>
      </c>
      <c r="E17" s="66">
        <v>44313</v>
      </c>
      <c r="F17" s="70">
        <v>75480</v>
      </c>
      <c r="G17" t="s">
        <v>49</v>
      </c>
      <c r="H17" t="s">
        <v>204</v>
      </c>
      <c r="I17" s="68">
        <f ca="1">(TODAY()-Table7[[#This Row],[Date Joined]])/365</f>
        <v>3.2465753424657535</v>
      </c>
      <c r="J17">
        <f ca="1">IF(Table7[[#This Row],[Tenure]]&gt;2,(0.03*Table7[[#This Row],[Salary]])+Table7[[#This Row],[Salary]],"No Bonus")</f>
        <v>77744.399999999994</v>
      </c>
      <c r="K17">
        <f>IF(Table7[[#This Row],[Rating]]="Exceptional",5,IF(Table7[[#This Row],[Rating]]="Above Average",4,IF(Table7[[#This Row],[Rating]]="Average",3,IF(Table7[[#This Row],[Rating]]="Poor",2,1))))</f>
        <v>1</v>
      </c>
    </row>
    <row r="18" spans="1:11" x14ac:dyDescent="0.3">
      <c r="A18" t="s">
        <v>124</v>
      </c>
      <c r="B18" t="s">
        <v>8</v>
      </c>
      <c r="C18" t="s">
        <v>12</v>
      </c>
      <c r="D18">
        <v>34</v>
      </c>
      <c r="E18" s="66">
        <v>44642</v>
      </c>
      <c r="F18" s="70">
        <v>112650</v>
      </c>
      <c r="G18" t="s">
        <v>13</v>
      </c>
      <c r="H18" t="s">
        <v>204</v>
      </c>
      <c r="I18" s="68">
        <f ca="1">(TODAY()-Table7[[#This Row],[Date Joined]])/365</f>
        <v>2.3452054794520549</v>
      </c>
      <c r="J18">
        <f ca="1">IF(Table7[[#This Row],[Tenure]]&gt;2,(0.03*Table7[[#This Row],[Salary]])+Table7[[#This Row],[Salary]],"No Bonus")</f>
        <v>116029.5</v>
      </c>
      <c r="K18">
        <f>IF(Table7[[#This Row],[Rating]]="Exceptional",5,IF(Table7[[#This Row],[Rating]]="Above Average",4,IF(Table7[[#This Row],[Rating]]="Average",3,IF(Table7[[#This Row],[Rating]]="Poor",2,1))))</f>
        <v>3</v>
      </c>
    </row>
    <row r="19" spans="1:11" x14ac:dyDescent="0.3">
      <c r="A19" t="s">
        <v>42</v>
      </c>
      <c r="B19" t="s">
        <v>15</v>
      </c>
      <c r="C19" t="s">
        <v>12</v>
      </c>
      <c r="D19">
        <v>42</v>
      </c>
      <c r="E19" s="66">
        <v>44779</v>
      </c>
      <c r="F19" s="70">
        <v>75000</v>
      </c>
      <c r="G19" t="s">
        <v>43</v>
      </c>
      <c r="H19" t="s">
        <v>203</v>
      </c>
      <c r="I19" s="68">
        <f ca="1">(TODAY()-Table7[[#This Row],[Date Joined]])/365</f>
        <v>1.9698630136986301</v>
      </c>
      <c r="J19" t="str">
        <f ca="1">IF(Table7[[#This Row],[Tenure]]&gt;2,(0.03*Table7[[#This Row],[Salary]])+Table7[[#This Row],[Salary]],"No Bonus")</f>
        <v>No Bonus</v>
      </c>
      <c r="K19">
        <f>IF(Table7[[#This Row],[Rating]]="Exceptional",5,IF(Table7[[#This Row],[Rating]]="Above Average",4,IF(Table7[[#This Row],[Rating]]="Average",3,IF(Table7[[#This Row],[Rating]]="Poor",2,1))))</f>
        <v>5</v>
      </c>
    </row>
    <row r="20" spans="1:11" x14ac:dyDescent="0.3">
      <c r="A20" t="s">
        <v>174</v>
      </c>
      <c r="B20" t="s">
        <v>8</v>
      </c>
      <c r="C20" t="s">
        <v>12</v>
      </c>
      <c r="D20">
        <v>40</v>
      </c>
      <c r="E20" s="66">
        <v>44204</v>
      </c>
      <c r="F20" s="70">
        <v>99750</v>
      </c>
      <c r="G20" t="s">
        <v>13</v>
      </c>
      <c r="H20" t="s">
        <v>204</v>
      </c>
      <c r="I20" s="68">
        <f ca="1">(TODAY()-Table7[[#This Row],[Date Joined]])/365</f>
        <v>3.5452054794520547</v>
      </c>
      <c r="J20">
        <f ca="1">IF(Table7[[#This Row],[Tenure]]&gt;2,(0.03*Table7[[#This Row],[Salary]])+Table7[[#This Row],[Salary]],"No Bonus")</f>
        <v>102742.5</v>
      </c>
      <c r="K20">
        <f>IF(Table7[[#This Row],[Rating]]="Exceptional",5,IF(Table7[[#This Row],[Rating]]="Above Average",4,IF(Table7[[#This Row],[Rating]]="Average",3,IF(Table7[[#This Row],[Rating]]="Poor",2,1))))</f>
        <v>3</v>
      </c>
    </row>
    <row r="21" spans="1:11" x14ac:dyDescent="0.3">
      <c r="A21" t="s">
        <v>73</v>
      </c>
      <c r="B21" t="s">
        <v>8</v>
      </c>
      <c r="C21" t="s">
        <v>17</v>
      </c>
      <c r="D21">
        <v>36</v>
      </c>
      <c r="E21" s="66">
        <v>44333</v>
      </c>
      <c r="F21" s="70">
        <v>71380</v>
      </c>
      <c r="G21" t="s">
        <v>13</v>
      </c>
      <c r="H21" t="s">
        <v>203</v>
      </c>
      <c r="I21" s="68">
        <f ca="1">(TODAY()-Table7[[#This Row],[Date Joined]])/365</f>
        <v>3.1917808219178081</v>
      </c>
      <c r="J21">
        <f ca="1">IF(Table7[[#This Row],[Tenure]]&gt;2,(0.03*Table7[[#This Row],[Salary]])+Table7[[#This Row],[Salary]],"No Bonus")</f>
        <v>73521.399999999994</v>
      </c>
      <c r="K21">
        <f>IF(Table7[[#This Row],[Rating]]="Exceptional",5,IF(Table7[[#This Row],[Rating]]="Above Average",4,IF(Table7[[#This Row],[Rating]]="Average",3,IF(Table7[[#This Row],[Rating]]="Poor",2,1))))</f>
        <v>3</v>
      </c>
    </row>
    <row r="22" spans="1:11" x14ac:dyDescent="0.3">
      <c r="A22" t="s">
        <v>16</v>
      </c>
      <c r="B22" t="s">
        <v>241</v>
      </c>
      <c r="C22" t="s">
        <v>17</v>
      </c>
      <c r="D22">
        <v>37</v>
      </c>
      <c r="E22" s="66">
        <v>44146</v>
      </c>
      <c r="F22" s="70">
        <v>115440</v>
      </c>
      <c r="G22" t="s">
        <v>18</v>
      </c>
      <c r="H22" t="s">
        <v>203</v>
      </c>
      <c r="I22" s="68">
        <f ca="1">(TODAY()-Table7[[#This Row],[Date Joined]])/365</f>
        <v>3.7041095890410958</v>
      </c>
      <c r="J22">
        <f ca="1">IF(Table7[[#This Row],[Tenure]]&gt;2,(0.03*Table7[[#This Row],[Salary]])+Table7[[#This Row],[Salary]],"No Bonus")</f>
        <v>118903.2</v>
      </c>
      <c r="K22">
        <f>IF(Table7[[#This Row],[Rating]]="Exceptional",5,IF(Table7[[#This Row],[Rating]]="Above Average",4,IF(Table7[[#This Row],[Rating]]="Average",3,IF(Table7[[#This Row],[Rating]]="Poor",2,1))))</f>
        <v>2</v>
      </c>
    </row>
    <row r="23" spans="1:11" x14ac:dyDescent="0.3">
      <c r="A23" t="s">
        <v>54</v>
      </c>
      <c r="B23" t="s">
        <v>15</v>
      </c>
      <c r="C23" t="s">
        <v>12</v>
      </c>
      <c r="D23">
        <v>28</v>
      </c>
      <c r="E23" s="66">
        <v>44630</v>
      </c>
      <c r="F23" s="70">
        <v>99970</v>
      </c>
      <c r="G23" t="s">
        <v>13</v>
      </c>
      <c r="H23" t="s">
        <v>203</v>
      </c>
      <c r="I23" s="68">
        <f ca="1">(TODAY()-Table7[[#This Row],[Date Joined]])/365</f>
        <v>2.3780821917808219</v>
      </c>
      <c r="J23">
        <f ca="1">IF(Table7[[#This Row],[Tenure]]&gt;2,(0.03*Table7[[#This Row],[Salary]])+Table7[[#This Row],[Salary]],"No Bonus")</f>
        <v>102969.1</v>
      </c>
      <c r="K23">
        <f>IF(Table7[[#This Row],[Rating]]="Exceptional",5,IF(Table7[[#This Row],[Rating]]="Above Average",4,IF(Table7[[#This Row],[Rating]]="Average",3,IF(Table7[[#This Row],[Rating]]="Poor",2,1))))</f>
        <v>3</v>
      </c>
    </row>
    <row r="24" spans="1:11" x14ac:dyDescent="0.3">
      <c r="A24" t="s">
        <v>27</v>
      </c>
      <c r="B24" t="s">
        <v>8</v>
      </c>
      <c r="C24" t="s">
        <v>23</v>
      </c>
      <c r="D24">
        <v>29</v>
      </c>
      <c r="E24" s="66">
        <v>44180</v>
      </c>
      <c r="F24" s="70">
        <v>112110</v>
      </c>
      <c r="G24" t="s">
        <v>18</v>
      </c>
      <c r="H24" t="s">
        <v>203</v>
      </c>
      <c r="I24" s="68">
        <f ca="1">(TODAY()-Table7[[#This Row],[Date Joined]])/365</f>
        <v>3.6109589041095891</v>
      </c>
      <c r="J24">
        <f ca="1">IF(Table7[[#This Row],[Tenure]]&gt;2,(0.03*Table7[[#This Row],[Salary]])+Table7[[#This Row],[Salary]],"No Bonus")</f>
        <v>115473.3</v>
      </c>
      <c r="K24">
        <f>IF(Table7[[#This Row],[Rating]]="Exceptional",5,IF(Table7[[#This Row],[Rating]]="Above Average",4,IF(Table7[[#This Row],[Rating]]="Average",3,IF(Table7[[#This Row],[Rating]]="Poor",2,1))))</f>
        <v>2</v>
      </c>
    </row>
    <row r="25" spans="1:11" x14ac:dyDescent="0.3">
      <c r="A25" t="s">
        <v>46</v>
      </c>
      <c r="B25" t="s">
        <v>15</v>
      </c>
      <c r="C25" t="s">
        <v>17</v>
      </c>
      <c r="D25">
        <v>28</v>
      </c>
      <c r="E25" s="66">
        <v>44185</v>
      </c>
      <c r="F25" s="70">
        <v>75970</v>
      </c>
      <c r="G25" t="s">
        <v>13</v>
      </c>
      <c r="H25" t="s">
        <v>203</v>
      </c>
      <c r="I25" s="68">
        <f ca="1">(TODAY()-Table7[[#This Row],[Date Joined]])/365</f>
        <v>3.5972602739726027</v>
      </c>
      <c r="J25">
        <f ca="1">IF(Table7[[#This Row],[Tenure]]&gt;2,(0.03*Table7[[#This Row],[Salary]])+Table7[[#This Row],[Salary]],"No Bonus")</f>
        <v>78249.100000000006</v>
      </c>
      <c r="K25">
        <f>IF(Table7[[#This Row],[Rating]]="Exceptional",5,IF(Table7[[#This Row],[Rating]]="Above Average",4,IF(Table7[[#This Row],[Rating]]="Average",3,IF(Table7[[#This Row],[Rating]]="Poor",2,1))))</f>
        <v>3</v>
      </c>
    </row>
    <row r="26" spans="1:11" x14ac:dyDescent="0.3">
      <c r="A26" t="s">
        <v>143</v>
      </c>
      <c r="B26" t="s">
        <v>15</v>
      </c>
      <c r="C26" t="s">
        <v>23</v>
      </c>
      <c r="D26">
        <v>25</v>
      </c>
      <c r="E26" s="66">
        <v>44633</v>
      </c>
      <c r="F26" s="70">
        <v>80700</v>
      </c>
      <c r="G26" t="s">
        <v>10</v>
      </c>
      <c r="H26" t="s">
        <v>204</v>
      </c>
      <c r="I26" s="68">
        <f ca="1">(TODAY()-Table7[[#This Row],[Date Joined]])/365</f>
        <v>2.3698630136986303</v>
      </c>
      <c r="J26">
        <f ca="1">IF(Table7[[#This Row],[Tenure]]&gt;2,(0.03*Table7[[#This Row],[Salary]])+Table7[[#This Row],[Salary]],"No Bonus")</f>
        <v>83121</v>
      </c>
      <c r="K26">
        <f>IF(Table7[[#This Row],[Rating]]="Exceptional",5,IF(Table7[[#This Row],[Rating]]="Above Average",4,IF(Table7[[#This Row],[Rating]]="Average",3,IF(Table7[[#This Row],[Rating]]="Poor",2,1))))</f>
        <v>4</v>
      </c>
    </row>
    <row r="27" spans="1:11" x14ac:dyDescent="0.3">
      <c r="A27" t="s">
        <v>97</v>
      </c>
      <c r="B27" t="s">
        <v>8</v>
      </c>
      <c r="C27" t="s">
        <v>9</v>
      </c>
      <c r="D27">
        <v>43</v>
      </c>
      <c r="E27" s="66">
        <v>44620</v>
      </c>
      <c r="F27" s="70">
        <v>36040</v>
      </c>
      <c r="G27" t="s">
        <v>13</v>
      </c>
      <c r="H27" t="s">
        <v>203</v>
      </c>
      <c r="I27" s="68">
        <f ca="1">(TODAY()-Table7[[#This Row],[Date Joined]])/365</f>
        <v>2.4054794520547946</v>
      </c>
      <c r="J27">
        <f ca="1">IF(Table7[[#This Row],[Tenure]]&gt;2,(0.03*Table7[[#This Row],[Salary]])+Table7[[#This Row],[Salary]],"No Bonus")</f>
        <v>37121.199999999997</v>
      </c>
      <c r="K27">
        <f>IF(Table7[[#This Row],[Rating]]="Exceptional",5,IF(Table7[[#This Row],[Rating]]="Above Average",4,IF(Table7[[#This Row],[Rating]]="Average",3,IF(Table7[[#This Row],[Rating]]="Poor",2,1))))</f>
        <v>3</v>
      </c>
    </row>
    <row r="28" spans="1:11" x14ac:dyDescent="0.3">
      <c r="A28" t="s">
        <v>39</v>
      </c>
      <c r="B28" t="s">
        <v>15</v>
      </c>
      <c r="C28" t="s">
        <v>23</v>
      </c>
      <c r="D28">
        <v>31</v>
      </c>
      <c r="E28" s="66">
        <v>44663</v>
      </c>
      <c r="F28" s="70">
        <v>58100</v>
      </c>
      <c r="G28" t="s">
        <v>13</v>
      </c>
      <c r="H28" t="s">
        <v>203</v>
      </c>
      <c r="I28" s="68">
        <f ca="1">(TODAY()-Table7[[#This Row],[Date Joined]])/365</f>
        <v>2.2876712328767121</v>
      </c>
      <c r="J28">
        <f ca="1">IF(Table7[[#This Row],[Tenure]]&gt;2,(0.03*Table7[[#This Row],[Salary]])+Table7[[#This Row],[Salary]],"No Bonus")</f>
        <v>59843</v>
      </c>
      <c r="K28">
        <f>IF(Table7[[#This Row],[Rating]]="Exceptional",5,IF(Table7[[#This Row],[Rating]]="Above Average",4,IF(Table7[[#This Row],[Rating]]="Average",3,IF(Table7[[#This Row],[Rating]]="Poor",2,1))))</f>
        <v>3</v>
      </c>
    </row>
    <row r="29" spans="1:11" x14ac:dyDescent="0.3">
      <c r="A29" t="s">
        <v>48</v>
      </c>
      <c r="B29" t="s">
        <v>15</v>
      </c>
      <c r="C29" t="s">
        <v>23</v>
      </c>
      <c r="D29">
        <v>33</v>
      </c>
      <c r="E29" s="66">
        <v>44374</v>
      </c>
      <c r="F29" s="70">
        <v>75480</v>
      </c>
      <c r="G29" t="s">
        <v>49</v>
      </c>
      <c r="H29" t="s">
        <v>203</v>
      </c>
      <c r="I29" s="68">
        <f ca="1">(TODAY()-Table7[[#This Row],[Date Joined]])/365</f>
        <v>3.0794520547945203</v>
      </c>
      <c r="J29">
        <f ca="1">IF(Table7[[#This Row],[Tenure]]&gt;2,(0.03*Table7[[#This Row],[Salary]])+Table7[[#This Row],[Salary]],"No Bonus")</f>
        <v>77744.399999999994</v>
      </c>
      <c r="K29">
        <f>IF(Table7[[#This Row],[Rating]]="Exceptional",5,IF(Table7[[#This Row],[Rating]]="Above Average",4,IF(Table7[[#This Row],[Rating]]="Average",3,IF(Table7[[#This Row],[Rating]]="Poor",2,1))))</f>
        <v>1</v>
      </c>
    </row>
    <row r="30" spans="1:11" x14ac:dyDescent="0.3">
      <c r="A30" t="s">
        <v>98</v>
      </c>
      <c r="B30" t="s">
        <v>15</v>
      </c>
      <c r="C30" t="s">
        <v>23</v>
      </c>
      <c r="D30">
        <v>40</v>
      </c>
      <c r="E30" s="66">
        <v>44381</v>
      </c>
      <c r="F30" s="70">
        <v>104410</v>
      </c>
      <c r="G30" t="s">
        <v>13</v>
      </c>
      <c r="H30" t="s">
        <v>203</v>
      </c>
      <c r="I30" s="68">
        <f ca="1">(TODAY()-Table7[[#This Row],[Date Joined]])/365</f>
        <v>3.0602739726027397</v>
      </c>
      <c r="J30">
        <f ca="1">IF(Table7[[#This Row],[Tenure]]&gt;2,(0.03*Table7[[#This Row],[Salary]])+Table7[[#This Row],[Salary]],"No Bonus")</f>
        <v>107542.3</v>
      </c>
      <c r="K30">
        <f>IF(Table7[[#This Row],[Rating]]="Exceptional",5,IF(Table7[[#This Row],[Rating]]="Above Average",4,IF(Table7[[#This Row],[Rating]]="Average",3,IF(Table7[[#This Row],[Rating]]="Poor",2,1))))</f>
        <v>3</v>
      </c>
    </row>
    <row r="31" spans="1:11" x14ac:dyDescent="0.3">
      <c r="A31" t="s">
        <v>159</v>
      </c>
      <c r="B31" t="s">
        <v>8</v>
      </c>
      <c r="C31" t="s">
        <v>17</v>
      </c>
      <c r="D31">
        <v>42</v>
      </c>
      <c r="E31" s="66">
        <v>44670</v>
      </c>
      <c r="F31" s="70">
        <v>70270</v>
      </c>
      <c r="G31" t="s">
        <v>18</v>
      </c>
      <c r="H31" t="s">
        <v>204</v>
      </c>
      <c r="I31" s="68">
        <f ca="1">(TODAY()-Table7[[#This Row],[Date Joined]])/365</f>
        <v>2.2684931506849315</v>
      </c>
      <c r="J31">
        <f ca="1">IF(Table7[[#This Row],[Tenure]]&gt;2,(0.03*Table7[[#This Row],[Salary]])+Table7[[#This Row],[Salary]],"No Bonus")</f>
        <v>72378.100000000006</v>
      </c>
      <c r="K31">
        <f>IF(Table7[[#This Row],[Rating]]="Exceptional",5,IF(Table7[[#This Row],[Rating]]="Above Average",4,IF(Table7[[#This Row],[Rating]]="Average",3,IF(Table7[[#This Row],[Rating]]="Poor",2,1))))</f>
        <v>2</v>
      </c>
    </row>
    <row r="32" spans="1:11" x14ac:dyDescent="0.3">
      <c r="A32" t="s">
        <v>89</v>
      </c>
      <c r="B32" t="s">
        <v>15</v>
      </c>
      <c r="C32" t="s">
        <v>12</v>
      </c>
      <c r="D32">
        <v>28</v>
      </c>
      <c r="E32" s="66">
        <v>44649</v>
      </c>
      <c r="F32" s="70">
        <v>104120</v>
      </c>
      <c r="G32" t="s">
        <v>13</v>
      </c>
      <c r="H32" t="s">
        <v>203</v>
      </c>
      <c r="I32" s="68">
        <f ca="1">(TODAY()-Table7[[#This Row],[Date Joined]])/365</f>
        <v>2.3260273972602739</v>
      </c>
      <c r="J32">
        <f ca="1">IF(Table7[[#This Row],[Tenure]]&gt;2,(0.03*Table7[[#This Row],[Salary]])+Table7[[#This Row],[Salary]],"No Bonus")</f>
        <v>107243.6</v>
      </c>
      <c r="K32">
        <f>IF(Table7[[#This Row],[Rating]]="Exceptional",5,IF(Table7[[#This Row],[Rating]]="Above Average",4,IF(Table7[[#This Row],[Rating]]="Average",3,IF(Table7[[#This Row],[Rating]]="Poor",2,1))))</f>
        <v>3</v>
      </c>
    </row>
    <row r="33" spans="1:11" x14ac:dyDescent="0.3">
      <c r="A33" t="s">
        <v>90</v>
      </c>
      <c r="B33" t="s">
        <v>8</v>
      </c>
      <c r="C33" t="s">
        <v>23</v>
      </c>
      <c r="D33">
        <v>37</v>
      </c>
      <c r="E33" s="66">
        <v>44338</v>
      </c>
      <c r="F33" s="70">
        <v>88050</v>
      </c>
      <c r="G33" t="s">
        <v>18</v>
      </c>
      <c r="H33" t="s">
        <v>203</v>
      </c>
      <c r="I33" s="68">
        <f ca="1">(TODAY()-Table7[[#This Row],[Date Joined]])/365</f>
        <v>3.1780821917808217</v>
      </c>
      <c r="J33">
        <f ca="1">IF(Table7[[#This Row],[Tenure]]&gt;2,(0.03*Table7[[#This Row],[Salary]])+Table7[[#This Row],[Salary]],"No Bonus")</f>
        <v>90691.5</v>
      </c>
      <c r="K33">
        <f>IF(Table7[[#This Row],[Rating]]="Exceptional",5,IF(Table7[[#This Row],[Rating]]="Above Average",4,IF(Table7[[#This Row],[Rating]]="Average",3,IF(Table7[[#This Row],[Rating]]="Poor",2,1))))</f>
        <v>2</v>
      </c>
    </row>
    <row r="34" spans="1:11" x14ac:dyDescent="0.3">
      <c r="A34" t="s">
        <v>179</v>
      </c>
      <c r="B34" t="s">
        <v>8</v>
      </c>
      <c r="C34" t="s">
        <v>12</v>
      </c>
      <c r="D34">
        <v>26</v>
      </c>
      <c r="E34" s="66">
        <v>44350</v>
      </c>
      <c r="F34" s="70">
        <v>53540</v>
      </c>
      <c r="G34" t="s">
        <v>13</v>
      </c>
      <c r="H34" t="s">
        <v>204</v>
      </c>
      <c r="I34" s="68">
        <f ca="1">(TODAY()-Table7[[#This Row],[Date Joined]])/365</f>
        <v>3.1452054794520548</v>
      </c>
      <c r="J34">
        <f ca="1">IF(Table7[[#This Row],[Tenure]]&gt;2,(0.03*Table7[[#This Row],[Salary]])+Table7[[#This Row],[Salary]],"No Bonus")</f>
        <v>55146.2</v>
      </c>
      <c r="K34">
        <f>IF(Table7[[#This Row],[Rating]]="Exceptional",5,IF(Table7[[#This Row],[Rating]]="Above Average",4,IF(Table7[[#This Row],[Rating]]="Average",3,IF(Table7[[#This Row],[Rating]]="Poor",2,1))))</f>
        <v>3</v>
      </c>
    </row>
    <row r="35" spans="1:11" x14ac:dyDescent="0.3">
      <c r="A35" t="s">
        <v>91</v>
      </c>
      <c r="B35" t="s">
        <v>8</v>
      </c>
      <c r="C35" t="s">
        <v>23</v>
      </c>
      <c r="D35">
        <v>24</v>
      </c>
      <c r="E35" s="66">
        <v>44686</v>
      </c>
      <c r="F35" s="70">
        <v>100420</v>
      </c>
      <c r="G35" t="s">
        <v>13</v>
      </c>
      <c r="H35" t="s">
        <v>203</v>
      </c>
      <c r="I35" s="68">
        <f ca="1">(TODAY()-Table7[[#This Row],[Date Joined]])/365</f>
        <v>2.2246575342465755</v>
      </c>
      <c r="J35">
        <f ca="1">IF(Table7[[#This Row],[Tenure]]&gt;2,(0.03*Table7[[#This Row],[Salary]])+Table7[[#This Row],[Salary]],"No Bonus")</f>
        <v>103432.6</v>
      </c>
      <c r="K35">
        <f>IF(Table7[[#This Row],[Rating]]="Exceptional",5,IF(Table7[[#This Row],[Rating]]="Above Average",4,IF(Table7[[#This Row],[Rating]]="Average",3,IF(Table7[[#This Row],[Rating]]="Poor",2,1))))</f>
        <v>3</v>
      </c>
    </row>
    <row r="36" spans="1:11" x14ac:dyDescent="0.3">
      <c r="A36" t="s">
        <v>99</v>
      </c>
      <c r="B36" t="s">
        <v>8</v>
      </c>
      <c r="C36" t="s">
        <v>17</v>
      </c>
      <c r="D36">
        <v>30</v>
      </c>
      <c r="E36" s="66">
        <v>44606</v>
      </c>
      <c r="F36" s="70">
        <v>96800</v>
      </c>
      <c r="G36" t="s">
        <v>13</v>
      </c>
      <c r="H36" t="s">
        <v>203</v>
      </c>
      <c r="I36" s="68">
        <f ca="1">(TODAY()-Table7[[#This Row],[Date Joined]])/365</f>
        <v>2.4438356164383563</v>
      </c>
      <c r="J36">
        <f ca="1">IF(Table7[[#This Row],[Tenure]]&gt;2,(0.03*Table7[[#This Row],[Salary]])+Table7[[#This Row],[Salary]],"No Bonus")</f>
        <v>99704</v>
      </c>
      <c r="K36">
        <f>IF(Table7[[#This Row],[Rating]]="Exceptional",5,IF(Table7[[#This Row],[Rating]]="Above Average",4,IF(Table7[[#This Row],[Rating]]="Average",3,IF(Table7[[#This Row],[Rating]]="Poor",2,1))))</f>
        <v>3</v>
      </c>
    </row>
    <row r="37" spans="1:11" x14ac:dyDescent="0.3">
      <c r="A37" t="s">
        <v>104</v>
      </c>
      <c r="B37" t="s">
        <v>15</v>
      </c>
      <c r="C37" t="s">
        <v>12</v>
      </c>
      <c r="D37">
        <v>32</v>
      </c>
      <c r="E37" s="66">
        <v>44611</v>
      </c>
      <c r="F37" s="70">
        <v>41570</v>
      </c>
      <c r="G37" t="s">
        <v>13</v>
      </c>
      <c r="H37" t="s">
        <v>203</v>
      </c>
      <c r="I37" s="68">
        <f ca="1">(TODAY()-Table7[[#This Row],[Date Joined]])/365</f>
        <v>2.43013698630137</v>
      </c>
      <c r="J37">
        <f ca="1">IF(Table7[[#This Row],[Tenure]]&gt;2,(0.03*Table7[[#This Row],[Salary]])+Table7[[#This Row],[Salary]],"No Bonus")</f>
        <v>42817.1</v>
      </c>
      <c r="K37">
        <f>IF(Table7[[#This Row],[Rating]]="Exceptional",5,IF(Table7[[#This Row],[Rating]]="Above Average",4,IF(Table7[[#This Row],[Rating]]="Average",3,IF(Table7[[#This Row],[Rating]]="Poor",2,1))))</f>
        <v>3</v>
      </c>
    </row>
    <row r="38" spans="1:11" x14ac:dyDescent="0.3">
      <c r="A38" t="s">
        <v>41</v>
      </c>
      <c r="B38" t="s">
        <v>241</v>
      </c>
      <c r="C38" t="s">
        <v>17</v>
      </c>
      <c r="D38">
        <v>30</v>
      </c>
      <c r="E38" s="66">
        <v>44597</v>
      </c>
      <c r="F38" s="70">
        <v>64000</v>
      </c>
      <c r="G38" t="s">
        <v>13</v>
      </c>
      <c r="H38" t="s">
        <v>203</v>
      </c>
      <c r="I38" s="68">
        <f ca="1">(TODAY()-Table7[[#This Row],[Date Joined]])/365</f>
        <v>2.4684931506849317</v>
      </c>
      <c r="J38">
        <f ca="1">IF(Table7[[#This Row],[Tenure]]&gt;2,(0.03*Table7[[#This Row],[Salary]])+Table7[[#This Row],[Salary]],"No Bonus")</f>
        <v>65920</v>
      </c>
      <c r="K38">
        <f>IF(Table7[[#This Row],[Rating]]="Exceptional",5,IF(Table7[[#This Row],[Rating]]="Above Average",4,IF(Table7[[#This Row],[Rating]]="Average",3,IF(Table7[[#This Row],[Rating]]="Poor",2,1))))</f>
        <v>3</v>
      </c>
    </row>
    <row r="39" spans="1:11" x14ac:dyDescent="0.3">
      <c r="A39" t="s">
        <v>119</v>
      </c>
      <c r="B39" t="s">
        <v>8</v>
      </c>
      <c r="C39" t="s">
        <v>12</v>
      </c>
      <c r="D39">
        <v>25</v>
      </c>
      <c r="E39" s="66">
        <v>44665</v>
      </c>
      <c r="F39" s="70">
        <v>109190</v>
      </c>
      <c r="G39" t="s">
        <v>10</v>
      </c>
      <c r="H39" t="s">
        <v>204</v>
      </c>
      <c r="I39" s="68">
        <f ca="1">(TODAY()-Table7[[#This Row],[Date Joined]])/365</f>
        <v>2.2821917808219179</v>
      </c>
      <c r="J39">
        <f ca="1">IF(Table7[[#This Row],[Tenure]]&gt;2,(0.03*Table7[[#This Row],[Salary]])+Table7[[#This Row],[Salary]],"No Bonus")</f>
        <v>112465.7</v>
      </c>
      <c r="K39">
        <f>IF(Table7[[#This Row],[Rating]]="Exceptional",5,IF(Table7[[#This Row],[Rating]]="Above Average",4,IF(Table7[[#This Row],[Rating]]="Average",3,IF(Table7[[#This Row],[Rating]]="Poor",2,1))))</f>
        <v>4</v>
      </c>
    </row>
    <row r="40" spans="1:11" x14ac:dyDescent="0.3">
      <c r="A40" t="s">
        <v>125</v>
      </c>
      <c r="B40" t="s">
        <v>15</v>
      </c>
      <c r="C40" t="s">
        <v>9</v>
      </c>
      <c r="D40">
        <v>34</v>
      </c>
      <c r="E40" s="66">
        <v>44660</v>
      </c>
      <c r="F40" s="70">
        <v>49630</v>
      </c>
      <c r="G40" t="s">
        <v>18</v>
      </c>
      <c r="H40" t="s">
        <v>204</v>
      </c>
      <c r="I40" s="68">
        <f ca="1">(TODAY()-Table7[[#This Row],[Date Joined]])/365</f>
        <v>2.2958904109589042</v>
      </c>
      <c r="J40">
        <f ca="1">IF(Table7[[#This Row],[Tenure]]&gt;2,(0.03*Table7[[#This Row],[Salary]])+Table7[[#This Row],[Salary]],"No Bonus")</f>
        <v>51118.9</v>
      </c>
      <c r="K40">
        <f>IF(Table7[[#This Row],[Rating]]="Exceptional",5,IF(Table7[[#This Row],[Rating]]="Above Average",4,IF(Table7[[#This Row],[Rating]]="Average",3,IF(Table7[[#This Row],[Rating]]="Poor",2,1))))</f>
        <v>2</v>
      </c>
    </row>
    <row r="41" spans="1:11" x14ac:dyDescent="0.3">
      <c r="A41" t="s">
        <v>110</v>
      </c>
      <c r="B41" t="s">
        <v>8</v>
      </c>
      <c r="C41" t="s">
        <v>23</v>
      </c>
      <c r="D41">
        <v>20</v>
      </c>
      <c r="E41" s="66">
        <v>44122</v>
      </c>
      <c r="F41" s="70">
        <v>112650</v>
      </c>
      <c r="G41" t="s">
        <v>13</v>
      </c>
      <c r="H41" t="s">
        <v>204</v>
      </c>
      <c r="I41" s="68">
        <f ca="1">(TODAY()-Table7[[#This Row],[Date Joined]])/365</f>
        <v>3.7698630136986302</v>
      </c>
      <c r="J41">
        <f ca="1">IF(Table7[[#This Row],[Tenure]]&gt;2,(0.03*Table7[[#This Row],[Salary]])+Table7[[#This Row],[Salary]],"No Bonus")</f>
        <v>116029.5</v>
      </c>
      <c r="K41">
        <f>IF(Table7[[#This Row],[Rating]]="Exceptional",5,IF(Table7[[#This Row],[Rating]]="Above Average",4,IF(Table7[[#This Row],[Rating]]="Average",3,IF(Table7[[#This Row],[Rating]]="Poor",2,1))))</f>
        <v>3</v>
      </c>
    </row>
    <row r="42" spans="1:11" x14ac:dyDescent="0.3">
      <c r="A42" t="s">
        <v>166</v>
      </c>
      <c r="B42" t="s">
        <v>15</v>
      </c>
      <c r="C42" t="s">
        <v>17</v>
      </c>
      <c r="D42">
        <v>34</v>
      </c>
      <c r="E42" s="66">
        <v>44383</v>
      </c>
      <c r="F42" s="70">
        <v>92450</v>
      </c>
      <c r="G42" t="s">
        <v>13</v>
      </c>
      <c r="H42" t="s">
        <v>204</v>
      </c>
      <c r="I42" s="68">
        <f ca="1">(TODAY()-Table7[[#This Row],[Date Joined]])/365</f>
        <v>3.0547945205479454</v>
      </c>
      <c r="J42">
        <f ca="1">IF(Table7[[#This Row],[Tenure]]&gt;2,(0.03*Table7[[#This Row],[Salary]])+Table7[[#This Row],[Salary]],"No Bonus")</f>
        <v>95223.5</v>
      </c>
      <c r="K42">
        <f>IF(Table7[[#This Row],[Rating]]="Exceptional",5,IF(Table7[[#This Row],[Rating]]="Above Average",4,IF(Table7[[#This Row],[Rating]]="Average",3,IF(Table7[[#This Row],[Rating]]="Poor",2,1))))</f>
        <v>3</v>
      </c>
    </row>
    <row r="43" spans="1:11" x14ac:dyDescent="0.3">
      <c r="A43" t="s">
        <v>87</v>
      </c>
      <c r="B43" t="s">
        <v>8</v>
      </c>
      <c r="C43" t="s">
        <v>12</v>
      </c>
      <c r="D43">
        <v>26</v>
      </c>
      <c r="E43" s="66">
        <v>44225</v>
      </c>
      <c r="F43" s="70">
        <v>47360</v>
      </c>
      <c r="G43" t="s">
        <v>13</v>
      </c>
      <c r="H43" t="s">
        <v>203</v>
      </c>
      <c r="I43" s="68">
        <f ca="1">(TODAY()-Table7[[#This Row],[Date Joined]])/365</f>
        <v>3.4876712328767123</v>
      </c>
      <c r="J43">
        <f ca="1">IF(Table7[[#This Row],[Tenure]]&gt;2,(0.03*Table7[[#This Row],[Salary]])+Table7[[#This Row],[Salary]],"No Bonus")</f>
        <v>48780.800000000003</v>
      </c>
      <c r="K43">
        <f>IF(Table7[[#This Row],[Rating]]="Exceptional",5,IF(Table7[[#This Row],[Rating]]="Above Average",4,IF(Table7[[#This Row],[Rating]]="Average",3,IF(Table7[[#This Row],[Rating]]="Poor",2,1))))</f>
        <v>3</v>
      </c>
    </row>
    <row r="44" spans="1:11" x14ac:dyDescent="0.3">
      <c r="A44" t="s">
        <v>83</v>
      </c>
      <c r="B44" t="s">
        <v>241</v>
      </c>
      <c r="C44" t="s">
        <v>23</v>
      </c>
      <c r="D44">
        <v>26</v>
      </c>
      <c r="E44" s="66">
        <v>44271</v>
      </c>
      <c r="F44" s="70">
        <v>90700</v>
      </c>
      <c r="G44" t="s">
        <v>10</v>
      </c>
      <c r="H44" t="s">
        <v>203</v>
      </c>
      <c r="I44" s="68">
        <f ca="1">(TODAY()-Table7[[#This Row],[Date Joined]])/365</f>
        <v>3.3616438356164382</v>
      </c>
      <c r="J44">
        <f ca="1">IF(Table7[[#This Row],[Tenure]]&gt;2,(0.03*Table7[[#This Row],[Salary]])+Table7[[#This Row],[Salary]],"No Bonus")</f>
        <v>93421</v>
      </c>
      <c r="K44">
        <f>IF(Table7[[#This Row],[Rating]]="Exceptional",5,IF(Table7[[#This Row],[Rating]]="Above Average",4,IF(Table7[[#This Row],[Rating]]="Average",3,IF(Table7[[#This Row],[Rating]]="Poor",2,1))))</f>
        <v>4</v>
      </c>
    </row>
    <row r="45" spans="1:11" x14ac:dyDescent="0.3">
      <c r="A45" t="s">
        <v>170</v>
      </c>
      <c r="B45" t="s">
        <v>15</v>
      </c>
      <c r="C45" t="s">
        <v>9</v>
      </c>
      <c r="D45">
        <v>20</v>
      </c>
      <c r="E45" s="66">
        <v>44476</v>
      </c>
      <c r="F45" s="70">
        <v>68900</v>
      </c>
      <c r="G45" t="s">
        <v>18</v>
      </c>
      <c r="H45" t="s">
        <v>204</v>
      </c>
      <c r="I45" s="68">
        <f ca="1">(TODAY()-Table7[[#This Row],[Date Joined]])/365</f>
        <v>2.8</v>
      </c>
      <c r="J45">
        <f ca="1">IF(Table7[[#This Row],[Tenure]]&gt;2,(0.03*Table7[[#This Row],[Salary]])+Table7[[#This Row],[Salary]],"No Bonus")</f>
        <v>70967</v>
      </c>
      <c r="K45">
        <f>IF(Table7[[#This Row],[Rating]]="Exceptional",5,IF(Table7[[#This Row],[Rating]]="Above Average",4,IF(Table7[[#This Row],[Rating]]="Average",3,IF(Table7[[#This Row],[Rating]]="Poor",2,1))))</f>
        <v>2</v>
      </c>
    </row>
    <row r="46" spans="1:11" x14ac:dyDescent="0.3">
      <c r="A46" t="s">
        <v>148</v>
      </c>
      <c r="B46" t="s">
        <v>15</v>
      </c>
      <c r="C46" t="s">
        <v>12</v>
      </c>
      <c r="D46">
        <v>36</v>
      </c>
      <c r="E46" s="66">
        <v>44023</v>
      </c>
      <c r="F46" s="70">
        <v>114890</v>
      </c>
      <c r="G46" t="s">
        <v>13</v>
      </c>
      <c r="H46" t="s">
        <v>204</v>
      </c>
      <c r="I46" s="68">
        <f ca="1">(TODAY()-Table7[[#This Row],[Date Joined]])/365</f>
        <v>4.0410958904109586</v>
      </c>
      <c r="J46">
        <f ca="1">IF(Table7[[#This Row],[Tenure]]&gt;2,(0.03*Table7[[#This Row],[Salary]])+Table7[[#This Row],[Salary]],"No Bonus")</f>
        <v>118336.7</v>
      </c>
      <c r="K46">
        <f>IF(Table7[[#This Row],[Rating]]="Exceptional",5,IF(Table7[[#This Row],[Rating]]="Above Average",4,IF(Table7[[#This Row],[Rating]]="Average",3,IF(Table7[[#This Row],[Rating]]="Poor",2,1))))</f>
        <v>3</v>
      </c>
    </row>
    <row r="47" spans="1:11" x14ac:dyDescent="0.3">
      <c r="A47" t="s">
        <v>35</v>
      </c>
      <c r="B47" t="s">
        <v>15</v>
      </c>
      <c r="C47" t="s">
        <v>23</v>
      </c>
      <c r="D47">
        <v>31</v>
      </c>
      <c r="E47" s="66">
        <v>44145</v>
      </c>
      <c r="F47" s="70">
        <v>41980</v>
      </c>
      <c r="G47" t="s">
        <v>13</v>
      </c>
      <c r="H47" t="s">
        <v>203</v>
      </c>
      <c r="I47" s="68">
        <f ca="1">(TODAY()-Table7[[#This Row],[Date Joined]])/365</f>
        <v>3.7068493150684931</v>
      </c>
      <c r="J47">
        <f ca="1">IF(Table7[[#This Row],[Tenure]]&gt;2,(0.03*Table7[[#This Row],[Salary]])+Table7[[#This Row],[Salary]],"No Bonus")</f>
        <v>43239.4</v>
      </c>
      <c r="K47">
        <f>IF(Table7[[#This Row],[Rating]]="Exceptional",5,IF(Table7[[#This Row],[Rating]]="Above Average",4,IF(Table7[[#This Row],[Rating]]="Average",3,IF(Table7[[#This Row],[Rating]]="Poor",2,1))))</f>
        <v>3</v>
      </c>
    </row>
    <row r="48" spans="1:11" x14ac:dyDescent="0.3">
      <c r="A48" t="s">
        <v>101</v>
      </c>
      <c r="B48" t="s">
        <v>8</v>
      </c>
      <c r="C48" t="s">
        <v>9</v>
      </c>
      <c r="D48">
        <v>28</v>
      </c>
      <c r="E48" s="66">
        <v>44820</v>
      </c>
      <c r="F48" s="70">
        <v>43510</v>
      </c>
      <c r="G48" t="s">
        <v>49</v>
      </c>
      <c r="H48" t="s">
        <v>203</v>
      </c>
      <c r="I48" s="68">
        <f ca="1">(TODAY()-Table7[[#This Row],[Date Joined]])/365</f>
        <v>1.8575342465753424</v>
      </c>
      <c r="J48" t="str">
        <f ca="1">IF(Table7[[#This Row],[Tenure]]&gt;2,(0.03*Table7[[#This Row],[Salary]])+Table7[[#This Row],[Salary]],"No Bonus")</f>
        <v>No Bonus</v>
      </c>
      <c r="K48">
        <f>IF(Table7[[#This Row],[Rating]]="Exceptional",5,IF(Table7[[#This Row],[Rating]]="Above Average",4,IF(Table7[[#This Row],[Rating]]="Average",3,IF(Table7[[#This Row],[Rating]]="Poor",2,1))))</f>
        <v>1</v>
      </c>
    </row>
    <row r="49" spans="1:11" x14ac:dyDescent="0.3">
      <c r="A49" t="s">
        <v>56</v>
      </c>
      <c r="B49" t="s">
        <v>8</v>
      </c>
      <c r="C49" t="s">
        <v>12</v>
      </c>
      <c r="D49">
        <v>31</v>
      </c>
      <c r="E49" s="66">
        <v>44724</v>
      </c>
      <c r="F49" s="70">
        <v>103550</v>
      </c>
      <c r="G49" t="s">
        <v>13</v>
      </c>
      <c r="H49" t="s">
        <v>203</v>
      </c>
      <c r="I49" s="68">
        <f ca="1">(TODAY()-Table7[[#This Row],[Date Joined]])/365</f>
        <v>2.1205479452054794</v>
      </c>
      <c r="J49">
        <f ca="1">IF(Table7[[#This Row],[Tenure]]&gt;2,(0.03*Table7[[#This Row],[Salary]])+Table7[[#This Row],[Salary]],"No Bonus")</f>
        <v>106656.5</v>
      </c>
      <c r="K49">
        <f>IF(Table7[[#This Row],[Rating]]="Exceptional",5,IF(Table7[[#This Row],[Rating]]="Above Average",4,IF(Table7[[#This Row],[Rating]]="Average",3,IF(Table7[[#This Row],[Rating]]="Poor",2,1))))</f>
        <v>3</v>
      </c>
    </row>
    <row r="50" spans="1:11" x14ac:dyDescent="0.3">
      <c r="A50" t="s">
        <v>107</v>
      </c>
      <c r="B50" t="s">
        <v>8</v>
      </c>
      <c r="C50" t="s">
        <v>12</v>
      </c>
      <c r="D50">
        <v>30</v>
      </c>
      <c r="E50" s="66">
        <v>44701</v>
      </c>
      <c r="F50" s="70">
        <v>67950</v>
      </c>
      <c r="G50" t="s">
        <v>13</v>
      </c>
      <c r="H50" t="s">
        <v>203</v>
      </c>
      <c r="I50" s="68">
        <f ca="1">(TODAY()-Table7[[#This Row],[Date Joined]])/365</f>
        <v>2.1835616438356165</v>
      </c>
      <c r="J50">
        <f ca="1">IF(Table7[[#This Row],[Tenure]]&gt;2,(0.03*Table7[[#This Row],[Salary]])+Table7[[#This Row],[Salary]],"No Bonus")</f>
        <v>69988.5</v>
      </c>
      <c r="K50">
        <f>IF(Table7[[#This Row],[Rating]]="Exceptional",5,IF(Table7[[#This Row],[Rating]]="Above Average",4,IF(Table7[[#This Row],[Rating]]="Average",3,IF(Table7[[#This Row],[Rating]]="Poor",2,1))))</f>
        <v>3</v>
      </c>
    </row>
    <row r="51" spans="1:11" x14ac:dyDescent="0.3">
      <c r="A51" t="s">
        <v>105</v>
      </c>
      <c r="B51" t="s">
        <v>15</v>
      </c>
      <c r="C51" t="s">
        <v>23</v>
      </c>
      <c r="D51">
        <v>33</v>
      </c>
      <c r="E51" s="66">
        <v>44312</v>
      </c>
      <c r="F51" s="70">
        <v>75280</v>
      </c>
      <c r="G51" t="s">
        <v>13</v>
      </c>
      <c r="H51" t="s">
        <v>203</v>
      </c>
      <c r="I51" s="68">
        <f ca="1">(TODAY()-Table7[[#This Row],[Date Joined]])/365</f>
        <v>3.2493150684931509</v>
      </c>
      <c r="J51">
        <f ca="1">IF(Table7[[#This Row],[Tenure]]&gt;2,(0.03*Table7[[#This Row],[Salary]])+Table7[[#This Row],[Salary]],"No Bonus")</f>
        <v>77538.399999999994</v>
      </c>
      <c r="K51">
        <f>IF(Table7[[#This Row],[Rating]]="Exceptional",5,IF(Table7[[#This Row],[Rating]]="Above Average",4,IF(Table7[[#This Row],[Rating]]="Average",3,IF(Table7[[#This Row],[Rating]]="Poor",2,1))))</f>
        <v>3</v>
      </c>
    </row>
    <row r="52" spans="1:11" x14ac:dyDescent="0.3">
      <c r="A52" t="s">
        <v>96</v>
      </c>
      <c r="B52" t="s">
        <v>8</v>
      </c>
      <c r="C52" t="s">
        <v>17</v>
      </c>
      <c r="D52">
        <v>27</v>
      </c>
      <c r="E52" s="66">
        <v>44236</v>
      </c>
      <c r="F52" s="70">
        <v>91650</v>
      </c>
      <c r="G52" t="s">
        <v>10</v>
      </c>
      <c r="H52" t="s">
        <v>203</v>
      </c>
      <c r="I52" s="68">
        <f ca="1">(TODAY()-Table7[[#This Row],[Date Joined]])/365</f>
        <v>3.4575342465753423</v>
      </c>
      <c r="J52">
        <f ca="1">IF(Table7[[#This Row],[Tenure]]&gt;2,(0.03*Table7[[#This Row],[Salary]])+Table7[[#This Row],[Salary]],"No Bonus")</f>
        <v>94399.5</v>
      </c>
      <c r="K52">
        <f>IF(Table7[[#This Row],[Rating]]="Exceptional",5,IF(Table7[[#This Row],[Rating]]="Above Average",4,IF(Table7[[#This Row],[Rating]]="Average",3,IF(Table7[[#This Row],[Rating]]="Poor",2,1))))</f>
        <v>4</v>
      </c>
    </row>
    <row r="53" spans="1:11" x14ac:dyDescent="0.3">
      <c r="A53" t="s">
        <v>21</v>
      </c>
      <c r="B53" t="s">
        <v>8</v>
      </c>
      <c r="C53" t="s">
        <v>12</v>
      </c>
      <c r="D53">
        <v>33</v>
      </c>
      <c r="E53" s="66">
        <v>44701</v>
      </c>
      <c r="F53" s="70">
        <v>48530</v>
      </c>
      <c r="G53" t="s">
        <v>10</v>
      </c>
      <c r="H53" t="s">
        <v>203</v>
      </c>
      <c r="I53" s="68">
        <f ca="1">(TODAY()-Table7[[#This Row],[Date Joined]])/365</f>
        <v>2.1835616438356165</v>
      </c>
      <c r="J53">
        <f ca="1">IF(Table7[[#This Row],[Tenure]]&gt;2,(0.03*Table7[[#This Row],[Salary]])+Table7[[#This Row],[Salary]],"No Bonus")</f>
        <v>49985.9</v>
      </c>
      <c r="K53">
        <f>IF(Table7[[#This Row],[Rating]]="Exceptional",5,IF(Table7[[#This Row],[Rating]]="Above Average",4,IF(Table7[[#This Row],[Rating]]="Average",3,IF(Table7[[#This Row],[Rating]]="Poor",2,1))))</f>
        <v>4</v>
      </c>
    </row>
    <row r="54" spans="1:11" x14ac:dyDescent="0.3">
      <c r="A54" t="s">
        <v>40</v>
      </c>
      <c r="B54" t="s">
        <v>8</v>
      </c>
      <c r="C54" t="s">
        <v>17</v>
      </c>
      <c r="D54">
        <v>27</v>
      </c>
      <c r="E54" s="66">
        <v>44567</v>
      </c>
      <c r="F54" s="70">
        <v>48980</v>
      </c>
      <c r="G54" t="s">
        <v>13</v>
      </c>
      <c r="H54" t="s">
        <v>203</v>
      </c>
      <c r="I54" s="68">
        <f ca="1">(TODAY()-Table7[[#This Row],[Date Joined]])/365</f>
        <v>2.5506849315068494</v>
      </c>
      <c r="J54">
        <f ca="1">IF(Table7[[#This Row],[Tenure]]&gt;2,(0.03*Table7[[#This Row],[Salary]])+Table7[[#This Row],[Salary]],"No Bonus")</f>
        <v>50449.4</v>
      </c>
      <c r="K54">
        <f>IF(Table7[[#This Row],[Rating]]="Exceptional",5,IF(Table7[[#This Row],[Rating]]="Above Average",4,IF(Table7[[#This Row],[Rating]]="Average",3,IF(Table7[[#This Row],[Rating]]="Poor",2,1))))</f>
        <v>3</v>
      </c>
    </row>
    <row r="55" spans="1:11" x14ac:dyDescent="0.3">
      <c r="A55" t="s">
        <v>25</v>
      </c>
      <c r="B55" t="s">
        <v>15</v>
      </c>
      <c r="C55" t="s">
        <v>26</v>
      </c>
      <c r="D55">
        <v>27</v>
      </c>
      <c r="E55" s="66">
        <v>44122</v>
      </c>
      <c r="F55" s="70">
        <v>119110</v>
      </c>
      <c r="G55" t="s">
        <v>13</v>
      </c>
      <c r="H55" t="s">
        <v>203</v>
      </c>
      <c r="I55" s="68">
        <f ca="1">(TODAY()-Table7[[#This Row],[Date Joined]])/365</f>
        <v>3.7698630136986302</v>
      </c>
      <c r="J55">
        <f ca="1">IF(Table7[[#This Row],[Tenure]]&gt;2,(0.03*Table7[[#This Row],[Salary]])+Table7[[#This Row],[Salary]],"No Bonus")</f>
        <v>122683.3</v>
      </c>
      <c r="K55">
        <f>IF(Table7[[#This Row],[Rating]]="Exceptional",5,IF(Table7[[#This Row],[Rating]]="Above Average",4,IF(Table7[[#This Row],[Rating]]="Average",3,IF(Table7[[#This Row],[Rating]]="Poor",2,1))))</f>
        <v>3</v>
      </c>
    </row>
    <row r="56" spans="1:11" x14ac:dyDescent="0.3">
      <c r="A56" t="s">
        <v>70</v>
      </c>
      <c r="B56" t="s">
        <v>15</v>
      </c>
      <c r="C56" t="s">
        <v>26</v>
      </c>
      <c r="D56">
        <v>32</v>
      </c>
      <c r="E56" s="66">
        <v>44400</v>
      </c>
      <c r="F56" s="70">
        <v>45510</v>
      </c>
      <c r="G56" t="s">
        <v>13</v>
      </c>
      <c r="H56" t="s">
        <v>203</v>
      </c>
      <c r="I56" s="68">
        <f ca="1">(TODAY()-Table7[[#This Row],[Date Joined]])/365</f>
        <v>3.0082191780821916</v>
      </c>
      <c r="J56">
        <f ca="1">IF(Table7[[#This Row],[Tenure]]&gt;2,(0.03*Table7[[#This Row],[Salary]])+Table7[[#This Row],[Salary]],"No Bonus")</f>
        <v>46875.3</v>
      </c>
      <c r="K56">
        <f>IF(Table7[[#This Row],[Rating]]="Exceptional",5,IF(Table7[[#This Row],[Rating]]="Above Average",4,IF(Table7[[#This Row],[Rating]]="Average",3,IF(Table7[[#This Row],[Rating]]="Poor",2,1))))</f>
        <v>3</v>
      </c>
    </row>
    <row r="57" spans="1:11" x14ac:dyDescent="0.3">
      <c r="A57" t="s">
        <v>191</v>
      </c>
      <c r="B57" t="s">
        <v>15</v>
      </c>
      <c r="C57" t="s">
        <v>23</v>
      </c>
      <c r="D57">
        <v>24</v>
      </c>
      <c r="E57" s="66">
        <v>44087</v>
      </c>
      <c r="F57" s="70">
        <v>62780</v>
      </c>
      <c r="G57" t="s">
        <v>13</v>
      </c>
      <c r="H57" t="s">
        <v>204</v>
      </c>
      <c r="I57" s="68">
        <f ca="1">(TODAY()-Table7[[#This Row],[Date Joined]])/365</f>
        <v>3.8657534246575342</v>
      </c>
      <c r="J57">
        <f ca="1">IF(Table7[[#This Row],[Tenure]]&gt;2,(0.03*Table7[[#This Row],[Salary]])+Table7[[#This Row],[Salary]],"No Bonus")</f>
        <v>64663.4</v>
      </c>
      <c r="K57">
        <f>IF(Table7[[#This Row],[Rating]]="Exceptional",5,IF(Table7[[#This Row],[Rating]]="Above Average",4,IF(Table7[[#This Row],[Rating]]="Average",3,IF(Table7[[#This Row],[Rating]]="Poor",2,1))))</f>
        <v>3</v>
      </c>
    </row>
    <row r="58" spans="1:11" x14ac:dyDescent="0.3">
      <c r="A58" t="s">
        <v>131</v>
      </c>
      <c r="B58" t="s">
        <v>8</v>
      </c>
      <c r="C58" t="s">
        <v>23</v>
      </c>
      <c r="D58">
        <v>37</v>
      </c>
      <c r="E58" s="66">
        <v>44277</v>
      </c>
      <c r="F58" s="70">
        <v>88050</v>
      </c>
      <c r="G58" t="s">
        <v>18</v>
      </c>
      <c r="H58" t="s">
        <v>204</v>
      </c>
      <c r="I58" s="68">
        <f ca="1">(TODAY()-Table7[[#This Row],[Date Joined]])/365</f>
        <v>3.3452054794520549</v>
      </c>
      <c r="J58">
        <f ca="1">IF(Table7[[#This Row],[Tenure]]&gt;2,(0.03*Table7[[#This Row],[Salary]])+Table7[[#This Row],[Salary]],"No Bonus")</f>
        <v>90691.5</v>
      </c>
      <c r="K58">
        <f>IF(Table7[[#This Row],[Rating]]="Exceptional",5,IF(Table7[[#This Row],[Rating]]="Above Average",4,IF(Table7[[#This Row],[Rating]]="Average",3,IF(Table7[[#This Row],[Rating]]="Poor",2,1))))</f>
        <v>2</v>
      </c>
    </row>
    <row r="59" spans="1:11" x14ac:dyDescent="0.3">
      <c r="A59" t="s">
        <v>171</v>
      </c>
      <c r="B59" t="s">
        <v>8</v>
      </c>
      <c r="C59" t="s">
        <v>9</v>
      </c>
      <c r="D59">
        <v>32</v>
      </c>
      <c r="E59" s="66">
        <v>44403</v>
      </c>
      <c r="F59" s="70">
        <v>53540</v>
      </c>
      <c r="G59" t="s">
        <v>13</v>
      </c>
      <c r="H59" t="s">
        <v>204</v>
      </c>
      <c r="I59" s="68">
        <f ca="1">(TODAY()-Table7[[#This Row],[Date Joined]])/365</f>
        <v>3</v>
      </c>
      <c r="J59">
        <f ca="1">IF(Table7[[#This Row],[Tenure]]&gt;2,(0.03*Table7[[#This Row],[Salary]])+Table7[[#This Row],[Salary]],"No Bonus")</f>
        <v>55146.2</v>
      </c>
      <c r="K59">
        <f>IF(Table7[[#This Row],[Rating]]="Exceptional",5,IF(Table7[[#This Row],[Rating]]="Above Average",4,IF(Table7[[#This Row],[Rating]]="Average",3,IF(Table7[[#This Row],[Rating]]="Poor",2,1))))</f>
        <v>3</v>
      </c>
    </row>
    <row r="60" spans="1:11" x14ac:dyDescent="0.3">
      <c r="A60" t="s">
        <v>106</v>
      </c>
      <c r="B60" t="s">
        <v>8</v>
      </c>
      <c r="C60" t="s">
        <v>9</v>
      </c>
      <c r="D60">
        <v>33</v>
      </c>
      <c r="E60" s="66">
        <v>44385</v>
      </c>
      <c r="F60" s="70">
        <v>74550</v>
      </c>
      <c r="G60" t="s">
        <v>13</v>
      </c>
      <c r="H60" t="s">
        <v>203</v>
      </c>
      <c r="I60" s="68">
        <f ca="1">(TODAY()-Table7[[#This Row],[Date Joined]])/365</f>
        <v>3.0493150684931507</v>
      </c>
      <c r="J60">
        <f ca="1">IF(Table7[[#This Row],[Tenure]]&gt;2,(0.03*Table7[[#This Row],[Salary]])+Table7[[#This Row],[Salary]],"No Bonus")</f>
        <v>76786.5</v>
      </c>
      <c r="K60">
        <f>IF(Table7[[#This Row],[Rating]]="Exceptional",5,IF(Table7[[#This Row],[Rating]]="Above Average",4,IF(Table7[[#This Row],[Rating]]="Average",3,IF(Table7[[#This Row],[Rating]]="Poor",2,1))))</f>
        <v>3</v>
      </c>
    </row>
    <row r="61" spans="1:11" x14ac:dyDescent="0.3">
      <c r="A61" t="s">
        <v>169</v>
      </c>
      <c r="B61" t="s">
        <v>15</v>
      </c>
      <c r="C61" t="s">
        <v>23</v>
      </c>
      <c r="D61">
        <v>40</v>
      </c>
      <c r="E61" s="66">
        <v>44276</v>
      </c>
      <c r="F61" s="70">
        <v>87620</v>
      </c>
      <c r="G61" t="s">
        <v>13</v>
      </c>
      <c r="H61" t="s">
        <v>204</v>
      </c>
      <c r="I61" s="68">
        <f ca="1">(TODAY()-Table7[[#This Row],[Date Joined]])/365</f>
        <v>3.3479452054794518</v>
      </c>
      <c r="J61">
        <f ca="1">IF(Table7[[#This Row],[Tenure]]&gt;2,(0.03*Table7[[#This Row],[Salary]])+Table7[[#This Row],[Salary]],"No Bonus")</f>
        <v>90248.6</v>
      </c>
      <c r="K61">
        <f>IF(Table7[[#This Row],[Rating]]="Exceptional",5,IF(Table7[[#This Row],[Rating]]="Above Average",4,IF(Table7[[#This Row],[Rating]]="Average",3,IF(Table7[[#This Row],[Rating]]="Poor",2,1))))</f>
        <v>3</v>
      </c>
    </row>
    <row r="62" spans="1:11" x14ac:dyDescent="0.3">
      <c r="A62" t="s">
        <v>51</v>
      </c>
      <c r="B62" t="s">
        <v>15</v>
      </c>
      <c r="C62" t="s">
        <v>9</v>
      </c>
      <c r="D62">
        <v>36</v>
      </c>
      <c r="E62" s="66">
        <v>44494</v>
      </c>
      <c r="F62" s="70">
        <v>78540</v>
      </c>
      <c r="G62" t="s">
        <v>13</v>
      </c>
      <c r="H62" t="s">
        <v>203</v>
      </c>
      <c r="I62" s="68">
        <f ca="1">(TODAY()-Table7[[#This Row],[Date Joined]])/365</f>
        <v>2.7506849315068491</v>
      </c>
      <c r="J62">
        <f ca="1">IF(Table7[[#This Row],[Tenure]]&gt;2,(0.03*Table7[[#This Row],[Salary]])+Table7[[#This Row],[Salary]],"No Bonus")</f>
        <v>80896.2</v>
      </c>
      <c r="K62">
        <f>IF(Table7[[#This Row],[Rating]]="Exceptional",5,IF(Table7[[#This Row],[Rating]]="Above Average",4,IF(Table7[[#This Row],[Rating]]="Average",3,IF(Table7[[#This Row],[Rating]]="Poor",2,1))))</f>
        <v>3</v>
      </c>
    </row>
    <row r="63" spans="1:11" x14ac:dyDescent="0.3">
      <c r="A63" t="s">
        <v>93</v>
      </c>
      <c r="B63" t="s">
        <v>15</v>
      </c>
      <c r="C63" t="s">
        <v>23</v>
      </c>
      <c r="D63">
        <v>21</v>
      </c>
      <c r="E63" s="66">
        <v>44678</v>
      </c>
      <c r="F63" s="70">
        <v>33920</v>
      </c>
      <c r="G63" t="s">
        <v>13</v>
      </c>
      <c r="H63" t="s">
        <v>203</v>
      </c>
      <c r="I63" s="68">
        <f ca="1">(TODAY()-Table7[[#This Row],[Date Joined]])/365</f>
        <v>2.2465753424657535</v>
      </c>
      <c r="J63">
        <f ca="1">IF(Table7[[#This Row],[Tenure]]&gt;2,(0.03*Table7[[#This Row],[Salary]])+Table7[[#This Row],[Salary]],"No Bonus")</f>
        <v>34937.599999999999</v>
      </c>
      <c r="K63">
        <f>IF(Table7[[#This Row],[Rating]]="Exceptional",5,IF(Table7[[#This Row],[Rating]]="Above Average",4,IF(Table7[[#This Row],[Rating]]="Average",3,IF(Table7[[#This Row],[Rating]]="Poor",2,1))))</f>
        <v>3</v>
      </c>
    </row>
    <row r="64" spans="1:11" x14ac:dyDescent="0.3">
      <c r="A64" t="s">
        <v>144</v>
      </c>
      <c r="B64" t="s">
        <v>8</v>
      </c>
      <c r="C64" t="s">
        <v>17</v>
      </c>
      <c r="D64">
        <v>24</v>
      </c>
      <c r="E64" s="66">
        <v>44375</v>
      </c>
      <c r="F64" s="70">
        <v>52610</v>
      </c>
      <c r="G64" t="s">
        <v>18</v>
      </c>
      <c r="H64" t="s">
        <v>204</v>
      </c>
      <c r="I64" s="68">
        <f ca="1">(TODAY()-Table7[[#This Row],[Date Joined]])/365</f>
        <v>3.0767123287671234</v>
      </c>
      <c r="J64">
        <f ca="1">IF(Table7[[#This Row],[Tenure]]&gt;2,(0.03*Table7[[#This Row],[Salary]])+Table7[[#This Row],[Salary]],"No Bonus")</f>
        <v>54188.3</v>
      </c>
      <c r="K64">
        <f>IF(Table7[[#This Row],[Rating]]="Exceptional",5,IF(Table7[[#This Row],[Rating]]="Above Average",4,IF(Table7[[#This Row],[Rating]]="Average",3,IF(Table7[[#This Row],[Rating]]="Poor",2,1))))</f>
        <v>2</v>
      </c>
    </row>
    <row r="65" spans="1:11" x14ac:dyDescent="0.3">
      <c r="A65" t="s">
        <v>57</v>
      </c>
      <c r="B65" t="s">
        <v>8</v>
      </c>
      <c r="C65" t="s">
        <v>23</v>
      </c>
      <c r="D65">
        <v>31</v>
      </c>
      <c r="E65" s="66">
        <v>44511</v>
      </c>
      <c r="F65" s="70">
        <v>48950</v>
      </c>
      <c r="G65" t="s">
        <v>13</v>
      </c>
      <c r="H65" t="s">
        <v>203</v>
      </c>
      <c r="I65" s="68">
        <f ca="1">(TODAY()-Table7[[#This Row],[Date Joined]])/365</f>
        <v>2.7041095890410958</v>
      </c>
      <c r="J65">
        <f ca="1">IF(Table7[[#This Row],[Tenure]]&gt;2,(0.03*Table7[[#This Row],[Salary]])+Table7[[#This Row],[Salary]],"No Bonus")</f>
        <v>50418.5</v>
      </c>
      <c r="K65">
        <f>IF(Table7[[#This Row],[Rating]]="Exceptional",5,IF(Table7[[#This Row],[Rating]]="Above Average",4,IF(Table7[[#This Row],[Rating]]="Average",3,IF(Table7[[#This Row],[Rating]]="Poor",2,1))))</f>
        <v>3</v>
      </c>
    </row>
    <row r="66" spans="1:11" x14ac:dyDescent="0.3">
      <c r="A66" t="s">
        <v>20</v>
      </c>
      <c r="B66" t="s">
        <v>15</v>
      </c>
      <c r="C66" t="s">
        <v>12</v>
      </c>
      <c r="D66">
        <v>30</v>
      </c>
      <c r="E66" s="66">
        <v>44861</v>
      </c>
      <c r="F66" s="70">
        <v>112570</v>
      </c>
      <c r="G66" t="s">
        <v>13</v>
      </c>
      <c r="H66" t="s">
        <v>203</v>
      </c>
      <c r="I66" s="68">
        <f ca="1">(TODAY()-Table7[[#This Row],[Date Joined]])/365</f>
        <v>1.7452054794520548</v>
      </c>
      <c r="J66" t="str">
        <f ca="1">IF(Table7[[#This Row],[Tenure]]&gt;2,(0.03*Table7[[#This Row],[Salary]])+Table7[[#This Row],[Salary]],"No Bonus")</f>
        <v>No Bonus</v>
      </c>
      <c r="K66">
        <f>IF(Table7[[#This Row],[Rating]]="Exceptional",5,IF(Table7[[#This Row],[Rating]]="Above Average",4,IF(Table7[[#This Row],[Rating]]="Average",3,IF(Table7[[#This Row],[Rating]]="Poor",2,1))))</f>
        <v>3</v>
      </c>
    </row>
    <row r="67" spans="1:11" x14ac:dyDescent="0.3">
      <c r="A67" t="s">
        <v>126</v>
      </c>
      <c r="B67" t="s">
        <v>8</v>
      </c>
      <c r="C67" t="s">
        <v>23</v>
      </c>
      <c r="D67">
        <v>36</v>
      </c>
      <c r="E67" s="66">
        <v>43958</v>
      </c>
      <c r="F67" s="70">
        <v>118840</v>
      </c>
      <c r="G67" t="s">
        <v>13</v>
      </c>
      <c r="H67" t="s">
        <v>204</v>
      </c>
      <c r="I67" s="68">
        <f ca="1">(TODAY()-Table7[[#This Row],[Date Joined]])/365</f>
        <v>4.2191780821917808</v>
      </c>
      <c r="J67">
        <f ca="1">IF(Table7[[#This Row],[Tenure]]&gt;2,(0.03*Table7[[#This Row],[Salary]])+Table7[[#This Row],[Salary]],"No Bonus")</f>
        <v>122405.2</v>
      </c>
      <c r="K67">
        <f>IF(Table7[[#This Row],[Rating]]="Exceptional",5,IF(Table7[[#This Row],[Rating]]="Above Average",4,IF(Table7[[#This Row],[Rating]]="Average",3,IF(Table7[[#This Row],[Rating]]="Poor",2,1))))</f>
        <v>3</v>
      </c>
    </row>
    <row r="68" spans="1:11" x14ac:dyDescent="0.3">
      <c r="A68" t="s">
        <v>154</v>
      </c>
      <c r="B68" t="s">
        <v>15</v>
      </c>
      <c r="C68" t="s">
        <v>23</v>
      </c>
      <c r="D68">
        <v>33</v>
      </c>
      <c r="E68" s="66">
        <v>44253</v>
      </c>
      <c r="F68" s="70">
        <v>75280</v>
      </c>
      <c r="G68" t="s">
        <v>13</v>
      </c>
      <c r="H68" t="s">
        <v>204</v>
      </c>
      <c r="I68" s="68">
        <f ca="1">(TODAY()-Table7[[#This Row],[Date Joined]])/365</f>
        <v>3.4109589041095889</v>
      </c>
      <c r="J68">
        <f ca="1">IF(Table7[[#This Row],[Tenure]]&gt;2,(0.03*Table7[[#This Row],[Salary]])+Table7[[#This Row],[Salary]],"No Bonus")</f>
        <v>77538.399999999994</v>
      </c>
      <c r="K68">
        <f>IF(Table7[[#This Row],[Rating]]="Exceptional",5,IF(Table7[[#This Row],[Rating]]="Above Average",4,IF(Table7[[#This Row],[Rating]]="Average",3,IF(Table7[[#This Row],[Rating]]="Poor",2,1))))</f>
        <v>3</v>
      </c>
    </row>
    <row r="69" spans="1:11" x14ac:dyDescent="0.3">
      <c r="A69" t="s">
        <v>85</v>
      </c>
      <c r="B69" t="s">
        <v>15</v>
      </c>
      <c r="C69" t="s">
        <v>9</v>
      </c>
      <c r="D69">
        <v>25</v>
      </c>
      <c r="E69" s="66">
        <v>44205</v>
      </c>
      <c r="F69" s="70">
        <v>92700</v>
      </c>
      <c r="G69" t="s">
        <v>13</v>
      </c>
      <c r="H69" t="s">
        <v>203</v>
      </c>
      <c r="I69" s="68">
        <f ca="1">(TODAY()-Table7[[#This Row],[Date Joined]])/365</f>
        <v>3.5424657534246577</v>
      </c>
      <c r="J69">
        <f ca="1">IF(Table7[[#This Row],[Tenure]]&gt;2,(0.03*Table7[[#This Row],[Salary]])+Table7[[#This Row],[Salary]],"No Bonus")</f>
        <v>95481</v>
      </c>
      <c r="K69">
        <f>IF(Table7[[#This Row],[Rating]]="Exceptional",5,IF(Table7[[#This Row],[Rating]]="Above Average",4,IF(Table7[[#This Row],[Rating]]="Average",3,IF(Table7[[#This Row],[Rating]]="Poor",2,1))))</f>
        <v>3</v>
      </c>
    </row>
    <row r="70" spans="1:11" x14ac:dyDescent="0.3">
      <c r="A70" t="s">
        <v>92</v>
      </c>
      <c r="B70" t="s">
        <v>15</v>
      </c>
      <c r="C70" t="s">
        <v>12</v>
      </c>
      <c r="D70">
        <v>30</v>
      </c>
      <c r="E70" s="66">
        <v>44850</v>
      </c>
      <c r="F70" s="70">
        <v>114180</v>
      </c>
      <c r="G70" t="s">
        <v>13</v>
      </c>
      <c r="H70" t="s">
        <v>203</v>
      </c>
      <c r="I70" s="68">
        <f ca="1">(TODAY()-Table7[[#This Row],[Date Joined]])/365</f>
        <v>1.7753424657534247</v>
      </c>
      <c r="J70" t="str">
        <f ca="1">IF(Table7[[#This Row],[Tenure]]&gt;2,(0.03*Table7[[#This Row],[Salary]])+Table7[[#This Row],[Salary]],"No Bonus")</f>
        <v>No Bonus</v>
      </c>
      <c r="K70">
        <f>IF(Table7[[#This Row],[Rating]]="Exceptional",5,IF(Table7[[#This Row],[Rating]]="Above Average",4,IF(Table7[[#This Row],[Rating]]="Average",3,IF(Table7[[#This Row],[Rating]]="Poor",2,1))))</f>
        <v>3</v>
      </c>
    </row>
    <row r="71" spans="1:11" x14ac:dyDescent="0.3">
      <c r="A71" t="s">
        <v>19</v>
      </c>
      <c r="B71" t="s">
        <v>8</v>
      </c>
      <c r="C71" t="s">
        <v>9</v>
      </c>
      <c r="D71">
        <v>32</v>
      </c>
      <c r="E71" s="66">
        <v>44465</v>
      </c>
      <c r="F71" s="70">
        <v>53540</v>
      </c>
      <c r="G71" t="s">
        <v>13</v>
      </c>
      <c r="H71" t="s">
        <v>203</v>
      </c>
      <c r="I71" s="68">
        <f ca="1">(TODAY()-Table7[[#This Row],[Date Joined]])/365</f>
        <v>2.8301369863013699</v>
      </c>
      <c r="J71">
        <f ca="1">IF(Table7[[#This Row],[Tenure]]&gt;2,(0.03*Table7[[#This Row],[Salary]])+Table7[[#This Row],[Salary]],"No Bonus")</f>
        <v>55146.2</v>
      </c>
      <c r="K71">
        <f>IF(Table7[[#This Row],[Rating]]="Exceptional",5,IF(Table7[[#This Row],[Rating]]="Above Average",4,IF(Table7[[#This Row],[Rating]]="Average",3,IF(Table7[[#This Row],[Rating]]="Poor",2,1))))</f>
        <v>3</v>
      </c>
    </row>
    <row r="72" spans="1:11" x14ac:dyDescent="0.3">
      <c r="A72" t="s">
        <v>192</v>
      </c>
      <c r="B72" t="s">
        <v>8</v>
      </c>
      <c r="C72" t="s">
        <v>23</v>
      </c>
      <c r="D72">
        <v>20</v>
      </c>
      <c r="E72" s="66">
        <v>44397</v>
      </c>
      <c r="F72" s="70">
        <v>107700</v>
      </c>
      <c r="G72" t="s">
        <v>13</v>
      </c>
      <c r="H72" t="s">
        <v>204</v>
      </c>
      <c r="I72" s="68">
        <f ca="1">(TODAY()-Table7[[#This Row],[Date Joined]])/365</f>
        <v>3.0164383561643837</v>
      </c>
      <c r="J72">
        <f ca="1">IF(Table7[[#This Row],[Tenure]]&gt;2,(0.03*Table7[[#This Row],[Salary]])+Table7[[#This Row],[Salary]],"No Bonus")</f>
        <v>110931</v>
      </c>
      <c r="K72">
        <f>IF(Table7[[#This Row],[Rating]]="Exceptional",5,IF(Table7[[#This Row],[Rating]]="Above Average",4,IF(Table7[[#This Row],[Rating]]="Average",3,IF(Table7[[#This Row],[Rating]]="Poor",2,1))))</f>
        <v>3</v>
      </c>
    </row>
    <row r="73" spans="1:11" x14ac:dyDescent="0.3">
      <c r="A73" t="s">
        <v>38</v>
      </c>
      <c r="B73" t="s">
        <v>15</v>
      </c>
      <c r="C73" t="s">
        <v>17</v>
      </c>
      <c r="D73">
        <v>30</v>
      </c>
      <c r="E73" s="66">
        <v>44389</v>
      </c>
      <c r="F73" s="70">
        <v>67910</v>
      </c>
      <c r="G73" t="s">
        <v>18</v>
      </c>
      <c r="H73" t="s">
        <v>203</v>
      </c>
      <c r="I73" s="68">
        <f ca="1">(TODAY()-Table7[[#This Row],[Date Joined]])/365</f>
        <v>3.0383561643835617</v>
      </c>
      <c r="J73">
        <f ca="1">IF(Table7[[#This Row],[Tenure]]&gt;2,(0.03*Table7[[#This Row],[Salary]])+Table7[[#This Row],[Salary]],"No Bonus")</f>
        <v>69947.3</v>
      </c>
      <c r="K73">
        <f>IF(Table7[[#This Row],[Rating]]="Exceptional",5,IF(Table7[[#This Row],[Rating]]="Above Average",4,IF(Table7[[#This Row],[Rating]]="Average",3,IF(Table7[[#This Row],[Rating]]="Poor",2,1))))</f>
        <v>2</v>
      </c>
    </row>
    <row r="74" spans="1:11" x14ac:dyDescent="0.3">
      <c r="A74" t="s">
        <v>65</v>
      </c>
      <c r="B74" t="s">
        <v>15</v>
      </c>
      <c r="C74" t="s">
        <v>9</v>
      </c>
      <c r="D74">
        <v>20</v>
      </c>
      <c r="E74" s="66">
        <v>44537</v>
      </c>
      <c r="F74" s="70">
        <v>68900</v>
      </c>
      <c r="G74" t="s">
        <v>18</v>
      </c>
      <c r="H74" t="s">
        <v>203</v>
      </c>
      <c r="I74" s="68">
        <f ca="1">(TODAY()-Table7[[#This Row],[Date Joined]])/365</f>
        <v>2.6328767123287671</v>
      </c>
      <c r="J74">
        <f ca="1">IF(Table7[[#This Row],[Tenure]]&gt;2,(0.03*Table7[[#This Row],[Salary]])+Table7[[#This Row],[Salary]],"No Bonus")</f>
        <v>70967</v>
      </c>
      <c r="K74">
        <f>IF(Table7[[#This Row],[Rating]]="Exceptional",5,IF(Table7[[#This Row],[Rating]]="Above Average",4,IF(Table7[[#This Row],[Rating]]="Average",3,IF(Table7[[#This Row],[Rating]]="Poor",2,1))))</f>
        <v>2</v>
      </c>
    </row>
    <row r="75" spans="1:11" x14ac:dyDescent="0.3">
      <c r="A75" t="s">
        <v>177</v>
      </c>
      <c r="B75" t="s">
        <v>8</v>
      </c>
      <c r="C75" t="s">
        <v>12</v>
      </c>
      <c r="D75">
        <v>27</v>
      </c>
      <c r="E75" s="66">
        <v>44547</v>
      </c>
      <c r="F75" s="70">
        <v>113280</v>
      </c>
      <c r="G75" t="s">
        <v>49</v>
      </c>
      <c r="H75" t="s">
        <v>204</v>
      </c>
      <c r="I75" s="68">
        <f ca="1">(TODAY()-Table7[[#This Row],[Date Joined]])/365</f>
        <v>2.6054794520547944</v>
      </c>
      <c r="J75">
        <f ca="1">IF(Table7[[#This Row],[Tenure]]&gt;2,(0.03*Table7[[#This Row],[Salary]])+Table7[[#This Row],[Salary]],"No Bonus")</f>
        <v>116678.39999999999</v>
      </c>
      <c r="K75">
        <f>IF(Table7[[#This Row],[Rating]]="Exceptional",5,IF(Table7[[#This Row],[Rating]]="Above Average",4,IF(Table7[[#This Row],[Rating]]="Average",3,IF(Table7[[#This Row],[Rating]]="Poor",2,1))))</f>
        <v>1</v>
      </c>
    </row>
    <row r="76" spans="1:11" x14ac:dyDescent="0.3">
      <c r="A76" t="s">
        <v>160</v>
      </c>
      <c r="B76" t="s">
        <v>15</v>
      </c>
      <c r="C76" t="s">
        <v>17</v>
      </c>
      <c r="D76">
        <v>28</v>
      </c>
      <c r="E76" s="66">
        <v>44124</v>
      </c>
      <c r="F76" s="70">
        <v>75970</v>
      </c>
      <c r="G76" t="s">
        <v>13</v>
      </c>
      <c r="H76" t="s">
        <v>204</v>
      </c>
      <c r="I76" s="68">
        <f ca="1">(TODAY()-Table7[[#This Row],[Date Joined]])/365</f>
        <v>3.7643835616438355</v>
      </c>
      <c r="J76">
        <f ca="1">IF(Table7[[#This Row],[Tenure]]&gt;2,(0.03*Table7[[#This Row],[Salary]])+Table7[[#This Row],[Salary]],"No Bonus")</f>
        <v>78249.100000000006</v>
      </c>
      <c r="K76">
        <f>IF(Table7[[#This Row],[Rating]]="Exceptional",5,IF(Table7[[#This Row],[Rating]]="Above Average",4,IF(Table7[[#This Row],[Rating]]="Average",3,IF(Table7[[#This Row],[Rating]]="Poor",2,1))))</f>
        <v>3</v>
      </c>
    </row>
    <row r="77" spans="1:11" x14ac:dyDescent="0.3">
      <c r="A77" t="s">
        <v>175</v>
      </c>
      <c r="B77" t="s">
        <v>15</v>
      </c>
      <c r="C77" t="s">
        <v>23</v>
      </c>
      <c r="D77">
        <v>31</v>
      </c>
      <c r="E77" s="66">
        <v>44084</v>
      </c>
      <c r="F77" s="70">
        <v>41980</v>
      </c>
      <c r="G77" t="s">
        <v>13</v>
      </c>
      <c r="H77" t="s">
        <v>204</v>
      </c>
      <c r="I77" s="68">
        <f ca="1">(TODAY()-Table7[[#This Row],[Date Joined]])/365</f>
        <v>3.8739726027397259</v>
      </c>
      <c r="J77">
        <f ca="1">IF(Table7[[#This Row],[Tenure]]&gt;2,(0.03*Table7[[#This Row],[Salary]])+Table7[[#This Row],[Salary]],"No Bonus")</f>
        <v>43239.4</v>
      </c>
      <c r="K77">
        <f>IF(Table7[[#This Row],[Rating]]="Exceptional",5,IF(Table7[[#This Row],[Rating]]="Above Average",4,IF(Table7[[#This Row],[Rating]]="Average",3,IF(Table7[[#This Row],[Rating]]="Poor",2,1))))</f>
        <v>3</v>
      </c>
    </row>
    <row r="78" spans="1:11" x14ac:dyDescent="0.3">
      <c r="A78" t="s">
        <v>180</v>
      </c>
      <c r="B78" t="s">
        <v>8</v>
      </c>
      <c r="C78" t="s">
        <v>23</v>
      </c>
      <c r="D78">
        <v>37</v>
      </c>
      <c r="E78" s="66">
        <v>44640</v>
      </c>
      <c r="F78" s="70">
        <v>69070</v>
      </c>
      <c r="G78" t="s">
        <v>13</v>
      </c>
      <c r="H78" t="s">
        <v>204</v>
      </c>
      <c r="I78" s="68">
        <f ca="1">(TODAY()-Table7[[#This Row],[Date Joined]])/365</f>
        <v>2.3506849315068492</v>
      </c>
      <c r="J78">
        <f ca="1">IF(Table7[[#This Row],[Tenure]]&gt;2,(0.03*Table7[[#This Row],[Salary]])+Table7[[#This Row],[Salary]],"No Bonus")</f>
        <v>71142.100000000006</v>
      </c>
      <c r="K78">
        <f>IF(Table7[[#This Row],[Rating]]="Exceptional",5,IF(Table7[[#This Row],[Rating]]="Above Average",4,IF(Table7[[#This Row],[Rating]]="Average",3,IF(Table7[[#This Row],[Rating]]="Poor",2,1))))</f>
        <v>3</v>
      </c>
    </row>
    <row r="79" spans="1:11" x14ac:dyDescent="0.3">
      <c r="A79" t="s">
        <v>69</v>
      </c>
      <c r="B79" t="s">
        <v>8</v>
      </c>
      <c r="C79" t="s">
        <v>17</v>
      </c>
      <c r="D79">
        <v>28</v>
      </c>
      <c r="E79" s="66">
        <v>44041</v>
      </c>
      <c r="F79" s="70">
        <v>48170</v>
      </c>
      <c r="G79" t="s">
        <v>10</v>
      </c>
      <c r="H79" t="s">
        <v>203</v>
      </c>
      <c r="I79" s="68">
        <f ca="1">(TODAY()-Table7[[#This Row],[Date Joined]])/365</f>
        <v>3.9917808219178084</v>
      </c>
      <c r="J79">
        <f ca="1">IF(Table7[[#This Row],[Tenure]]&gt;2,(0.03*Table7[[#This Row],[Salary]])+Table7[[#This Row],[Salary]],"No Bonus")</f>
        <v>49615.1</v>
      </c>
      <c r="K79">
        <f>IF(Table7[[#This Row],[Rating]]="Exceptional",5,IF(Table7[[#This Row],[Rating]]="Above Average",4,IF(Table7[[#This Row],[Rating]]="Average",3,IF(Table7[[#This Row],[Rating]]="Poor",2,1))))</f>
        <v>4</v>
      </c>
    </row>
    <row r="80" spans="1:11" x14ac:dyDescent="0.3">
      <c r="A80" t="s">
        <v>81</v>
      </c>
      <c r="B80" t="s">
        <v>15</v>
      </c>
      <c r="C80" t="s">
        <v>12</v>
      </c>
      <c r="D80">
        <v>28</v>
      </c>
      <c r="E80" s="66">
        <v>44486</v>
      </c>
      <c r="F80" s="70">
        <v>104770</v>
      </c>
      <c r="G80" t="s">
        <v>13</v>
      </c>
      <c r="H80" t="s">
        <v>203</v>
      </c>
      <c r="I80" s="68">
        <f ca="1">(TODAY()-Table7[[#This Row],[Date Joined]])/365</f>
        <v>2.7726027397260276</v>
      </c>
      <c r="J80">
        <f ca="1">IF(Table7[[#This Row],[Tenure]]&gt;2,(0.03*Table7[[#This Row],[Salary]])+Table7[[#This Row],[Salary]],"No Bonus")</f>
        <v>107913.1</v>
      </c>
      <c r="K80">
        <f>IF(Table7[[#This Row],[Rating]]="Exceptional",5,IF(Table7[[#This Row],[Rating]]="Above Average",4,IF(Table7[[#This Row],[Rating]]="Average",3,IF(Table7[[#This Row],[Rating]]="Poor",2,1))))</f>
        <v>3</v>
      </c>
    </row>
    <row r="81" spans="1:11" x14ac:dyDescent="0.3">
      <c r="A81" t="s">
        <v>47</v>
      </c>
      <c r="B81" t="s">
        <v>15</v>
      </c>
      <c r="C81" t="s">
        <v>17</v>
      </c>
      <c r="D81">
        <v>34</v>
      </c>
      <c r="E81" s="66">
        <v>44612</v>
      </c>
      <c r="F81" s="70">
        <v>60130</v>
      </c>
      <c r="G81" t="s">
        <v>13</v>
      </c>
      <c r="H81" t="s">
        <v>203</v>
      </c>
      <c r="I81" s="68">
        <f ca="1">(TODAY()-Table7[[#This Row],[Date Joined]])/365</f>
        <v>2.4273972602739726</v>
      </c>
      <c r="J81">
        <f ca="1">IF(Table7[[#This Row],[Tenure]]&gt;2,(0.03*Table7[[#This Row],[Salary]])+Table7[[#This Row],[Salary]],"No Bonus")</f>
        <v>61933.9</v>
      </c>
      <c r="K81">
        <f>IF(Table7[[#This Row],[Rating]]="Exceptional",5,IF(Table7[[#This Row],[Rating]]="Above Average",4,IF(Table7[[#This Row],[Rating]]="Average",3,IF(Table7[[#This Row],[Rating]]="Poor",2,1))))</f>
        <v>3</v>
      </c>
    </row>
    <row r="82" spans="1:11" x14ac:dyDescent="0.3">
      <c r="A82" t="s">
        <v>30</v>
      </c>
      <c r="B82" t="s">
        <v>8</v>
      </c>
      <c r="C82" t="s">
        <v>23</v>
      </c>
      <c r="D82">
        <v>20</v>
      </c>
      <c r="E82" s="66">
        <v>44459</v>
      </c>
      <c r="F82" s="70">
        <v>107700</v>
      </c>
      <c r="G82" t="s">
        <v>13</v>
      </c>
      <c r="H82" t="s">
        <v>203</v>
      </c>
      <c r="I82" s="68">
        <f ca="1">(TODAY()-Table7[[#This Row],[Date Joined]])/365</f>
        <v>2.8465753424657536</v>
      </c>
      <c r="J82">
        <f ca="1">IF(Table7[[#This Row],[Tenure]]&gt;2,(0.03*Table7[[#This Row],[Salary]])+Table7[[#This Row],[Salary]],"No Bonus")</f>
        <v>110931</v>
      </c>
      <c r="K82">
        <f>IF(Table7[[#This Row],[Rating]]="Exceptional",5,IF(Table7[[#This Row],[Rating]]="Above Average",4,IF(Table7[[#This Row],[Rating]]="Average",3,IF(Table7[[#This Row],[Rating]]="Poor",2,1))))</f>
        <v>3</v>
      </c>
    </row>
    <row r="83" spans="1:11" x14ac:dyDescent="0.3">
      <c r="A83" t="s">
        <v>185</v>
      </c>
      <c r="B83" t="s">
        <v>15</v>
      </c>
      <c r="C83" t="s">
        <v>26</v>
      </c>
      <c r="D83">
        <v>37</v>
      </c>
      <c r="E83" s="66">
        <v>44389</v>
      </c>
      <c r="F83" s="70">
        <v>118100</v>
      </c>
      <c r="G83" t="s">
        <v>13</v>
      </c>
      <c r="H83" t="s">
        <v>204</v>
      </c>
      <c r="I83" s="68">
        <f ca="1">(TODAY()-Table7[[#This Row],[Date Joined]])/365</f>
        <v>3.0383561643835617</v>
      </c>
      <c r="J83">
        <f ca="1">IF(Table7[[#This Row],[Tenure]]&gt;2,(0.03*Table7[[#This Row],[Salary]])+Table7[[#This Row],[Salary]],"No Bonus")</f>
        <v>121643</v>
      </c>
      <c r="K83">
        <f>IF(Table7[[#This Row],[Rating]]="Exceptional",5,IF(Table7[[#This Row],[Rating]]="Above Average",4,IF(Table7[[#This Row],[Rating]]="Average",3,IF(Table7[[#This Row],[Rating]]="Poor",2,1))))</f>
        <v>3</v>
      </c>
    </row>
    <row r="84" spans="1:11" x14ac:dyDescent="0.3">
      <c r="A84" t="s">
        <v>158</v>
      </c>
      <c r="B84" t="s">
        <v>8</v>
      </c>
      <c r="C84" t="s">
        <v>17</v>
      </c>
      <c r="D84">
        <v>27</v>
      </c>
      <c r="E84" s="66">
        <v>44174</v>
      </c>
      <c r="F84" s="70">
        <v>91650</v>
      </c>
      <c r="G84" t="s">
        <v>10</v>
      </c>
      <c r="H84" t="s">
        <v>204</v>
      </c>
      <c r="I84" s="68">
        <f ca="1">(TODAY()-Table7[[#This Row],[Date Joined]])/365</f>
        <v>3.6273972602739728</v>
      </c>
      <c r="J84">
        <f ca="1">IF(Table7[[#This Row],[Tenure]]&gt;2,(0.03*Table7[[#This Row],[Salary]])+Table7[[#This Row],[Salary]],"No Bonus")</f>
        <v>94399.5</v>
      </c>
      <c r="K84">
        <f>IF(Table7[[#This Row],[Rating]]="Exceptional",5,IF(Table7[[#This Row],[Rating]]="Above Average",4,IF(Table7[[#This Row],[Rating]]="Average",3,IF(Table7[[#This Row],[Rating]]="Poor",2,1))))</f>
        <v>4</v>
      </c>
    </row>
    <row r="85" spans="1:11" x14ac:dyDescent="0.3">
      <c r="A85" t="s">
        <v>181</v>
      </c>
      <c r="B85" t="s">
        <v>15</v>
      </c>
      <c r="C85" t="s">
        <v>17</v>
      </c>
      <c r="D85">
        <v>30</v>
      </c>
      <c r="E85" s="66">
        <v>44328</v>
      </c>
      <c r="F85" s="70">
        <v>67910</v>
      </c>
      <c r="G85" t="s">
        <v>18</v>
      </c>
      <c r="H85" t="s">
        <v>204</v>
      </c>
      <c r="I85" s="68">
        <f ca="1">(TODAY()-Table7[[#This Row],[Date Joined]])/365</f>
        <v>3.2054794520547945</v>
      </c>
      <c r="J85">
        <f ca="1">IF(Table7[[#This Row],[Tenure]]&gt;2,(0.03*Table7[[#This Row],[Salary]])+Table7[[#This Row],[Salary]],"No Bonus")</f>
        <v>69947.3</v>
      </c>
      <c r="K85">
        <f>IF(Table7[[#This Row],[Rating]]="Exceptional",5,IF(Table7[[#This Row],[Rating]]="Above Average",4,IF(Table7[[#This Row],[Rating]]="Average",3,IF(Table7[[#This Row],[Rating]]="Poor",2,1))))</f>
        <v>2</v>
      </c>
    </row>
    <row r="86" spans="1:11" x14ac:dyDescent="0.3">
      <c r="A86" t="s">
        <v>100</v>
      </c>
      <c r="B86" t="s">
        <v>15</v>
      </c>
      <c r="C86" t="s">
        <v>17</v>
      </c>
      <c r="D86">
        <v>34</v>
      </c>
      <c r="E86" s="66">
        <v>44459</v>
      </c>
      <c r="F86" s="70">
        <v>85000</v>
      </c>
      <c r="G86" t="s">
        <v>13</v>
      </c>
      <c r="H86" t="s">
        <v>203</v>
      </c>
      <c r="I86" s="68">
        <f ca="1">(TODAY()-Table7[[#This Row],[Date Joined]])/365</f>
        <v>2.8465753424657536</v>
      </c>
      <c r="J86">
        <f ca="1">IF(Table7[[#This Row],[Tenure]]&gt;2,(0.03*Table7[[#This Row],[Salary]])+Table7[[#This Row],[Salary]],"No Bonus")</f>
        <v>87550</v>
      </c>
      <c r="K86">
        <f>IF(Table7[[#This Row],[Rating]]="Exceptional",5,IF(Table7[[#This Row],[Rating]]="Above Average",4,IF(Table7[[#This Row],[Rating]]="Average",3,IF(Table7[[#This Row],[Rating]]="Poor",2,1))))</f>
        <v>3</v>
      </c>
    </row>
    <row r="87" spans="1:11" x14ac:dyDescent="0.3">
      <c r="A87" t="s">
        <v>161</v>
      </c>
      <c r="B87" t="s">
        <v>241</v>
      </c>
      <c r="C87" t="s">
        <v>23</v>
      </c>
      <c r="D87">
        <v>27</v>
      </c>
      <c r="E87" s="66">
        <v>44212</v>
      </c>
      <c r="F87" s="70">
        <v>90700</v>
      </c>
      <c r="G87" t="s">
        <v>10</v>
      </c>
      <c r="H87" t="s">
        <v>204</v>
      </c>
      <c r="I87" s="68">
        <f ca="1">(TODAY()-Table7[[#This Row],[Date Joined]])/365</f>
        <v>3.5232876712328767</v>
      </c>
      <c r="J87">
        <f ca="1">IF(Table7[[#This Row],[Tenure]]&gt;2,(0.03*Table7[[#This Row],[Salary]])+Table7[[#This Row],[Salary]],"No Bonus")</f>
        <v>93421</v>
      </c>
      <c r="K87">
        <f>IF(Table7[[#This Row],[Rating]]="Exceptional",5,IF(Table7[[#This Row],[Rating]]="Above Average",4,IF(Table7[[#This Row],[Rating]]="Average",3,IF(Table7[[#This Row],[Rating]]="Poor",2,1))))</f>
        <v>4</v>
      </c>
    </row>
    <row r="88" spans="1:11" x14ac:dyDescent="0.3">
      <c r="A88" t="s">
        <v>31</v>
      </c>
      <c r="B88" t="s">
        <v>15</v>
      </c>
      <c r="C88" t="s">
        <v>23</v>
      </c>
      <c r="D88">
        <v>32</v>
      </c>
      <c r="E88" s="66">
        <v>44354</v>
      </c>
      <c r="F88" s="70">
        <v>43840</v>
      </c>
      <c r="G88" t="s">
        <v>10</v>
      </c>
      <c r="H88" t="s">
        <v>203</v>
      </c>
      <c r="I88" s="68">
        <f ca="1">(TODAY()-Table7[[#This Row],[Date Joined]])/365</f>
        <v>3.1342465753424658</v>
      </c>
      <c r="J88">
        <f ca="1">IF(Table7[[#This Row],[Tenure]]&gt;2,(0.03*Table7[[#This Row],[Salary]])+Table7[[#This Row],[Salary]],"No Bonus")</f>
        <v>45155.199999999997</v>
      </c>
      <c r="K88">
        <f>IF(Table7[[#This Row],[Rating]]="Exceptional",5,IF(Table7[[#This Row],[Rating]]="Above Average",4,IF(Table7[[#This Row],[Rating]]="Average",3,IF(Table7[[#This Row],[Rating]]="Poor",2,1))))</f>
        <v>4</v>
      </c>
    </row>
    <row r="89" spans="1:11" x14ac:dyDescent="0.3">
      <c r="A89" t="s">
        <v>28</v>
      </c>
      <c r="B89" t="s">
        <v>8</v>
      </c>
      <c r="C89" t="s">
        <v>9</v>
      </c>
      <c r="D89">
        <v>25</v>
      </c>
      <c r="E89" s="66">
        <v>44383</v>
      </c>
      <c r="F89" s="70">
        <v>65700</v>
      </c>
      <c r="G89" t="s">
        <v>13</v>
      </c>
      <c r="H89" t="s">
        <v>203</v>
      </c>
      <c r="I89" s="68">
        <f ca="1">(TODAY()-Table7[[#This Row],[Date Joined]])/365</f>
        <v>3.0547945205479454</v>
      </c>
      <c r="J89">
        <f ca="1">IF(Table7[[#This Row],[Tenure]]&gt;2,(0.03*Table7[[#This Row],[Salary]])+Table7[[#This Row],[Salary]],"No Bonus")</f>
        <v>67671</v>
      </c>
      <c r="K89">
        <f>IF(Table7[[#This Row],[Rating]]="Exceptional",5,IF(Table7[[#This Row],[Rating]]="Above Average",4,IF(Table7[[#This Row],[Rating]]="Average",3,IF(Table7[[#This Row],[Rating]]="Poor",2,1))))</f>
        <v>3</v>
      </c>
    </row>
    <row r="90" spans="1:11" x14ac:dyDescent="0.3">
      <c r="A90" t="s">
        <v>58</v>
      </c>
      <c r="B90" t="s">
        <v>8</v>
      </c>
      <c r="C90" t="s">
        <v>17</v>
      </c>
      <c r="D90">
        <v>24</v>
      </c>
      <c r="E90" s="66">
        <v>44436</v>
      </c>
      <c r="F90" s="70">
        <v>52610</v>
      </c>
      <c r="G90" t="s">
        <v>18</v>
      </c>
      <c r="H90" t="s">
        <v>203</v>
      </c>
      <c r="I90" s="68">
        <f ca="1">(TODAY()-Table7[[#This Row],[Date Joined]])/365</f>
        <v>2.9095890410958902</v>
      </c>
      <c r="J90">
        <f ca="1">IF(Table7[[#This Row],[Tenure]]&gt;2,(0.03*Table7[[#This Row],[Salary]])+Table7[[#This Row],[Salary]],"No Bonus")</f>
        <v>54188.3</v>
      </c>
      <c r="K90">
        <f>IF(Table7[[#This Row],[Rating]]="Exceptional",5,IF(Table7[[#This Row],[Rating]]="Above Average",4,IF(Table7[[#This Row],[Rating]]="Average",3,IF(Table7[[#This Row],[Rating]]="Poor",2,1))))</f>
        <v>2</v>
      </c>
    </row>
    <row r="91" spans="1:11" x14ac:dyDescent="0.3">
      <c r="A91" t="s">
        <v>34</v>
      </c>
      <c r="B91" t="s">
        <v>8</v>
      </c>
      <c r="C91" t="s">
        <v>12</v>
      </c>
      <c r="D91">
        <v>21</v>
      </c>
      <c r="E91" s="66">
        <v>44762</v>
      </c>
      <c r="F91" s="70">
        <v>57090</v>
      </c>
      <c r="G91" t="s">
        <v>13</v>
      </c>
      <c r="H91" t="s">
        <v>203</v>
      </c>
      <c r="I91" s="68">
        <f ca="1">(TODAY()-Table7[[#This Row],[Date Joined]])/365</f>
        <v>2.0164383561643837</v>
      </c>
      <c r="J91">
        <f ca="1">IF(Table7[[#This Row],[Tenure]]&gt;2,(0.03*Table7[[#This Row],[Salary]])+Table7[[#This Row],[Salary]],"No Bonus")</f>
        <v>58802.7</v>
      </c>
      <c r="K91">
        <f>IF(Table7[[#This Row],[Rating]]="Exceptional",5,IF(Table7[[#This Row],[Rating]]="Above Average",4,IF(Table7[[#This Row],[Rating]]="Average",3,IF(Table7[[#This Row],[Rating]]="Poor",2,1))))</f>
        <v>3</v>
      </c>
    </row>
    <row r="92" spans="1:11" x14ac:dyDescent="0.3">
      <c r="A92" t="s">
        <v>64</v>
      </c>
      <c r="B92" t="s">
        <v>8</v>
      </c>
      <c r="C92" t="s">
        <v>12</v>
      </c>
      <c r="D92">
        <v>20</v>
      </c>
      <c r="E92" s="66">
        <v>44744</v>
      </c>
      <c r="F92" s="70">
        <v>79570</v>
      </c>
      <c r="G92" t="s">
        <v>13</v>
      </c>
      <c r="H92" t="s">
        <v>203</v>
      </c>
      <c r="I92" s="68">
        <f ca="1">(TODAY()-Table7[[#This Row],[Date Joined]])/365</f>
        <v>2.0657534246575344</v>
      </c>
      <c r="J92">
        <f ca="1">IF(Table7[[#This Row],[Tenure]]&gt;2,(0.03*Table7[[#This Row],[Salary]])+Table7[[#This Row],[Salary]],"No Bonus")</f>
        <v>81957.100000000006</v>
      </c>
      <c r="K92">
        <f>IF(Table7[[#This Row],[Rating]]="Exceptional",5,IF(Table7[[#This Row],[Rating]]="Above Average",4,IF(Table7[[#This Row],[Rating]]="Average",3,IF(Table7[[#This Row],[Rating]]="Poor",2,1))))</f>
        <v>3</v>
      </c>
    </row>
    <row r="93" spans="1:11" x14ac:dyDescent="0.3">
      <c r="A93" t="s">
        <v>164</v>
      </c>
      <c r="B93" t="s">
        <v>15</v>
      </c>
      <c r="C93" t="s">
        <v>17</v>
      </c>
      <c r="D93">
        <v>33</v>
      </c>
      <c r="E93" s="66">
        <v>44006</v>
      </c>
      <c r="F93" s="70">
        <v>65360</v>
      </c>
      <c r="G93" t="s">
        <v>13</v>
      </c>
      <c r="H93" t="s">
        <v>204</v>
      </c>
      <c r="I93" s="68">
        <f ca="1">(TODAY()-Table7[[#This Row],[Date Joined]])/365</f>
        <v>4.087671232876712</v>
      </c>
      <c r="J93">
        <f ca="1">IF(Table7[[#This Row],[Tenure]]&gt;2,(0.03*Table7[[#This Row],[Salary]])+Table7[[#This Row],[Salary]],"No Bonus")</f>
        <v>67320.800000000003</v>
      </c>
      <c r="K93">
        <f>IF(Table7[[#This Row],[Rating]]="Exceptional",5,IF(Table7[[#This Row],[Rating]]="Above Average",4,IF(Table7[[#This Row],[Rating]]="Average",3,IF(Table7[[#This Row],[Rating]]="Poor",2,1))))</f>
        <v>3</v>
      </c>
    </row>
    <row r="94" spans="1:11" x14ac:dyDescent="0.3">
      <c r="A94" t="s">
        <v>94</v>
      </c>
      <c r="B94" t="s">
        <v>8</v>
      </c>
      <c r="C94" t="s">
        <v>12</v>
      </c>
      <c r="D94">
        <v>23</v>
      </c>
      <c r="E94" s="66">
        <v>44440</v>
      </c>
      <c r="F94" s="70">
        <v>106460</v>
      </c>
      <c r="G94" t="s">
        <v>13</v>
      </c>
      <c r="H94" t="s">
        <v>203</v>
      </c>
      <c r="I94" s="68">
        <f ca="1">(TODAY()-Table7[[#This Row],[Date Joined]])/365</f>
        <v>2.8986301369863012</v>
      </c>
      <c r="J94">
        <f ca="1">IF(Table7[[#This Row],[Tenure]]&gt;2,(0.03*Table7[[#This Row],[Salary]])+Table7[[#This Row],[Salary]],"No Bonus")</f>
        <v>109653.8</v>
      </c>
      <c r="K94">
        <f>IF(Table7[[#This Row],[Rating]]="Exceptional",5,IF(Table7[[#This Row],[Rating]]="Above Average",4,IF(Table7[[#This Row],[Rating]]="Average",3,IF(Table7[[#This Row],[Rating]]="Poor",2,1))))</f>
        <v>3</v>
      </c>
    </row>
    <row r="95" spans="1:11" x14ac:dyDescent="0.3">
      <c r="A95" t="s">
        <v>147</v>
      </c>
      <c r="B95" t="s">
        <v>8</v>
      </c>
      <c r="C95" t="s">
        <v>9</v>
      </c>
      <c r="D95">
        <v>22</v>
      </c>
      <c r="E95" s="66">
        <v>44384</v>
      </c>
      <c r="F95" s="70">
        <v>112780</v>
      </c>
      <c r="G95" t="s">
        <v>10</v>
      </c>
      <c r="H95" t="s">
        <v>204</v>
      </c>
      <c r="I95" s="68">
        <f ca="1">(TODAY()-Table7[[#This Row],[Date Joined]])/365</f>
        <v>3.0520547945205481</v>
      </c>
      <c r="J95">
        <f ca="1">IF(Table7[[#This Row],[Tenure]]&gt;2,(0.03*Table7[[#This Row],[Salary]])+Table7[[#This Row],[Salary]],"No Bonus")</f>
        <v>116163.4</v>
      </c>
      <c r="K95">
        <f>IF(Table7[[#This Row],[Rating]]="Exceptional",5,IF(Table7[[#This Row],[Rating]]="Above Average",4,IF(Table7[[#This Row],[Rating]]="Average",3,IF(Table7[[#This Row],[Rating]]="Poor",2,1))))</f>
        <v>4</v>
      </c>
    </row>
    <row r="96" spans="1:11" x14ac:dyDescent="0.3">
      <c r="A96" t="s">
        <v>155</v>
      </c>
      <c r="B96" t="s">
        <v>15</v>
      </c>
      <c r="C96" t="s">
        <v>17</v>
      </c>
      <c r="D96">
        <v>34</v>
      </c>
      <c r="E96" s="66">
        <v>44594</v>
      </c>
      <c r="F96" s="70">
        <v>58940</v>
      </c>
      <c r="G96" t="s">
        <v>13</v>
      </c>
      <c r="H96" t="s">
        <v>204</v>
      </c>
      <c r="I96" s="68">
        <f ca="1">(TODAY()-Table7[[#This Row],[Date Joined]])/365</f>
        <v>2.4767123287671233</v>
      </c>
      <c r="J96">
        <f ca="1">IF(Table7[[#This Row],[Tenure]]&gt;2,(0.03*Table7[[#This Row],[Salary]])+Table7[[#This Row],[Salary]],"No Bonus")</f>
        <v>60708.2</v>
      </c>
      <c r="K96">
        <f>IF(Table7[[#This Row],[Rating]]="Exceptional",5,IF(Table7[[#This Row],[Rating]]="Above Average",4,IF(Table7[[#This Row],[Rating]]="Average",3,IF(Table7[[#This Row],[Rating]]="Poor",2,1))))</f>
        <v>3</v>
      </c>
    </row>
    <row r="97" spans="1:11" x14ac:dyDescent="0.3">
      <c r="A97" t="s">
        <v>176</v>
      </c>
      <c r="B97" t="s">
        <v>8</v>
      </c>
      <c r="C97" t="s">
        <v>17</v>
      </c>
      <c r="D97">
        <v>36</v>
      </c>
      <c r="E97" s="66">
        <v>44272</v>
      </c>
      <c r="F97" s="70">
        <v>71380</v>
      </c>
      <c r="G97" t="s">
        <v>13</v>
      </c>
      <c r="H97" t="s">
        <v>204</v>
      </c>
      <c r="I97" s="68">
        <f ca="1">(TODAY()-Table7[[#This Row],[Date Joined]])/365</f>
        <v>3.3589041095890413</v>
      </c>
      <c r="J97">
        <f ca="1">IF(Table7[[#This Row],[Tenure]]&gt;2,(0.03*Table7[[#This Row],[Salary]])+Table7[[#This Row],[Salary]],"No Bonus")</f>
        <v>73521.399999999994</v>
      </c>
      <c r="K97">
        <f>IF(Table7[[#This Row],[Rating]]="Exceptional",5,IF(Table7[[#This Row],[Rating]]="Above Average",4,IF(Table7[[#This Row],[Rating]]="Average",3,IF(Table7[[#This Row],[Rating]]="Poor",2,1))))</f>
        <v>3</v>
      </c>
    </row>
    <row r="98" spans="1:11" x14ac:dyDescent="0.3">
      <c r="A98" t="s">
        <v>168</v>
      </c>
      <c r="B98" t="s">
        <v>15</v>
      </c>
      <c r="C98" t="s">
        <v>23</v>
      </c>
      <c r="D98">
        <v>27</v>
      </c>
      <c r="E98" s="66">
        <v>44625</v>
      </c>
      <c r="F98" s="70">
        <v>83750</v>
      </c>
      <c r="G98" t="s">
        <v>13</v>
      </c>
      <c r="H98" t="s">
        <v>204</v>
      </c>
      <c r="I98" s="68">
        <f ca="1">(TODAY()-Table7[[#This Row],[Date Joined]])/365</f>
        <v>2.3917808219178083</v>
      </c>
      <c r="J98">
        <f ca="1">IF(Table7[[#This Row],[Tenure]]&gt;2,(0.03*Table7[[#This Row],[Salary]])+Table7[[#This Row],[Salary]],"No Bonus")</f>
        <v>86262.5</v>
      </c>
      <c r="K98">
        <f>IF(Table7[[#This Row],[Rating]]="Exceptional",5,IF(Table7[[#This Row],[Rating]]="Above Average",4,IF(Table7[[#This Row],[Rating]]="Average",3,IF(Table7[[#This Row],[Rating]]="Poor",2,1))))</f>
        <v>3</v>
      </c>
    </row>
    <row r="99" spans="1:11" x14ac:dyDescent="0.3">
      <c r="A99" t="s">
        <v>183</v>
      </c>
      <c r="B99" t="s">
        <v>15</v>
      </c>
      <c r="C99" t="s">
        <v>17</v>
      </c>
      <c r="D99">
        <v>34</v>
      </c>
      <c r="E99" s="66">
        <v>44550</v>
      </c>
      <c r="F99" s="70">
        <v>60130</v>
      </c>
      <c r="G99" t="s">
        <v>13</v>
      </c>
      <c r="H99" t="s">
        <v>204</v>
      </c>
      <c r="I99" s="68">
        <f ca="1">(TODAY()-Table7[[#This Row],[Date Joined]])/365</f>
        <v>2.5972602739726027</v>
      </c>
      <c r="J99">
        <f ca="1">IF(Table7[[#This Row],[Tenure]]&gt;2,(0.03*Table7[[#This Row],[Salary]])+Table7[[#This Row],[Salary]],"No Bonus")</f>
        <v>61933.9</v>
      </c>
      <c r="K99">
        <f>IF(Table7[[#This Row],[Rating]]="Exceptional",5,IF(Table7[[#This Row],[Rating]]="Above Average",4,IF(Table7[[#This Row],[Rating]]="Average",3,IF(Table7[[#This Row],[Rating]]="Poor",2,1))))</f>
        <v>3</v>
      </c>
    </row>
    <row r="100" spans="1:11" x14ac:dyDescent="0.3">
      <c r="A100" t="s">
        <v>62</v>
      </c>
      <c r="B100" t="s">
        <v>15</v>
      </c>
      <c r="C100" t="s">
        <v>17</v>
      </c>
      <c r="D100">
        <v>34</v>
      </c>
      <c r="E100" s="66">
        <v>44445</v>
      </c>
      <c r="F100" s="70">
        <v>92450</v>
      </c>
      <c r="G100" t="s">
        <v>13</v>
      </c>
      <c r="H100" t="s">
        <v>203</v>
      </c>
      <c r="I100" s="68">
        <f ca="1">(TODAY()-Table7[[#This Row],[Date Joined]])/365</f>
        <v>2.8849315068493149</v>
      </c>
      <c r="J100">
        <f ca="1">IF(Table7[[#This Row],[Tenure]]&gt;2,(0.03*Table7[[#This Row],[Salary]])+Table7[[#This Row],[Salary]],"No Bonus")</f>
        <v>95223.5</v>
      </c>
      <c r="K100">
        <f>IF(Table7[[#This Row],[Rating]]="Exceptional",5,IF(Table7[[#This Row],[Rating]]="Above Average",4,IF(Table7[[#This Row],[Rating]]="Average",3,IF(Table7[[#This Row],[Rating]]="Poor",2,1))))</f>
        <v>3</v>
      </c>
    </row>
    <row r="101" spans="1:11" x14ac:dyDescent="0.3">
      <c r="A101" t="s">
        <v>67</v>
      </c>
      <c r="B101" t="s">
        <v>8</v>
      </c>
      <c r="C101" t="s">
        <v>12</v>
      </c>
      <c r="D101">
        <v>19</v>
      </c>
      <c r="E101" s="66">
        <v>44277</v>
      </c>
      <c r="F101" s="70">
        <v>58960</v>
      </c>
      <c r="G101" t="s">
        <v>13</v>
      </c>
      <c r="H101" t="s">
        <v>203</v>
      </c>
      <c r="I101" s="68">
        <f ca="1">(TODAY()-Table7[[#This Row],[Date Joined]])/365</f>
        <v>3.3452054794520549</v>
      </c>
      <c r="J101">
        <f ca="1">IF(Table7[[#This Row],[Tenure]]&gt;2,(0.03*Table7[[#This Row],[Salary]])+Table7[[#This Row],[Salary]],"No Bonus")</f>
        <v>60728.800000000003</v>
      </c>
      <c r="K101">
        <f>IF(Table7[[#This Row],[Rating]]="Exceptional",5,IF(Table7[[#This Row],[Rating]]="Above Average",4,IF(Table7[[#This Row],[Rating]]="Average",3,IF(Table7[[#This Row],[Rating]]="Poor",2,1))))</f>
        <v>3</v>
      </c>
    </row>
    <row r="102" spans="1:11" x14ac:dyDescent="0.3">
      <c r="A102" t="s">
        <v>7</v>
      </c>
      <c r="B102" t="s">
        <v>8</v>
      </c>
      <c r="C102" t="s">
        <v>9</v>
      </c>
      <c r="D102">
        <v>22</v>
      </c>
      <c r="E102" s="66">
        <v>44446</v>
      </c>
      <c r="F102" s="70">
        <v>112780</v>
      </c>
      <c r="G102" t="s">
        <v>10</v>
      </c>
      <c r="H102" t="s">
        <v>203</v>
      </c>
      <c r="I102" s="68">
        <f ca="1">(TODAY()-Table7[[#This Row],[Date Joined]])/365</f>
        <v>2.882191780821918</v>
      </c>
      <c r="J102">
        <f ca="1">IF(Table7[[#This Row],[Tenure]]&gt;2,(0.03*Table7[[#This Row],[Salary]])+Table7[[#This Row],[Salary]],"No Bonus")</f>
        <v>116163.4</v>
      </c>
      <c r="K102">
        <f>IF(Table7[[#This Row],[Rating]]="Exceptional",5,IF(Table7[[#This Row],[Rating]]="Above Average",4,IF(Table7[[#This Row],[Rating]]="Average",3,IF(Table7[[#This Row],[Rating]]="Poor",2,1))))</f>
        <v>4</v>
      </c>
    </row>
    <row r="103" spans="1:11" x14ac:dyDescent="0.3">
      <c r="A103" t="s">
        <v>52</v>
      </c>
      <c r="B103" t="s">
        <v>8</v>
      </c>
      <c r="C103" t="s">
        <v>12</v>
      </c>
      <c r="D103">
        <v>25</v>
      </c>
      <c r="E103" s="66">
        <v>44726</v>
      </c>
      <c r="F103" s="70">
        <v>109190</v>
      </c>
      <c r="G103" t="s">
        <v>10</v>
      </c>
      <c r="H103" t="s">
        <v>203</v>
      </c>
      <c r="I103" s="68">
        <f ca="1">(TODAY()-Table7[[#This Row],[Date Joined]])/365</f>
        <v>2.1150684931506851</v>
      </c>
      <c r="J103">
        <f ca="1">IF(Table7[[#This Row],[Tenure]]&gt;2,(0.03*Table7[[#This Row],[Salary]])+Table7[[#This Row],[Salary]],"No Bonus")</f>
        <v>112465.7</v>
      </c>
      <c r="K103">
        <f>IF(Table7[[#This Row],[Rating]]="Exceptional",5,IF(Table7[[#This Row],[Rating]]="Above Average",4,IF(Table7[[#This Row],[Rating]]="Average",3,IF(Table7[[#This Row],[Rating]]="Poor",2,1))))</f>
        <v>4</v>
      </c>
    </row>
    <row r="104" spans="1:11" x14ac:dyDescent="0.3">
      <c r="A104" t="s">
        <v>80</v>
      </c>
      <c r="B104" t="s">
        <v>241</v>
      </c>
      <c r="C104" t="s">
        <v>23</v>
      </c>
      <c r="D104">
        <v>32</v>
      </c>
      <c r="E104" s="66">
        <v>44774</v>
      </c>
      <c r="F104" s="70">
        <v>91310</v>
      </c>
      <c r="G104" t="s">
        <v>13</v>
      </c>
      <c r="H104" t="s">
        <v>203</v>
      </c>
      <c r="I104" s="68">
        <f ca="1">(TODAY()-Table7[[#This Row],[Date Joined]])/365</f>
        <v>1.9835616438356165</v>
      </c>
      <c r="J104" t="str">
        <f ca="1">IF(Table7[[#This Row],[Tenure]]&gt;2,(0.03*Table7[[#This Row],[Salary]])+Table7[[#This Row],[Salary]],"No Bonus")</f>
        <v>No Bonus</v>
      </c>
      <c r="K104">
        <f>IF(Table7[[#This Row],[Rating]]="Exceptional",5,IF(Table7[[#This Row],[Rating]]="Above Average",4,IF(Table7[[#This Row],[Rating]]="Average",3,IF(Table7[[#This Row],[Rating]]="Poor",2,1))))</f>
        <v>3</v>
      </c>
    </row>
    <row r="105" spans="1:11" x14ac:dyDescent="0.3">
      <c r="A105" t="s">
        <v>113</v>
      </c>
      <c r="B105" t="s">
        <v>15</v>
      </c>
      <c r="C105" t="s">
        <v>26</v>
      </c>
      <c r="D105">
        <v>32</v>
      </c>
      <c r="E105" s="66">
        <v>44339</v>
      </c>
      <c r="F105" s="70">
        <v>45510</v>
      </c>
      <c r="G105" t="s">
        <v>13</v>
      </c>
      <c r="H105" t="s">
        <v>204</v>
      </c>
      <c r="I105" s="68">
        <f ca="1">(TODAY()-Table7[[#This Row],[Date Joined]])/365</f>
        <v>3.1753424657534248</v>
      </c>
      <c r="J105">
        <f ca="1">IF(Table7[[#This Row],[Tenure]]&gt;2,(0.03*Table7[[#This Row],[Salary]])+Table7[[#This Row],[Salary]],"No Bonus")</f>
        <v>46875.3</v>
      </c>
      <c r="K105">
        <f>IF(Table7[[#This Row],[Rating]]="Exceptional",5,IF(Table7[[#This Row],[Rating]]="Above Average",4,IF(Table7[[#This Row],[Rating]]="Average",3,IF(Table7[[#This Row],[Rating]]="Poor",2,1))))</f>
        <v>3</v>
      </c>
    </row>
    <row r="106" spans="1:11" x14ac:dyDescent="0.3">
      <c r="A106" t="s">
        <v>178</v>
      </c>
      <c r="B106" t="s">
        <v>15</v>
      </c>
      <c r="C106" t="s">
        <v>17</v>
      </c>
      <c r="D106">
        <v>33</v>
      </c>
      <c r="E106" s="66">
        <v>44747</v>
      </c>
      <c r="F106" s="70">
        <v>86570</v>
      </c>
      <c r="G106" t="s">
        <v>13</v>
      </c>
      <c r="H106" t="s">
        <v>204</v>
      </c>
      <c r="I106" s="68">
        <f ca="1">(TODAY()-Table7[[#This Row],[Date Joined]])/365</f>
        <v>2.0575342465753423</v>
      </c>
      <c r="J106">
        <f ca="1">IF(Table7[[#This Row],[Tenure]]&gt;2,(0.03*Table7[[#This Row],[Salary]])+Table7[[#This Row],[Salary]],"No Bonus")</f>
        <v>89167.1</v>
      </c>
      <c r="K106">
        <f>IF(Table7[[#This Row],[Rating]]="Exceptional",5,IF(Table7[[#This Row],[Rating]]="Above Average",4,IF(Table7[[#This Row],[Rating]]="Average",3,IF(Table7[[#This Row],[Rating]]="Poor",2,1))))</f>
        <v>3</v>
      </c>
    </row>
    <row r="107" spans="1:11" x14ac:dyDescent="0.3">
      <c r="A107" t="s">
        <v>75</v>
      </c>
      <c r="B107" t="s">
        <v>8</v>
      </c>
      <c r="C107" t="s">
        <v>12</v>
      </c>
      <c r="D107">
        <v>27</v>
      </c>
      <c r="E107" s="66">
        <v>44609</v>
      </c>
      <c r="F107" s="70">
        <v>113280</v>
      </c>
      <c r="G107" t="s">
        <v>49</v>
      </c>
      <c r="H107" t="s">
        <v>203</v>
      </c>
      <c r="I107" s="68">
        <f ca="1">(TODAY()-Table7[[#This Row],[Date Joined]])/365</f>
        <v>2.4356164383561643</v>
      </c>
      <c r="J107">
        <f ca="1">IF(Table7[[#This Row],[Tenure]]&gt;2,(0.03*Table7[[#This Row],[Salary]])+Table7[[#This Row],[Salary]],"No Bonus")</f>
        <v>116678.39999999999</v>
      </c>
      <c r="K107">
        <f>IF(Table7[[#This Row],[Rating]]="Exceptional",5,IF(Table7[[#This Row],[Rating]]="Above Average",4,IF(Table7[[#This Row],[Rating]]="Average",3,IF(Table7[[#This Row],[Rating]]="Poor",2,1))))</f>
        <v>1</v>
      </c>
    </row>
    <row r="108" spans="1:11" x14ac:dyDescent="0.3">
      <c r="A108" t="s">
        <v>189</v>
      </c>
      <c r="B108" t="s">
        <v>8</v>
      </c>
      <c r="C108" t="s">
        <v>12</v>
      </c>
      <c r="D108">
        <v>30</v>
      </c>
      <c r="E108" s="66">
        <v>44640</v>
      </c>
      <c r="F108" s="70">
        <v>67950</v>
      </c>
      <c r="G108" t="s">
        <v>13</v>
      </c>
      <c r="H108" t="s">
        <v>204</v>
      </c>
      <c r="I108" s="68">
        <f ca="1">(TODAY()-Table7[[#This Row],[Date Joined]])/365</f>
        <v>2.3506849315068492</v>
      </c>
      <c r="J108">
        <f ca="1">IF(Table7[[#This Row],[Tenure]]&gt;2,(0.03*Table7[[#This Row],[Salary]])+Table7[[#This Row],[Salary]],"No Bonus")</f>
        <v>69988.5</v>
      </c>
      <c r="K108">
        <f>IF(Table7[[#This Row],[Rating]]="Exceptional",5,IF(Table7[[#This Row],[Rating]]="Above Average",4,IF(Table7[[#This Row],[Rating]]="Average",3,IF(Table7[[#This Row],[Rating]]="Poor",2,1))))</f>
        <v>3</v>
      </c>
    </row>
    <row r="109" spans="1:11" x14ac:dyDescent="0.3">
      <c r="A109" t="s">
        <v>139</v>
      </c>
      <c r="B109" t="s">
        <v>15</v>
      </c>
      <c r="C109" t="s">
        <v>12</v>
      </c>
      <c r="D109">
        <v>30</v>
      </c>
      <c r="E109" s="66">
        <v>44800</v>
      </c>
      <c r="F109" s="70">
        <v>112570</v>
      </c>
      <c r="G109" t="s">
        <v>13</v>
      </c>
      <c r="H109" t="s">
        <v>204</v>
      </c>
      <c r="I109" s="68">
        <f ca="1">(TODAY()-Table7[[#This Row],[Date Joined]])/365</f>
        <v>1.9123287671232876</v>
      </c>
      <c r="J109" t="str">
        <f ca="1">IF(Table7[[#This Row],[Tenure]]&gt;2,(0.03*Table7[[#This Row],[Salary]])+Table7[[#This Row],[Salary]],"No Bonus")</f>
        <v>No Bonus</v>
      </c>
      <c r="K109">
        <f>IF(Table7[[#This Row],[Rating]]="Exceptional",5,IF(Table7[[#This Row],[Rating]]="Above Average",4,IF(Table7[[#This Row],[Rating]]="Average",3,IF(Table7[[#This Row],[Rating]]="Poor",2,1))))</f>
        <v>3</v>
      </c>
    </row>
    <row r="110" spans="1:11" x14ac:dyDescent="0.3">
      <c r="A110" t="s">
        <v>88</v>
      </c>
      <c r="B110" t="s">
        <v>8</v>
      </c>
      <c r="C110" t="s">
        <v>12</v>
      </c>
      <c r="D110">
        <v>30</v>
      </c>
      <c r="E110" s="66">
        <v>44666</v>
      </c>
      <c r="F110" s="70">
        <v>60570</v>
      </c>
      <c r="G110" t="s">
        <v>13</v>
      </c>
      <c r="H110" t="s">
        <v>203</v>
      </c>
      <c r="I110" s="68">
        <f ca="1">(TODAY()-Table7[[#This Row],[Date Joined]])/365</f>
        <v>2.2794520547945205</v>
      </c>
      <c r="J110">
        <f ca="1">IF(Table7[[#This Row],[Tenure]]&gt;2,(0.03*Table7[[#This Row],[Salary]])+Table7[[#This Row],[Salary]],"No Bonus")</f>
        <v>62387.1</v>
      </c>
      <c r="K110">
        <f>IF(Table7[[#This Row],[Rating]]="Exceptional",5,IF(Table7[[#This Row],[Rating]]="Above Average",4,IF(Table7[[#This Row],[Rating]]="Average",3,IF(Table7[[#This Row],[Rating]]="Poor",2,1))))</f>
        <v>3</v>
      </c>
    </row>
    <row r="111" spans="1:11" x14ac:dyDescent="0.3">
      <c r="A111" t="s">
        <v>120</v>
      </c>
      <c r="B111" t="s">
        <v>15</v>
      </c>
      <c r="C111" t="s">
        <v>23</v>
      </c>
      <c r="D111">
        <v>40</v>
      </c>
      <c r="E111" s="66">
        <v>44320</v>
      </c>
      <c r="F111" s="70">
        <v>104410</v>
      </c>
      <c r="G111" t="s">
        <v>13</v>
      </c>
      <c r="H111" t="s">
        <v>204</v>
      </c>
      <c r="I111" s="68">
        <f ca="1">(TODAY()-Table7[[#This Row],[Date Joined]])/365</f>
        <v>3.2273972602739724</v>
      </c>
      <c r="J111">
        <f ca="1">IF(Table7[[#This Row],[Tenure]]&gt;2,(0.03*Table7[[#This Row],[Salary]])+Table7[[#This Row],[Salary]],"No Bonus")</f>
        <v>107542.3</v>
      </c>
      <c r="K111">
        <f>IF(Table7[[#This Row],[Rating]]="Exceptional",5,IF(Table7[[#This Row],[Rating]]="Above Average",4,IF(Table7[[#This Row],[Rating]]="Average",3,IF(Table7[[#This Row],[Rating]]="Poor",2,1))))</f>
        <v>3</v>
      </c>
    </row>
    <row r="112" spans="1:11" x14ac:dyDescent="0.3">
      <c r="A112" t="s">
        <v>162</v>
      </c>
      <c r="B112" t="s">
        <v>8</v>
      </c>
      <c r="C112" t="s">
        <v>12</v>
      </c>
      <c r="D112">
        <v>30</v>
      </c>
      <c r="E112" s="66">
        <v>44607</v>
      </c>
      <c r="F112" s="70">
        <v>60570</v>
      </c>
      <c r="G112" t="s">
        <v>13</v>
      </c>
      <c r="H112" t="s">
        <v>204</v>
      </c>
      <c r="I112" s="68">
        <f ca="1">(TODAY()-Table7[[#This Row],[Date Joined]])/365</f>
        <v>2.441095890410959</v>
      </c>
      <c r="J112">
        <f ca="1">IF(Table7[[#This Row],[Tenure]]&gt;2,(0.03*Table7[[#This Row],[Salary]])+Table7[[#This Row],[Salary]],"No Bonus")</f>
        <v>62387.1</v>
      </c>
      <c r="K112">
        <f>IF(Table7[[#This Row],[Rating]]="Exceptional",5,IF(Table7[[#This Row],[Rating]]="Above Average",4,IF(Table7[[#This Row],[Rating]]="Average",3,IF(Table7[[#This Row],[Rating]]="Poor",2,1))))</f>
        <v>3</v>
      </c>
    </row>
    <row r="113" spans="1:11" x14ac:dyDescent="0.3">
      <c r="A113" t="s">
        <v>86</v>
      </c>
      <c r="B113" t="s">
        <v>15</v>
      </c>
      <c r="C113" t="s">
        <v>17</v>
      </c>
      <c r="D113">
        <v>21</v>
      </c>
      <c r="E113" s="66">
        <v>44317</v>
      </c>
      <c r="F113" s="70">
        <v>65920</v>
      </c>
      <c r="G113" t="s">
        <v>13</v>
      </c>
      <c r="H113" t="s">
        <v>203</v>
      </c>
      <c r="I113" s="68">
        <f ca="1">(TODAY()-Table7[[#This Row],[Date Joined]])/365</f>
        <v>3.2356164383561645</v>
      </c>
      <c r="J113">
        <f ca="1">IF(Table7[[#This Row],[Tenure]]&gt;2,(0.03*Table7[[#This Row],[Salary]])+Table7[[#This Row],[Salary]],"No Bonus")</f>
        <v>67897.600000000006</v>
      </c>
      <c r="K113">
        <f>IF(Table7[[#This Row],[Rating]]="Exceptional",5,IF(Table7[[#This Row],[Rating]]="Above Average",4,IF(Table7[[#This Row],[Rating]]="Average",3,IF(Table7[[#This Row],[Rating]]="Poor",2,1))))</f>
        <v>3</v>
      </c>
    </row>
    <row r="114" spans="1:11" x14ac:dyDescent="0.3">
      <c r="A114" t="s">
        <v>44</v>
      </c>
      <c r="B114" t="s">
        <v>15</v>
      </c>
      <c r="C114" t="s">
        <v>23</v>
      </c>
      <c r="D114">
        <v>40</v>
      </c>
      <c r="E114" s="66">
        <v>44337</v>
      </c>
      <c r="F114" s="70">
        <v>87620</v>
      </c>
      <c r="G114" t="s">
        <v>13</v>
      </c>
      <c r="H114" t="s">
        <v>203</v>
      </c>
      <c r="I114" s="68">
        <f ca="1">(TODAY()-Table7[[#This Row],[Date Joined]])/365</f>
        <v>3.1808219178082191</v>
      </c>
      <c r="J114">
        <f ca="1">IF(Table7[[#This Row],[Tenure]]&gt;2,(0.03*Table7[[#This Row],[Salary]])+Table7[[#This Row],[Salary]],"No Bonus")</f>
        <v>90248.6</v>
      </c>
      <c r="K114">
        <f>IF(Table7[[#This Row],[Rating]]="Exceptional",5,IF(Table7[[#This Row],[Rating]]="Above Average",4,IF(Table7[[#This Row],[Rating]]="Average",3,IF(Table7[[#This Row],[Rating]]="Poor",2,1))))</f>
        <v>3</v>
      </c>
    </row>
    <row r="115" spans="1:11" x14ac:dyDescent="0.3">
      <c r="A115" t="s">
        <v>115</v>
      </c>
      <c r="B115" t="s">
        <v>15</v>
      </c>
      <c r="C115" t="s">
        <v>9</v>
      </c>
      <c r="D115">
        <v>38</v>
      </c>
      <c r="E115" s="66">
        <v>44268</v>
      </c>
      <c r="F115" s="70">
        <v>56870</v>
      </c>
      <c r="G115" t="s">
        <v>10</v>
      </c>
      <c r="H115" t="s">
        <v>204</v>
      </c>
      <c r="I115" s="68">
        <f ca="1">(TODAY()-Table7[[#This Row],[Date Joined]])/365</f>
        <v>3.3698630136986303</v>
      </c>
      <c r="J115">
        <f ca="1">IF(Table7[[#This Row],[Tenure]]&gt;2,(0.03*Table7[[#This Row],[Salary]])+Table7[[#This Row],[Salary]],"No Bonus")</f>
        <v>58576.1</v>
      </c>
      <c r="K115">
        <f>IF(Table7[[#This Row],[Rating]]="Exceptional",5,IF(Table7[[#This Row],[Rating]]="Above Average",4,IF(Table7[[#This Row],[Rating]]="Average",3,IF(Table7[[#This Row],[Rating]]="Poor",2,1))))</f>
        <v>4</v>
      </c>
    </row>
    <row r="116" spans="1:11" x14ac:dyDescent="0.3">
      <c r="A116" t="s">
        <v>121</v>
      </c>
      <c r="B116" t="s">
        <v>8</v>
      </c>
      <c r="C116" t="s">
        <v>17</v>
      </c>
      <c r="D116">
        <v>30</v>
      </c>
      <c r="E116" s="66">
        <v>44544</v>
      </c>
      <c r="F116" s="70">
        <v>96800</v>
      </c>
      <c r="G116" t="s">
        <v>13</v>
      </c>
      <c r="H116" t="s">
        <v>204</v>
      </c>
      <c r="I116" s="68">
        <f ca="1">(TODAY()-Table7[[#This Row],[Date Joined]])/365</f>
        <v>2.6136986301369864</v>
      </c>
      <c r="J116">
        <f ca="1">IF(Table7[[#This Row],[Tenure]]&gt;2,(0.03*Table7[[#This Row],[Salary]])+Table7[[#This Row],[Salary]],"No Bonus")</f>
        <v>99704</v>
      </c>
      <c r="K116">
        <f>IF(Table7[[#This Row],[Rating]]="Exceptional",5,IF(Table7[[#This Row],[Rating]]="Above Average",4,IF(Table7[[#This Row],[Rating]]="Average",3,IF(Table7[[#This Row],[Rating]]="Poor",2,1))))</f>
        <v>3</v>
      </c>
    </row>
    <row r="117" spans="1:11" x14ac:dyDescent="0.3">
      <c r="A117" t="s">
        <v>63</v>
      </c>
      <c r="B117" t="s">
        <v>8</v>
      </c>
      <c r="C117" t="s">
        <v>23</v>
      </c>
      <c r="D117">
        <v>20</v>
      </c>
      <c r="E117" s="66">
        <v>44183</v>
      </c>
      <c r="F117" s="70">
        <v>112650</v>
      </c>
      <c r="G117" t="s">
        <v>13</v>
      </c>
      <c r="H117" t="s">
        <v>203</v>
      </c>
      <c r="I117" s="68">
        <f ca="1">(TODAY()-Table7[[#This Row],[Date Joined]])/365</f>
        <v>3.6027397260273974</v>
      </c>
      <c r="J117">
        <f ca="1">IF(Table7[[#This Row],[Tenure]]&gt;2,(0.03*Table7[[#This Row],[Salary]])+Table7[[#This Row],[Salary]],"No Bonus")</f>
        <v>116029.5</v>
      </c>
      <c r="K117">
        <f>IF(Table7[[#This Row],[Rating]]="Exceptional",5,IF(Table7[[#This Row],[Rating]]="Above Average",4,IF(Table7[[#This Row],[Rating]]="Average",3,IF(Table7[[#This Row],[Rating]]="Poor",2,1))))</f>
        <v>3</v>
      </c>
    </row>
    <row r="118" spans="1:11" x14ac:dyDescent="0.3">
      <c r="A118" t="s">
        <v>63</v>
      </c>
      <c r="B118" t="s">
        <v>8</v>
      </c>
      <c r="C118" t="s">
        <v>12</v>
      </c>
      <c r="D118">
        <v>34</v>
      </c>
      <c r="E118" s="66">
        <v>44703</v>
      </c>
      <c r="F118" s="70">
        <v>112650</v>
      </c>
      <c r="G118" t="s">
        <v>13</v>
      </c>
      <c r="H118" t="s">
        <v>203</v>
      </c>
      <c r="I118" s="68">
        <f ca="1">(TODAY()-Table7[[#This Row],[Date Joined]])/365</f>
        <v>2.1780821917808217</v>
      </c>
      <c r="J118">
        <f ca="1">IF(Table7[[#This Row],[Tenure]]&gt;2,(0.03*Table7[[#This Row],[Salary]])+Table7[[#This Row],[Salary]],"No Bonus")</f>
        <v>116029.5</v>
      </c>
      <c r="K118">
        <f>IF(Table7[[#This Row],[Rating]]="Exceptional",5,IF(Table7[[#This Row],[Rating]]="Above Average",4,IF(Table7[[#This Row],[Rating]]="Average",3,IF(Table7[[#This Row],[Rating]]="Poor",2,1))))</f>
        <v>3</v>
      </c>
    </row>
    <row r="119" spans="1:11" x14ac:dyDescent="0.3">
      <c r="A119" t="s">
        <v>29</v>
      </c>
      <c r="B119" t="s">
        <v>8</v>
      </c>
      <c r="C119" t="s">
        <v>23</v>
      </c>
      <c r="D119">
        <v>37</v>
      </c>
      <c r="E119" s="66">
        <v>44701</v>
      </c>
      <c r="F119" s="70">
        <v>69070</v>
      </c>
      <c r="G119" t="s">
        <v>13</v>
      </c>
      <c r="H119" t="s">
        <v>203</v>
      </c>
      <c r="I119" s="68">
        <f ca="1">(TODAY()-Table7[[#This Row],[Date Joined]])/365</f>
        <v>2.1835616438356165</v>
      </c>
      <c r="J119">
        <f ca="1">IF(Table7[[#This Row],[Tenure]]&gt;2,(0.03*Table7[[#This Row],[Salary]])+Table7[[#This Row],[Salary]],"No Bonus")</f>
        <v>71142.100000000006</v>
      </c>
      <c r="K119">
        <f>IF(Table7[[#This Row],[Rating]]="Exceptional",5,IF(Table7[[#This Row],[Rating]]="Above Average",4,IF(Table7[[#This Row],[Rating]]="Average",3,IF(Table7[[#This Row],[Rating]]="Poor",2,1))))</f>
        <v>3</v>
      </c>
    </row>
    <row r="120" spans="1:11" x14ac:dyDescent="0.3">
      <c r="A120" t="s">
        <v>102</v>
      </c>
      <c r="B120" t="s">
        <v>8</v>
      </c>
      <c r="C120" t="s">
        <v>17</v>
      </c>
      <c r="D120">
        <v>33</v>
      </c>
      <c r="E120" s="66">
        <v>44243</v>
      </c>
      <c r="F120" s="70">
        <v>59430</v>
      </c>
      <c r="G120" t="s">
        <v>13</v>
      </c>
      <c r="H120" t="s">
        <v>203</v>
      </c>
      <c r="I120" s="68">
        <f ca="1">(TODAY()-Table7[[#This Row],[Date Joined]])/365</f>
        <v>3.4383561643835616</v>
      </c>
      <c r="J120">
        <f ca="1">IF(Table7[[#This Row],[Tenure]]&gt;2,(0.03*Table7[[#This Row],[Salary]])+Table7[[#This Row],[Salary]],"No Bonus")</f>
        <v>61212.9</v>
      </c>
      <c r="K120">
        <f>IF(Table7[[#This Row],[Rating]]="Exceptional",5,IF(Table7[[#This Row],[Rating]]="Above Average",4,IF(Table7[[#This Row],[Rating]]="Average",3,IF(Table7[[#This Row],[Rating]]="Poor",2,1))))</f>
        <v>3</v>
      </c>
    </row>
    <row r="121" spans="1:11" x14ac:dyDescent="0.3">
      <c r="A121" t="s">
        <v>72</v>
      </c>
      <c r="B121" t="s">
        <v>8</v>
      </c>
      <c r="C121" t="s">
        <v>23</v>
      </c>
      <c r="D121">
        <v>30</v>
      </c>
      <c r="E121" s="66">
        <v>44850</v>
      </c>
      <c r="F121" s="70">
        <v>69710</v>
      </c>
      <c r="G121" t="s">
        <v>13</v>
      </c>
      <c r="H121" t="s">
        <v>203</v>
      </c>
      <c r="I121" s="68">
        <f ca="1">(TODAY()-Table7[[#This Row],[Date Joined]])/365</f>
        <v>1.7753424657534247</v>
      </c>
      <c r="J121" t="str">
        <f ca="1">IF(Table7[[#This Row],[Tenure]]&gt;2,(0.03*Table7[[#This Row],[Salary]])+Table7[[#This Row],[Salary]],"No Bonus")</f>
        <v>No Bonus</v>
      </c>
      <c r="K121">
        <f>IF(Table7[[#This Row],[Rating]]="Exceptional",5,IF(Table7[[#This Row],[Rating]]="Above Average",4,IF(Table7[[#This Row],[Rating]]="Average",3,IF(Table7[[#This Row],[Rating]]="Poor",2,1))))</f>
        <v>3</v>
      </c>
    </row>
    <row r="122" spans="1:11" x14ac:dyDescent="0.3">
      <c r="A122" t="s">
        <v>133</v>
      </c>
      <c r="B122" t="s">
        <v>15</v>
      </c>
      <c r="C122" t="s">
        <v>12</v>
      </c>
      <c r="D122">
        <v>42</v>
      </c>
      <c r="E122" s="66">
        <v>44718</v>
      </c>
      <c r="F122" s="70">
        <v>75000</v>
      </c>
      <c r="G122" t="s">
        <v>43</v>
      </c>
      <c r="H122" t="s">
        <v>204</v>
      </c>
      <c r="I122" s="68">
        <f ca="1">(TODAY()-Table7[[#This Row],[Date Joined]])/365</f>
        <v>2.1369863013698631</v>
      </c>
      <c r="J122">
        <f ca="1">IF(Table7[[#This Row],[Tenure]]&gt;2,(0.03*Table7[[#This Row],[Salary]])+Table7[[#This Row],[Salary]],"No Bonus")</f>
        <v>77250</v>
      </c>
      <c r="K122">
        <f>IF(Table7[[#This Row],[Rating]]="Exceptional",5,IF(Table7[[#This Row],[Rating]]="Above Average",4,IF(Table7[[#This Row],[Rating]]="Average",3,IF(Table7[[#This Row],[Rating]]="Poor",2,1))))</f>
        <v>5</v>
      </c>
    </row>
    <row r="123" spans="1:11" x14ac:dyDescent="0.3">
      <c r="A123" t="s">
        <v>145</v>
      </c>
      <c r="B123" t="s">
        <v>8</v>
      </c>
      <c r="C123" t="s">
        <v>23</v>
      </c>
      <c r="D123">
        <v>29</v>
      </c>
      <c r="E123" s="66">
        <v>44119</v>
      </c>
      <c r="F123" s="70">
        <v>112110</v>
      </c>
      <c r="G123" t="s">
        <v>18</v>
      </c>
      <c r="H123" t="s">
        <v>204</v>
      </c>
      <c r="I123" s="68">
        <f ca="1">(TODAY()-Table7[[#This Row],[Date Joined]])/365</f>
        <v>3.7780821917808218</v>
      </c>
      <c r="J123">
        <f ca="1">IF(Table7[[#This Row],[Tenure]]&gt;2,(0.03*Table7[[#This Row],[Salary]])+Table7[[#This Row],[Salary]],"No Bonus")</f>
        <v>115473.3</v>
      </c>
      <c r="K123">
        <f>IF(Table7[[#This Row],[Rating]]="Exceptional",5,IF(Table7[[#This Row],[Rating]]="Above Average",4,IF(Table7[[#This Row],[Rating]]="Average",3,IF(Table7[[#This Row],[Rating]]="Poor",2,1))))</f>
        <v>2</v>
      </c>
    </row>
    <row r="124" spans="1:11" x14ac:dyDescent="0.3">
      <c r="A124" t="s">
        <v>45</v>
      </c>
      <c r="B124" t="s">
        <v>15</v>
      </c>
      <c r="C124" t="s">
        <v>23</v>
      </c>
      <c r="D124">
        <v>29</v>
      </c>
      <c r="E124" s="66">
        <v>44023</v>
      </c>
      <c r="F124" s="70">
        <v>34980</v>
      </c>
      <c r="G124" t="s">
        <v>13</v>
      </c>
      <c r="H124" t="s">
        <v>203</v>
      </c>
      <c r="I124" s="68">
        <f ca="1">(TODAY()-Table7[[#This Row],[Date Joined]])/365</f>
        <v>4.0410958904109586</v>
      </c>
      <c r="J124">
        <f ca="1">IF(Table7[[#This Row],[Tenure]]&gt;2,(0.03*Table7[[#This Row],[Salary]])+Table7[[#This Row],[Salary]],"No Bonus")</f>
        <v>36029.4</v>
      </c>
      <c r="K124">
        <f>IF(Table7[[#This Row],[Rating]]="Exceptional",5,IF(Table7[[#This Row],[Rating]]="Above Average",4,IF(Table7[[#This Row],[Rating]]="Average",3,IF(Table7[[#This Row],[Rating]]="Poor",2,1))))</f>
        <v>3</v>
      </c>
    </row>
    <row r="125" spans="1:11" x14ac:dyDescent="0.3">
      <c r="A125" t="s">
        <v>37</v>
      </c>
      <c r="B125" t="s">
        <v>15</v>
      </c>
      <c r="C125" t="s">
        <v>17</v>
      </c>
      <c r="D125">
        <v>34</v>
      </c>
      <c r="E125" s="66">
        <v>44653</v>
      </c>
      <c r="F125" s="70">
        <v>58940</v>
      </c>
      <c r="G125" t="s">
        <v>13</v>
      </c>
      <c r="H125" t="s">
        <v>203</v>
      </c>
      <c r="I125" s="68">
        <f ca="1">(TODAY()-Table7[[#This Row],[Date Joined]])/365</f>
        <v>2.3150684931506849</v>
      </c>
      <c r="J125">
        <f ca="1">IF(Table7[[#This Row],[Tenure]]&gt;2,(0.03*Table7[[#This Row],[Salary]])+Table7[[#This Row],[Salary]],"No Bonus")</f>
        <v>60708.2</v>
      </c>
      <c r="K125">
        <f>IF(Table7[[#This Row],[Rating]]="Exceptional",5,IF(Table7[[#This Row],[Rating]]="Above Average",4,IF(Table7[[#This Row],[Rating]]="Average",3,IF(Table7[[#This Row],[Rating]]="Poor",2,1))))</f>
        <v>3</v>
      </c>
    </row>
    <row r="126" spans="1:11" x14ac:dyDescent="0.3">
      <c r="A126" t="s">
        <v>84</v>
      </c>
      <c r="B126" t="s">
        <v>15</v>
      </c>
      <c r="C126" t="s">
        <v>9</v>
      </c>
      <c r="D126">
        <v>38</v>
      </c>
      <c r="E126" s="66">
        <v>44329</v>
      </c>
      <c r="F126" s="70">
        <v>56870</v>
      </c>
      <c r="G126" t="s">
        <v>10</v>
      </c>
      <c r="H126" t="s">
        <v>203</v>
      </c>
      <c r="I126" s="68">
        <f ca="1">(TODAY()-Table7[[#This Row],[Date Joined]])/365</f>
        <v>3.2027397260273971</v>
      </c>
      <c r="J126">
        <f ca="1">IF(Table7[[#This Row],[Tenure]]&gt;2,(0.03*Table7[[#This Row],[Salary]])+Table7[[#This Row],[Salary]],"No Bonus")</f>
        <v>58576.1</v>
      </c>
      <c r="K126">
        <f>IF(Table7[[#This Row],[Rating]]="Exceptional",5,IF(Table7[[#This Row],[Rating]]="Above Average",4,IF(Table7[[#This Row],[Rating]]="Average",3,IF(Table7[[#This Row],[Rating]]="Poor",2,1))))</f>
        <v>4</v>
      </c>
    </row>
    <row r="127" spans="1:11" x14ac:dyDescent="0.3">
      <c r="A127" t="s">
        <v>33</v>
      </c>
      <c r="B127" t="s">
        <v>8</v>
      </c>
      <c r="C127" t="s">
        <v>12</v>
      </c>
      <c r="D127">
        <v>21</v>
      </c>
      <c r="E127" s="66">
        <v>44104</v>
      </c>
      <c r="F127" s="70">
        <v>37920</v>
      </c>
      <c r="G127" t="s">
        <v>13</v>
      </c>
      <c r="H127" t="s">
        <v>203</v>
      </c>
      <c r="I127" s="68">
        <f ca="1">(TODAY()-Table7[[#This Row],[Date Joined]])/365</f>
        <v>3.8191780821917809</v>
      </c>
      <c r="J127">
        <f ca="1">IF(Table7[[#This Row],[Tenure]]&gt;2,(0.03*Table7[[#This Row],[Salary]])+Table7[[#This Row],[Salary]],"No Bonus")</f>
        <v>39057.599999999999</v>
      </c>
      <c r="K127">
        <f>IF(Table7[[#This Row],[Rating]]="Exceptional",5,IF(Table7[[#This Row],[Rating]]="Above Average",4,IF(Table7[[#This Row],[Rating]]="Average",3,IF(Table7[[#This Row],[Rating]]="Poor",2,1))))</f>
        <v>3</v>
      </c>
    </row>
    <row r="128" spans="1:11" x14ac:dyDescent="0.3">
      <c r="A128" t="s">
        <v>200</v>
      </c>
      <c r="B128" t="s">
        <v>8</v>
      </c>
      <c r="C128" t="s">
        <v>12</v>
      </c>
      <c r="D128">
        <v>33</v>
      </c>
      <c r="E128" s="66">
        <v>44640</v>
      </c>
      <c r="F128" s="70">
        <v>48530</v>
      </c>
      <c r="G128" t="s">
        <v>10</v>
      </c>
      <c r="H128" t="s">
        <v>204</v>
      </c>
      <c r="I128" s="68">
        <f ca="1">(TODAY()-Table7[[#This Row],[Date Joined]])/365</f>
        <v>2.3506849315068492</v>
      </c>
      <c r="J128">
        <f ca="1">IF(Table7[[#This Row],[Tenure]]&gt;2,(0.03*Table7[[#This Row],[Salary]])+Table7[[#This Row],[Salary]],"No Bonus")</f>
        <v>49985.9</v>
      </c>
      <c r="K128">
        <f>IF(Table7[[#This Row],[Rating]]="Exceptional",5,IF(Table7[[#This Row],[Rating]]="Above Average",4,IF(Table7[[#This Row],[Rating]]="Average",3,IF(Table7[[#This Row],[Rating]]="Poor",2,1))))</f>
        <v>4</v>
      </c>
    </row>
    <row r="129" spans="1:11" x14ac:dyDescent="0.3">
      <c r="A129" t="s">
        <v>195</v>
      </c>
      <c r="B129" t="s">
        <v>8</v>
      </c>
      <c r="C129" t="s">
        <v>23</v>
      </c>
      <c r="D129">
        <v>33</v>
      </c>
      <c r="E129" s="66">
        <v>44448</v>
      </c>
      <c r="F129" s="70">
        <v>53870</v>
      </c>
      <c r="G129" t="s">
        <v>13</v>
      </c>
      <c r="H129" t="s">
        <v>204</v>
      </c>
      <c r="I129" s="68">
        <f ca="1">(TODAY()-Table7[[#This Row],[Date Joined]])/365</f>
        <v>2.8767123287671232</v>
      </c>
      <c r="J129">
        <f ca="1">IF(Table7[[#This Row],[Tenure]]&gt;2,(0.03*Table7[[#This Row],[Salary]])+Table7[[#This Row],[Salary]],"No Bonus")</f>
        <v>55486.1</v>
      </c>
      <c r="K129">
        <f>IF(Table7[[#This Row],[Rating]]="Exceptional",5,IF(Table7[[#This Row],[Rating]]="Above Average",4,IF(Table7[[#This Row],[Rating]]="Average",3,IF(Table7[[#This Row],[Rating]]="Poor",2,1))))</f>
        <v>3</v>
      </c>
    </row>
    <row r="130" spans="1:11" x14ac:dyDescent="0.3">
      <c r="A130" t="s">
        <v>136</v>
      </c>
      <c r="B130" t="s">
        <v>15</v>
      </c>
      <c r="C130" t="s">
        <v>23</v>
      </c>
      <c r="D130">
        <v>31</v>
      </c>
      <c r="E130" s="66">
        <v>44604</v>
      </c>
      <c r="F130" s="70">
        <v>58100</v>
      </c>
      <c r="G130" t="s">
        <v>13</v>
      </c>
      <c r="H130" t="s">
        <v>204</v>
      </c>
      <c r="I130" s="68">
        <f ca="1">(TODAY()-Table7[[#This Row],[Date Joined]])/365</f>
        <v>2.4493150684931506</v>
      </c>
      <c r="J130">
        <f ca="1">IF(Table7[[#This Row],[Tenure]]&gt;2,(0.03*Table7[[#This Row],[Salary]])+Table7[[#This Row],[Salary]],"No Bonus")</f>
        <v>59843</v>
      </c>
      <c r="K130">
        <f>IF(Table7[[#This Row],[Rating]]="Exceptional",5,IF(Table7[[#This Row],[Rating]]="Above Average",4,IF(Table7[[#This Row],[Rating]]="Average",3,IF(Table7[[#This Row],[Rating]]="Poor",2,1))))</f>
        <v>3</v>
      </c>
    </row>
    <row r="131" spans="1:11" x14ac:dyDescent="0.3">
      <c r="A131" t="s">
        <v>138</v>
      </c>
      <c r="B131" t="s">
        <v>15</v>
      </c>
      <c r="C131" t="s">
        <v>12</v>
      </c>
      <c r="D131">
        <v>32</v>
      </c>
      <c r="E131" s="66">
        <v>44549</v>
      </c>
      <c r="F131" s="70">
        <v>41570</v>
      </c>
      <c r="G131" t="s">
        <v>13</v>
      </c>
      <c r="H131" t="s">
        <v>204</v>
      </c>
      <c r="I131" s="68">
        <f ca="1">(TODAY()-Table7[[#This Row],[Date Joined]])/365</f>
        <v>2.6</v>
      </c>
      <c r="J131">
        <f ca="1">IF(Table7[[#This Row],[Tenure]]&gt;2,(0.03*Table7[[#This Row],[Salary]])+Table7[[#This Row],[Salary]],"No Bonus")</f>
        <v>42817.1</v>
      </c>
      <c r="K131">
        <f>IF(Table7[[#This Row],[Rating]]="Exceptional",5,IF(Table7[[#This Row],[Rating]]="Above Average",4,IF(Table7[[#This Row],[Rating]]="Average",3,IF(Table7[[#This Row],[Rating]]="Poor",2,1))))</f>
        <v>3</v>
      </c>
    </row>
    <row r="132" spans="1:11" x14ac:dyDescent="0.3">
      <c r="A132" t="s">
        <v>116</v>
      </c>
      <c r="B132" t="s">
        <v>15</v>
      </c>
      <c r="C132" t="s">
        <v>9</v>
      </c>
      <c r="D132">
        <v>25</v>
      </c>
      <c r="E132" s="66">
        <v>44144</v>
      </c>
      <c r="F132" s="70">
        <v>92700</v>
      </c>
      <c r="G132" t="s">
        <v>13</v>
      </c>
      <c r="H132" t="s">
        <v>204</v>
      </c>
      <c r="I132" s="68">
        <f ca="1">(TODAY()-Table7[[#This Row],[Date Joined]])/365</f>
        <v>3.7095890410958905</v>
      </c>
      <c r="J132">
        <f ca="1">IF(Table7[[#This Row],[Tenure]]&gt;2,(0.03*Table7[[#This Row],[Salary]])+Table7[[#This Row],[Salary]],"No Bonus")</f>
        <v>95481</v>
      </c>
      <c r="K132">
        <f>IF(Table7[[#This Row],[Rating]]="Exceptional",5,IF(Table7[[#This Row],[Rating]]="Above Average",4,IF(Table7[[#This Row],[Rating]]="Average",3,IF(Table7[[#This Row],[Rating]]="Poor",2,1))))</f>
        <v>3</v>
      </c>
    </row>
    <row r="133" spans="1:11" x14ac:dyDescent="0.3">
      <c r="A133" t="s">
        <v>74</v>
      </c>
      <c r="B133" t="s">
        <v>15</v>
      </c>
      <c r="C133" t="s">
        <v>9</v>
      </c>
      <c r="D133">
        <v>38</v>
      </c>
      <c r="E133" s="66">
        <v>44377</v>
      </c>
      <c r="F133" s="70">
        <v>109160</v>
      </c>
      <c r="G133" t="s">
        <v>43</v>
      </c>
      <c r="H133" t="s">
        <v>203</v>
      </c>
      <c r="I133" s="68">
        <f ca="1">(TODAY()-Table7[[#This Row],[Date Joined]])/365</f>
        <v>3.0712328767123287</v>
      </c>
      <c r="J133">
        <f ca="1">IF(Table7[[#This Row],[Tenure]]&gt;2,(0.03*Table7[[#This Row],[Salary]])+Table7[[#This Row],[Salary]],"No Bonus")</f>
        <v>112434.8</v>
      </c>
      <c r="K133">
        <f>IF(Table7[[#This Row],[Rating]]="Exceptional",5,IF(Table7[[#This Row],[Rating]]="Above Average",4,IF(Table7[[#This Row],[Rating]]="Average",3,IF(Table7[[#This Row],[Rating]]="Poor",2,1))))</f>
        <v>5</v>
      </c>
    </row>
    <row r="134" spans="1:11" x14ac:dyDescent="0.3">
      <c r="A134" t="s">
        <v>182</v>
      </c>
      <c r="B134" t="s">
        <v>8</v>
      </c>
      <c r="C134" t="s">
        <v>23</v>
      </c>
      <c r="D134">
        <v>30</v>
      </c>
      <c r="E134" s="66">
        <v>44214</v>
      </c>
      <c r="F134" s="70">
        <v>69120</v>
      </c>
      <c r="G134" t="s">
        <v>13</v>
      </c>
      <c r="H134" t="s">
        <v>204</v>
      </c>
      <c r="I134" s="68">
        <f ca="1">(TODAY()-Table7[[#This Row],[Date Joined]])/365</f>
        <v>3.5178082191780824</v>
      </c>
      <c r="J134">
        <f ca="1">IF(Table7[[#This Row],[Tenure]]&gt;2,(0.03*Table7[[#This Row],[Salary]])+Table7[[#This Row],[Salary]],"No Bonus")</f>
        <v>71193.600000000006</v>
      </c>
      <c r="K134">
        <f>IF(Table7[[#This Row],[Rating]]="Exceptional",5,IF(Table7[[#This Row],[Rating]]="Above Average",4,IF(Table7[[#This Row],[Rating]]="Average",3,IF(Table7[[#This Row],[Rating]]="Poor",2,1))))</f>
        <v>3</v>
      </c>
    </row>
    <row r="135" spans="1:11" x14ac:dyDescent="0.3">
      <c r="A135" t="s">
        <v>137</v>
      </c>
      <c r="B135" t="s">
        <v>15</v>
      </c>
      <c r="C135" t="s">
        <v>23</v>
      </c>
      <c r="D135">
        <v>44</v>
      </c>
      <c r="E135" s="66">
        <v>44985</v>
      </c>
      <c r="F135" s="70">
        <v>114870</v>
      </c>
      <c r="G135" t="s">
        <v>13</v>
      </c>
      <c r="H135" t="s">
        <v>204</v>
      </c>
      <c r="I135" s="68">
        <f ca="1">(TODAY()-Table7[[#This Row],[Date Joined]])/365</f>
        <v>1.4054794520547946</v>
      </c>
      <c r="J135" t="str">
        <f ca="1">IF(Table7[[#This Row],[Tenure]]&gt;2,(0.03*Table7[[#This Row],[Salary]])+Table7[[#This Row],[Salary]],"No Bonus")</f>
        <v>No Bonus</v>
      </c>
      <c r="K135">
        <f>IF(Table7[[#This Row],[Rating]]="Exceptional",5,IF(Table7[[#This Row],[Rating]]="Above Average",4,IF(Table7[[#This Row],[Rating]]="Average",3,IF(Table7[[#This Row],[Rating]]="Poor",2,1))))</f>
        <v>3</v>
      </c>
    </row>
    <row r="136" spans="1:11" x14ac:dyDescent="0.3">
      <c r="A136" t="s">
        <v>198</v>
      </c>
      <c r="B136" t="s">
        <v>8</v>
      </c>
      <c r="C136" t="s">
        <v>12</v>
      </c>
      <c r="D136">
        <v>46</v>
      </c>
      <c r="E136" s="66">
        <v>44697</v>
      </c>
      <c r="F136" s="70">
        <v>70610</v>
      </c>
      <c r="G136" t="s">
        <v>13</v>
      </c>
      <c r="H136" t="s">
        <v>204</v>
      </c>
      <c r="I136" s="68">
        <f ca="1">(TODAY()-Table7[[#This Row],[Date Joined]])/365</f>
        <v>2.1945205479452055</v>
      </c>
      <c r="J136">
        <f ca="1">IF(Table7[[#This Row],[Tenure]]&gt;2,(0.03*Table7[[#This Row],[Salary]])+Table7[[#This Row],[Salary]],"No Bonus")</f>
        <v>72728.3</v>
      </c>
      <c r="K136">
        <f>IF(Table7[[#This Row],[Rating]]="Exceptional",5,IF(Table7[[#This Row],[Rating]]="Above Average",4,IF(Table7[[#This Row],[Rating]]="Average",3,IF(Table7[[#This Row],[Rating]]="Poor",2,1))))</f>
        <v>3</v>
      </c>
    </row>
    <row r="137" spans="1:11" x14ac:dyDescent="0.3">
      <c r="A137" t="s">
        <v>50</v>
      </c>
      <c r="B137" t="s">
        <v>8</v>
      </c>
      <c r="C137" t="s">
        <v>12</v>
      </c>
      <c r="D137">
        <v>33</v>
      </c>
      <c r="E137" s="66">
        <v>44164</v>
      </c>
      <c r="F137" s="70">
        <v>115920</v>
      </c>
      <c r="G137" t="s">
        <v>13</v>
      </c>
      <c r="H137" t="s">
        <v>203</v>
      </c>
      <c r="I137" s="68">
        <f ca="1">(TODAY()-Table7[[#This Row],[Date Joined]])/365</f>
        <v>3.6547945205479451</v>
      </c>
      <c r="J137">
        <f ca="1">IF(Table7[[#This Row],[Tenure]]&gt;2,(0.03*Table7[[#This Row],[Salary]])+Table7[[#This Row],[Salary]],"No Bonus")</f>
        <v>119397.6</v>
      </c>
      <c r="K137">
        <f>IF(Table7[[#This Row],[Rating]]="Exceptional",5,IF(Table7[[#This Row],[Rating]]="Above Average",4,IF(Table7[[#This Row],[Rating]]="Average",3,IF(Table7[[#This Row],[Rating]]="Poor",2,1))))</f>
        <v>3</v>
      </c>
    </row>
    <row r="138" spans="1:11" x14ac:dyDescent="0.3">
      <c r="A138" t="s">
        <v>117</v>
      </c>
      <c r="B138" t="s">
        <v>241</v>
      </c>
      <c r="C138" t="s">
        <v>23</v>
      </c>
      <c r="D138">
        <v>32</v>
      </c>
      <c r="E138" s="66">
        <v>44713</v>
      </c>
      <c r="F138" s="70">
        <v>91310</v>
      </c>
      <c r="G138" t="s">
        <v>13</v>
      </c>
      <c r="H138" t="s">
        <v>204</v>
      </c>
      <c r="I138" s="68">
        <f ca="1">(TODAY()-Table7[[#This Row],[Date Joined]])/365</f>
        <v>2.1506849315068495</v>
      </c>
      <c r="J138">
        <f ca="1">IF(Table7[[#This Row],[Tenure]]&gt;2,(0.03*Table7[[#This Row],[Salary]])+Table7[[#This Row],[Salary]],"No Bonus")</f>
        <v>94049.3</v>
      </c>
      <c r="K138">
        <f>IF(Table7[[#This Row],[Rating]]="Exceptional",5,IF(Table7[[#This Row],[Rating]]="Above Average",4,IF(Table7[[#This Row],[Rating]]="Average",3,IF(Table7[[#This Row],[Rating]]="Poor",2,1))))</f>
        <v>3</v>
      </c>
    </row>
    <row r="139" spans="1:11" x14ac:dyDescent="0.3">
      <c r="A139" t="s">
        <v>172</v>
      </c>
      <c r="B139" t="s">
        <v>8</v>
      </c>
      <c r="C139" t="s">
        <v>9</v>
      </c>
      <c r="D139">
        <v>28</v>
      </c>
      <c r="E139" s="66">
        <v>44758</v>
      </c>
      <c r="F139" s="70">
        <v>43510</v>
      </c>
      <c r="G139" t="s">
        <v>49</v>
      </c>
      <c r="H139" t="s">
        <v>204</v>
      </c>
      <c r="I139" s="68">
        <f ca="1">(TODAY()-Table7[[#This Row],[Date Joined]])/365</f>
        <v>2.0273972602739727</v>
      </c>
      <c r="J139">
        <f ca="1">IF(Table7[[#This Row],[Tenure]]&gt;2,(0.03*Table7[[#This Row],[Salary]])+Table7[[#This Row],[Salary]],"No Bonus")</f>
        <v>44815.3</v>
      </c>
      <c r="K139">
        <f>IF(Table7[[#This Row],[Rating]]="Exceptional",5,IF(Table7[[#This Row],[Rating]]="Above Average",4,IF(Table7[[#This Row],[Rating]]="Average",3,IF(Table7[[#This Row],[Rating]]="Poor",2,1))))</f>
        <v>1</v>
      </c>
    </row>
    <row r="140" spans="1:11" x14ac:dyDescent="0.3">
      <c r="A140" t="s">
        <v>186</v>
      </c>
      <c r="B140" t="s">
        <v>15</v>
      </c>
      <c r="C140" t="s">
        <v>12</v>
      </c>
      <c r="D140">
        <v>36</v>
      </c>
      <c r="E140" s="66">
        <v>44468</v>
      </c>
      <c r="F140" s="70">
        <v>78390</v>
      </c>
      <c r="G140" t="s">
        <v>13</v>
      </c>
      <c r="H140" t="s">
        <v>204</v>
      </c>
      <c r="I140" s="68">
        <f ca="1">(TODAY()-Table7[[#This Row],[Date Joined]])/365</f>
        <v>2.8219178082191783</v>
      </c>
      <c r="J140">
        <f ca="1">IF(Table7[[#This Row],[Tenure]]&gt;2,(0.03*Table7[[#This Row],[Salary]])+Table7[[#This Row],[Salary]],"No Bonus")</f>
        <v>80741.7</v>
      </c>
      <c r="K140">
        <f>IF(Table7[[#This Row],[Rating]]="Exceptional",5,IF(Table7[[#This Row],[Rating]]="Above Average",4,IF(Table7[[#This Row],[Rating]]="Average",3,IF(Table7[[#This Row],[Rating]]="Poor",2,1))))</f>
        <v>3</v>
      </c>
    </row>
    <row r="141" spans="1:11" x14ac:dyDescent="0.3">
      <c r="A141" t="s">
        <v>184</v>
      </c>
      <c r="B141" t="s">
        <v>8</v>
      </c>
      <c r="C141" t="s">
        <v>12</v>
      </c>
      <c r="D141">
        <v>23</v>
      </c>
      <c r="E141" s="66">
        <v>44378</v>
      </c>
      <c r="F141" s="70">
        <v>106460</v>
      </c>
      <c r="G141" t="s">
        <v>13</v>
      </c>
      <c r="H141" t="s">
        <v>204</v>
      </c>
      <c r="I141" s="68">
        <f ca="1">(TODAY()-Table7[[#This Row],[Date Joined]])/365</f>
        <v>3.0684931506849313</v>
      </c>
      <c r="J141">
        <f ca="1">IF(Table7[[#This Row],[Tenure]]&gt;2,(0.03*Table7[[#This Row],[Salary]])+Table7[[#This Row],[Salary]],"No Bonus")</f>
        <v>109653.8</v>
      </c>
      <c r="K141">
        <f>IF(Table7[[#This Row],[Rating]]="Exceptional",5,IF(Table7[[#This Row],[Rating]]="Above Average",4,IF(Table7[[#This Row],[Rating]]="Average",3,IF(Table7[[#This Row],[Rating]]="Poor",2,1))))</f>
        <v>3</v>
      </c>
    </row>
    <row r="142" spans="1:11" x14ac:dyDescent="0.3">
      <c r="A142" t="s">
        <v>114</v>
      </c>
      <c r="B142" t="s">
        <v>241</v>
      </c>
      <c r="C142" t="s">
        <v>17</v>
      </c>
      <c r="D142">
        <v>37</v>
      </c>
      <c r="E142" s="66">
        <v>44085</v>
      </c>
      <c r="F142" s="70">
        <v>115440</v>
      </c>
      <c r="G142" t="s">
        <v>18</v>
      </c>
      <c r="H142" t="s">
        <v>204</v>
      </c>
      <c r="I142" s="68">
        <f ca="1">(TODAY()-Table7[[#This Row],[Date Joined]])/365</f>
        <v>3.871232876712329</v>
      </c>
      <c r="J142">
        <f ca="1">IF(Table7[[#This Row],[Tenure]]&gt;2,(0.03*Table7[[#This Row],[Salary]])+Table7[[#This Row],[Salary]],"No Bonus")</f>
        <v>118903.2</v>
      </c>
      <c r="K142">
        <f>IF(Table7[[#This Row],[Rating]]="Exceptional",5,IF(Table7[[#This Row],[Rating]]="Above Average",4,IF(Table7[[#This Row],[Rating]]="Average",3,IF(Table7[[#This Row],[Rating]]="Poor",2,1))))</f>
        <v>2</v>
      </c>
    </row>
    <row r="143" spans="1:11" x14ac:dyDescent="0.3">
      <c r="A143" t="s">
        <v>150</v>
      </c>
      <c r="B143" t="s">
        <v>8</v>
      </c>
      <c r="C143" t="s">
        <v>26</v>
      </c>
      <c r="D143">
        <v>21</v>
      </c>
      <c r="E143" s="66">
        <v>44180</v>
      </c>
      <c r="F143" s="70">
        <v>75880</v>
      </c>
      <c r="G143" t="s">
        <v>13</v>
      </c>
      <c r="H143" t="s">
        <v>204</v>
      </c>
      <c r="I143" s="68">
        <f ca="1">(TODAY()-Table7[[#This Row],[Date Joined]])/365</f>
        <v>3.6109589041095891</v>
      </c>
      <c r="J143">
        <f ca="1">IF(Table7[[#This Row],[Tenure]]&gt;2,(0.03*Table7[[#This Row],[Salary]])+Table7[[#This Row],[Salary]],"No Bonus")</f>
        <v>78156.399999999994</v>
      </c>
      <c r="K143">
        <f>IF(Table7[[#This Row],[Rating]]="Exceptional",5,IF(Table7[[#This Row],[Rating]]="Above Average",4,IF(Table7[[#This Row],[Rating]]="Average",3,IF(Table7[[#This Row],[Rating]]="Poor",2,1))))</f>
        <v>3</v>
      </c>
    </row>
    <row r="144" spans="1:11" x14ac:dyDescent="0.3">
      <c r="A144" t="s">
        <v>130</v>
      </c>
      <c r="B144" t="s">
        <v>8</v>
      </c>
      <c r="C144" t="s">
        <v>9</v>
      </c>
      <c r="D144">
        <v>27</v>
      </c>
      <c r="E144" s="66">
        <v>44073</v>
      </c>
      <c r="F144" s="70">
        <v>54970</v>
      </c>
      <c r="G144" t="s">
        <v>13</v>
      </c>
      <c r="H144" t="s">
        <v>204</v>
      </c>
      <c r="I144" s="68">
        <f ca="1">(TODAY()-Table7[[#This Row],[Date Joined]])/365</f>
        <v>3.904109589041096</v>
      </c>
      <c r="J144">
        <f ca="1">IF(Table7[[#This Row],[Tenure]]&gt;2,(0.03*Table7[[#This Row],[Salary]])+Table7[[#This Row],[Salary]],"No Bonus")</f>
        <v>56619.1</v>
      </c>
      <c r="K144">
        <f>IF(Table7[[#This Row],[Rating]]="Exceptional",5,IF(Table7[[#This Row],[Rating]]="Above Average",4,IF(Table7[[#This Row],[Rating]]="Average",3,IF(Table7[[#This Row],[Rating]]="Poor",2,1))))</f>
        <v>3</v>
      </c>
    </row>
    <row r="145" spans="1:11" x14ac:dyDescent="0.3">
      <c r="A145" t="s">
        <v>163</v>
      </c>
      <c r="B145" t="s">
        <v>8</v>
      </c>
      <c r="C145" t="s">
        <v>12</v>
      </c>
      <c r="D145">
        <v>33</v>
      </c>
      <c r="E145" s="66">
        <v>44103</v>
      </c>
      <c r="F145" s="70">
        <v>115920</v>
      </c>
      <c r="G145" t="s">
        <v>13</v>
      </c>
      <c r="H145" t="s">
        <v>204</v>
      </c>
      <c r="I145" s="68">
        <f ca="1">(TODAY()-Table7[[#This Row],[Date Joined]])/365</f>
        <v>3.8219178082191783</v>
      </c>
      <c r="J145">
        <f ca="1">IF(Table7[[#This Row],[Tenure]]&gt;2,(0.03*Table7[[#This Row],[Salary]])+Table7[[#This Row],[Salary]],"No Bonus")</f>
        <v>119397.6</v>
      </c>
      <c r="K145">
        <f>IF(Table7[[#This Row],[Rating]]="Exceptional",5,IF(Table7[[#This Row],[Rating]]="Above Average",4,IF(Table7[[#This Row],[Rating]]="Average",3,IF(Table7[[#This Row],[Rating]]="Poor",2,1))))</f>
        <v>3</v>
      </c>
    </row>
    <row r="146" spans="1:11" x14ac:dyDescent="0.3">
      <c r="A146" t="s">
        <v>187</v>
      </c>
      <c r="B146" t="s">
        <v>15</v>
      </c>
      <c r="C146" t="s">
        <v>12</v>
      </c>
      <c r="D146">
        <v>30</v>
      </c>
      <c r="E146" s="66">
        <v>44789</v>
      </c>
      <c r="F146" s="70">
        <v>114180</v>
      </c>
      <c r="G146" t="s">
        <v>13</v>
      </c>
      <c r="H146" t="s">
        <v>204</v>
      </c>
      <c r="I146" s="68">
        <f ca="1">(TODAY()-Table7[[#This Row],[Date Joined]])/365</f>
        <v>1.9424657534246574</v>
      </c>
      <c r="J146" t="str">
        <f ca="1">IF(Table7[[#This Row],[Tenure]]&gt;2,(0.03*Table7[[#This Row],[Salary]])+Table7[[#This Row],[Salary]],"No Bonus")</f>
        <v>No Bonus</v>
      </c>
      <c r="K146">
        <f>IF(Table7[[#This Row],[Rating]]="Exceptional",5,IF(Table7[[#This Row],[Rating]]="Above Average",4,IF(Table7[[#This Row],[Rating]]="Average",3,IF(Table7[[#This Row],[Rating]]="Poor",2,1))))</f>
        <v>3</v>
      </c>
    </row>
    <row r="147" spans="1:11" x14ac:dyDescent="0.3">
      <c r="A147" t="s">
        <v>188</v>
      </c>
      <c r="B147" t="s">
        <v>15</v>
      </c>
      <c r="C147" t="s">
        <v>12</v>
      </c>
      <c r="D147">
        <v>28</v>
      </c>
      <c r="E147" s="66">
        <v>44590</v>
      </c>
      <c r="F147" s="70">
        <v>104120</v>
      </c>
      <c r="G147" t="s">
        <v>13</v>
      </c>
      <c r="H147" t="s">
        <v>204</v>
      </c>
      <c r="I147" s="68">
        <f ca="1">(TODAY()-Table7[[#This Row],[Date Joined]])/365</f>
        <v>2.4876712328767123</v>
      </c>
      <c r="J147">
        <f ca="1">IF(Table7[[#This Row],[Tenure]]&gt;2,(0.03*Table7[[#This Row],[Salary]])+Table7[[#This Row],[Salary]],"No Bonus")</f>
        <v>107243.6</v>
      </c>
      <c r="K147">
        <f>IF(Table7[[#This Row],[Rating]]="Exceptional",5,IF(Table7[[#This Row],[Rating]]="Above Average",4,IF(Table7[[#This Row],[Rating]]="Average",3,IF(Table7[[#This Row],[Rating]]="Poor",2,1))))</f>
        <v>3</v>
      </c>
    </row>
    <row r="148" spans="1:11" x14ac:dyDescent="0.3">
      <c r="A148" t="s">
        <v>112</v>
      </c>
      <c r="B148" t="s">
        <v>8</v>
      </c>
      <c r="C148" t="s">
        <v>12</v>
      </c>
      <c r="D148">
        <v>31</v>
      </c>
      <c r="E148" s="66">
        <v>44663</v>
      </c>
      <c r="F148" s="70">
        <v>103550</v>
      </c>
      <c r="G148" t="s">
        <v>13</v>
      </c>
      <c r="H148" t="s">
        <v>204</v>
      </c>
      <c r="I148" s="68">
        <f ca="1">(TODAY()-Table7[[#This Row],[Date Joined]])/365</f>
        <v>2.2876712328767121</v>
      </c>
      <c r="J148">
        <f ca="1">IF(Table7[[#This Row],[Tenure]]&gt;2,(0.03*Table7[[#This Row],[Salary]])+Table7[[#This Row],[Salary]],"No Bonus")</f>
        <v>106656.5</v>
      </c>
      <c r="K148">
        <f>IF(Table7[[#This Row],[Rating]]="Exceptional",5,IF(Table7[[#This Row],[Rating]]="Above Average",4,IF(Table7[[#This Row],[Rating]]="Average",3,IF(Table7[[#This Row],[Rating]]="Poor",2,1))))</f>
        <v>3</v>
      </c>
    </row>
    <row r="149" spans="1:11" x14ac:dyDescent="0.3">
      <c r="A149" t="s">
        <v>173</v>
      </c>
      <c r="B149" t="s">
        <v>15</v>
      </c>
      <c r="C149" t="s">
        <v>9</v>
      </c>
      <c r="D149">
        <v>38</v>
      </c>
      <c r="E149" s="66">
        <v>44316</v>
      </c>
      <c r="F149" s="70">
        <v>109160</v>
      </c>
      <c r="G149" t="s">
        <v>43</v>
      </c>
      <c r="H149" t="s">
        <v>204</v>
      </c>
      <c r="I149" s="68">
        <f ca="1">(TODAY()-Table7[[#This Row],[Date Joined]])/365</f>
        <v>3.2383561643835614</v>
      </c>
      <c r="J149">
        <f ca="1">IF(Table7[[#This Row],[Tenure]]&gt;2,(0.03*Table7[[#This Row],[Salary]])+Table7[[#This Row],[Salary]],"No Bonus")</f>
        <v>112434.8</v>
      </c>
      <c r="K149">
        <f>IF(Table7[[#This Row],[Rating]]="Exceptional",5,IF(Table7[[#This Row],[Rating]]="Above Average",4,IF(Table7[[#This Row],[Rating]]="Average",3,IF(Table7[[#This Row],[Rating]]="Poor",2,1))))</f>
        <v>5</v>
      </c>
    </row>
    <row r="150" spans="1:11" x14ac:dyDescent="0.3">
      <c r="A150" t="s">
        <v>36</v>
      </c>
      <c r="B150" t="s">
        <v>8</v>
      </c>
      <c r="C150" t="s">
        <v>26</v>
      </c>
      <c r="D150">
        <v>21</v>
      </c>
      <c r="E150" s="66">
        <v>44242</v>
      </c>
      <c r="F150" s="70">
        <v>75880</v>
      </c>
      <c r="G150" t="s">
        <v>13</v>
      </c>
      <c r="H150" t="s">
        <v>203</v>
      </c>
      <c r="I150" s="68">
        <f ca="1">(TODAY()-Table7[[#This Row],[Date Joined]])/365</f>
        <v>3.441095890410959</v>
      </c>
      <c r="J150">
        <f ca="1">IF(Table7[[#This Row],[Tenure]]&gt;2,(0.03*Table7[[#This Row],[Salary]])+Table7[[#This Row],[Salary]],"No Bonus")</f>
        <v>78156.399999999994</v>
      </c>
      <c r="K150">
        <f>IF(Table7[[#This Row],[Rating]]="Exceptional",5,IF(Table7[[#This Row],[Rating]]="Above Average",4,IF(Table7[[#This Row],[Rating]]="Average",3,IF(Table7[[#This Row],[Rating]]="Poor",2,1))))</f>
        <v>3</v>
      </c>
    </row>
    <row r="151" spans="1:11" x14ac:dyDescent="0.3">
      <c r="A151" t="s">
        <v>157</v>
      </c>
      <c r="B151" t="s">
        <v>8</v>
      </c>
      <c r="C151" t="s">
        <v>12</v>
      </c>
      <c r="D151">
        <v>21</v>
      </c>
      <c r="E151" s="66">
        <v>44701</v>
      </c>
      <c r="F151" s="70">
        <v>57090</v>
      </c>
      <c r="G151" t="s">
        <v>13</v>
      </c>
      <c r="H151" t="s">
        <v>204</v>
      </c>
      <c r="I151" s="68">
        <f ca="1">(TODAY()-Table7[[#This Row],[Date Joined]])/365</f>
        <v>2.1835616438356165</v>
      </c>
      <c r="J151">
        <f ca="1">IF(Table7[[#This Row],[Tenure]]&gt;2,(0.03*Table7[[#This Row],[Salary]])+Table7[[#This Row],[Salary]],"No Bonus")</f>
        <v>58802.7</v>
      </c>
      <c r="K151">
        <f>IF(Table7[[#This Row],[Rating]]="Exceptional",5,IF(Table7[[#This Row],[Rating]]="Above Average",4,IF(Table7[[#This Row],[Rating]]="Average",3,IF(Table7[[#This Row],[Rating]]="Poor",2,1))))</f>
        <v>3</v>
      </c>
    </row>
    <row r="152" spans="1:11" x14ac:dyDescent="0.3">
      <c r="A152" t="s">
        <v>108</v>
      </c>
      <c r="B152" t="s">
        <v>8</v>
      </c>
      <c r="C152" t="s">
        <v>17</v>
      </c>
      <c r="D152">
        <v>42</v>
      </c>
      <c r="E152" s="66">
        <v>44731</v>
      </c>
      <c r="F152" s="70">
        <v>70270</v>
      </c>
      <c r="G152" t="s">
        <v>18</v>
      </c>
      <c r="H152" t="s">
        <v>203</v>
      </c>
      <c r="I152" s="68">
        <f ca="1">(TODAY()-Table7[[#This Row],[Date Joined]])/365</f>
        <v>2.1013698630136988</v>
      </c>
      <c r="J152">
        <f ca="1">IF(Table7[[#This Row],[Tenure]]&gt;2,(0.03*Table7[[#This Row],[Salary]])+Table7[[#This Row],[Salary]],"No Bonus")</f>
        <v>72378.100000000006</v>
      </c>
      <c r="K152">
        <f>IF(Table7[[#This Row],[Rating]]="Exceptional",5,IF(Table7[[#This Row],[Rating]]="Above Average",4,IF(Table7[[#This Row],[Rating]]="Average",3,IF(Table7[[#This Row],[Rating]]="Poor",2,1))))</f>
        <v>2</v>
      </c>
    </row>
    <row r="153" spans="1:11" x14ac:dyDescent="0.3">
      <c r="A153" t="s">
        <v>127</v>
      </c>
      <c r="B153" t="s">
        <v>8</v>
      </c>
      <c r="C153" t="s">
        <v>23</v>
      </c>
      <c r="D153">
        <v>30</v>
      </c>
      <c r="E153" s="66">
        <v>44789</v>
      </c>
      <c r="F153" s="70">
        <v>69710</v>
      </c>
      <c r="G153" t="s">
        <v>13</v>
      </c>
      <c r="H153" t="s">
        <v>204</v>
      </c>
      <c r="I153" s="68">
        <f ca="1">(TODAY()-Table7[[#This Row],[Date Joined]])/365</f>
        <v>1.9424657534246574</v>
      </c>
      <c r="J153" t="str">
        <f ca="1">IF(Table7[[#This Row],[Tenure]]&gt;2,(0.03*Table7[[#This Row],[Salary]])+Table7[[#This Row],[Salary]],"No Bonus")</f>
        <v>No Bonus</v>
      </c>
      <c r="K153">
        <f>IF(Table7[[#This Row],[Rating]]="Exceptional",5,IF(Table7[[#This Row],[Rating]]="Above Average",4,IF(Table7[[#This Row],[Rating]]="Average",3,IF(Table7[[#This Row],[Rating]]="Poor",2,1))))</f>
        <v>3</v>
      </c>
    </row>
    <row r="154" spans="1:11" x14ac:dyDescent="0.3">
      <c r="A154" t="s">
        <v>156</v>
      </c>
      <c r="B154" t="s">
        <v>15</v>
      </c>
      <c r="C154" t="s">
        <v>12</v>
      </c>
      <c r="D154">
        <v>28</v>
      </c>
      <c r="E154" s="66">
        <v>44425</v>
      </c>
      <c r="F154" s="70">
        <v>104770</v>
      </c>
      <c r="G154" t="s">
        <v>13</v>
      </c>
      <c r="H154" t="s">
        <v>204</v>
      </c>
      <c r="I154" s="68">
        <f ca="1">(TODAY()-Table7[[#This Row],[Date Joined]])/365</f>
        <v>2.9397260273972603</v>
      </c>
      <c r="J154">
        <f ca="1">IF(Table7[[#This Row],[Tenure]]&gt;2,(0.03*Table7[[#This Row],[Salary]])+Table7[[#This Row],[Salary]],"No Bonus")</f>
        <v>107913.1</v>
      </c>
      <c r="K154">
        <f>IF(Table7[[#This Row],[Rating]]="Exceptional",5,IF(Table7[[#This Row],[Rating]]="Above Average",4,IF(Table7[[#This Row],[Rating]]="Average",3,IF(Table7[[#This Row],[Rating]]="Poor",2,1))))</f>
        <v>3</v>
      </c>
    </row>
    <row r="155" spans="1:11" x14ac:dyDescent="0.3">
      <c r="A155" t="s">
        <v>140</v>
      </c>
      <c r="B155" t="s">
        <v>8</v>
      </c>
      <c r="C155" t="s">
        <v>12</v>
      </c>
      <c r="D155">
        <v>26</v>
      </c>
      <c r="E155" s="66">
        <v>44164</v>
      </c>
      <c r="F155" s="70">
        <v>47360</v>
      </c>
      <c r="G155" t="s">
        <v>13</v>
      </c>
      <c r="H155" t="s">
        <v>204</v>
      </c>
      <c r="I155" s="68">
        <f ca="1">(TODAY()-Table7[[#This Row],[Date Joined]])/365</f>
        <v>3.6547945205479451</v>
      </c>
      <c r="J155">
        <f ca="1">IF(Table7[[#This Row],[Tenure]]&gt;2,(0.03*Table7[[#This Row],[Salary]])+Table7[[#This Row],[Salary]],"No Bonus")</f>
        <v>48780.800000000003</v>
      </c>
      <c r="K155">
        <f>IF(Table7[[#This Row],[Rating]]="Exceptional",5,IF(Table7[[#This Row],[Rating]]="Above Average",4,IF(Table7[[#This Row],[Rating]]="Average",3,IF(Table7[[#This Row],[Rating]]="Poor",2,1))))</f>
        <v>3</v>
      </c>
    </row>
    <row r="156" spans="1:11" x14ac:dyDescent="0.3">
      <c r="A156" t="s">
        <v>134</v>
      </c>
      <c r="B156" t="s">
        <v>8</v>
      </c>
      <c r="C156" t="s">
        <v>12</v>
      </c>
      <c r="D156">
        <v>35</v>
      </c>
      <c r="E156" s="66">
        <v>44666</v>
      </c>
      <c r="F156" s="70">
        <v>40400</v>
      </c>
      <c r="G156" t="s">
        <v>13</v>
      </c>
      <c r="H156" t="s">
        <v>204</v>
      </c>
      <c r="I156" s="68">
        <f ca="1">(TODAY()-Table7[[#This Row],[Date Joined]])/365</f>
        <v>2.2794520547945205</v>
      </c>
      <c r="J156">
        <f ca="1">IF(Table7[[#This Row],[Tenure]]&gt;2,(0.03*Table7[[#This Row],[Salary]])+Table7[[#This Row],[Salary]],"No Bonus")</f>
        <v>41612</v>
      </c>
      <c r="K156">
        <f>IF(Table7[[#This Row],[Rating]]="Exceptional",5,IF(Table7[[#This Row],[Rating]]="Above Average",4,IF(Table7[[#This Row],[Rating]]="Average",3,IF(Table7[[#This Row],[Rating]]="Poor",2,1))))</f>
        <v>3</v>
      </c>
    </row>
    <row r="157" spans="1:11" x14ac:dyDescent="0.3">
      <c r="A157" t="s">
        <v>129</v>
      </c>
      <c r="B157" t="s">
        <v>15</v>
      </c>
      <c r="C157" t="s">
        <v>12</v>
      </c>
      <c r="D157">
        <v>22</v>
      </c>
      <c r="E157" s="66">
        <v>44388</v>
      </c>
      <c r="F157" s="70">
        <v>76900</v>
      </c>
      <c r="G157" t="s">
        <v>10</v>
      </c>
      <c r="H157" t="s">
        <v>204</v>
      </c>
      <c r="I157" s="68">
        <f ca="1">(TODAY()-Table7[[#This Row],[Date Joined]])/365</f>
        <v>3.0410958904109591</v>
      </c>
      <c r="J157">
        <f ca="1">IF(Table7[[#This Row],[Tenure]]&gt;2,(0.03*Table7[[#This Row],[Salary]])+Table7[[#This Row],[Salary]],"No Bonus")</f>
        <v>79207</v>
      </c>
      <c r="K157">
        <f>IF(Table7[[#This Row],[Rating]]="Exceptional",5,IF(Table7[[#This Row],[Rating]]="Above Average",4,IF(Table7[[#This Row],[Rating]]="Average",3,IF(Table7[[#This Row],[Rating]]="Poor",2,1))))</f>
        <v>4</v>
      </c>
    </row>
    <row r="158" spans="1:11" x14ac:dyDescent="0.3">
      <c r="A158" t="s">
        <v>153</v>
      </c>
      <c r="B158" t="s">
        <v>15</v>
      </c>
      <c r="C158" t="s">
        <v>23</v>
      </c>
      <c r="D158">
        <v>21</v>
      </c>
      <c r="E158" s="66">
        <v>44619</v>
      </c>
      <c r="F158" s="70">
        <v>33920</v>
      </c>
      <c r="G158" t="s">
        <v>13</v>
      </c>
      <c r="H158" t="s">
        <v>204</v>
      </c>
      <c r="I158" s="68">
        <f ca="1">(TODAY()-Table7[[#This Row],[Date Joined]])/365</f>
        <v>2.408219178082192</v>
      </c>
      <c r="J158">
        <f ca="1">IF(Table7[[#This Row],[Tenure]]&gt;2,(0.03*Table7[[#This Row],[Salary]])+Table7[[#This Row],[Salary]],"No Bonus")</f>
        <v>34937.599999999999</v>
      </c>
      <c r="K158">
        <f>IF(Table7[[#This Row],[Rating]]="Exceptional",5,IF(Table7[[#This Row],[Rating]]="Above Average",4,IF(Table7[[#This Row],[Rating]]="Average",3,IF(Table7[[#This Row],[Rating]]="Poor",2,1))))</f>
        <v>3</v>
      </c>
    </row>
    <row r="159" spans="1:11" x14ac:dyDescent="0.3">
      <c r="A159" t="s">
        <v>196</v>
      </c>
      <c r="B159" t="s">
        <v>15</v>
      </c>
      <c r="C159" t="s">
        <v>9</v>
      </c>
      <c r="D159">
        <v>36</v>
      </c>
      <c r="E159" s="66">
        <v>44433</v>
      </c>
      <c r="F159" s="70">
        <v>78540</v>
      </c>
      <c r="G159" t="s">
        <v>13</v>
      </c>
      <c r="H159" t="s">
        <v>204</v>
      </c>
      <c r="I159" s="68">
        <f ca="1">(TODAY()-Table7[[#This Row],[Date Joined]])/365</f>
        <v>2.9178082191780823</v>
      </c>
      <c r="J159">
        <f ca="1">IF(Table7[[#This Row],[Tenure]]&gt;2,(0.03*Table7[[#This Row],[Salary]])+Table7[[#This Row],[Salary]],"No Bonus")</f>
        <v>80896.2</v>
      </c>
      <c r="K159">
        <f>IF(Table7[[#This Row],[Rating]]="Exceptional",5,IF(Table7[[#This Row],[Rating]]="Above Average",4,IF(Table7[[#This Row],[Rating]]="Average",3,IF(Table7[[#This Row],[Rating]]="Poor",2,1))))</f>
        <v>3</v>
      </c>
    </row>
    <row r="160" spans="1:11" x14ac:dyDescent="0.3">
      <c r="A160" t="s">
        <v>60</v>
      </c>
      <c r="B160" t="s">
        <v>15</v>
      </c>
      <c r="C160" t="s">
        <v>17</v>
      </c>
      <c r="D160">
        <v>33</v>
      </c>
      <c r="E160" s="66">
        <v>44809</v>
      </c>
      <c r="F160" s="70">
        <v>86570</v>
      </c>
      <c r="G160" t="s">
        <v>13</v>
      </c>
      <c r="H160" t="s">
        <v>203</v>
      </c>
      <c r="I160" s="68">
        <f ca="1">(TODAY()-Table7[[#This Row],[Date Joined]])/365</f>
        <v>1.8876712328767122</v>
      </c>
      <c r="J160" t="str">
        <f ca="1">IF(Table7[[#This Row],[Tenure]]&gt;2,(0.03*Table7[[#This Row],[Salary]])+Table7[[#This Row],[Salary]],"No Bonus")</f>
        <v>No Bonus</v>
      </c>
      <c r="K160">
        <f>IF(Table7[[#This Row],[Rating]]="Exceptional",5,IF(Table7[[#This Row],[Rating]]="Above Average",4,IF(Table7[[#This Row],[Rating]]="Average",3,IF(Table7[[#This Row],[Rating]]="Poor",2,1))))</f>
        <v>3</v>
      </c>
    </row>
    <row r="161" spans="1:13" x14ac:dyDescent="0.3">
      <c r="A161" t="s">
        <v>32</v>
      </c>
      <c r="B161" t="s">
        <v>8</v>
      </c>
      <c r="C161" t="s">
        <v>12</v>
      </c>
      <c r="D161">
        <v>40</v>
      </c>
      <c r="E161" s="66">
        <v>44263</v>
      </c>
      <c r="F161" s="70">
        <v>99750</v>
      </c>
      <c r="G161" t="s">
        <v>13</v>
      </c>
      <c r="H161" t="s">
        <v>203</v>
      </c>
      <c r="I161" s="68">
        <f ca="1">(TODAY()-Table7[[#This Row],[Date Joined]])/365</f>
        <v>3.3835616438356166</v>
      </c>
      <c r="J161">
        <f ca="1">IF(Table7[[#This Row],[Tenure]]&gt;2,(0.03*Table7[[#This Row],[Salary]])+Table7[[#This Row],[Salary]],"No Bonus")</f>
        <v>102742.5</v>
      </c>
      <c r="K161">
        <f>IF(Table7[[#This Row],[Rating]]="Exceptional",5,IF(Table7[[#This Row],[Rating]]="Above Average",4,IF(Table7[[#This Row],[Rating]]="Average",3,IF(Table7[[#This Row],[Rating]]="Poor",2,1))))</f>
        <v>3</v>
      </c>
    </row>
    <row r="162" spans="1:13" x14ac:dyDescent="0.3">
      <c r="A162" t="s">
        <v>190</v>
      </c>
      <c r="B162" t="s">
        <v>15</v>
      </c>
      <c r="C162" t="s">
        <v>23</v>
      </c>
      <c r="D162">
        <v>29</v>
      </c>
      <c r="E162" s="66">
        <v>43962</v>
      </c>
      <c r="F162" s="70">
        <v>34980</v>
      </c>
      <c r="G162" t="s">
        <v>13</v>
      </c>
      <c r="H162" t="s">
        <v>204</v>
      </c>
      <c r="I162" s="68">
        <f ca="1">(TODAY()-Table7[[#This Row],[Date Joined]])/365</f>
        <v>4.2082191780821914</v>
      </c>
      <c r="J162">
        <f ca="1">IF(Table7[[#This Row],[Tenure]]&gt;2,(0.03*Table7[[#This Row],[Salary]])+Table7[[#This Row],[Salary]],"No Bonus")</f>
        <v>36029.4</v>
      </c>
      <c r="K162">
        <f>IF(Table7[[#This Row],[Rating]]="Exceptional",5,IF(Table7[[#This Row],[Rating]]="Above Average",4,IF(Table7[[#This Row],[Rating]]="Average",3,IF(Table7[[#This Row],[Rating]]="Poor",2,1))))</f>
        <v>3</v>
      </c>
    </row>
    <row r="163" spans="1:13" x14ac:dyDescent="0.3">
      <c r="A163" t="s">
        <v>201</v>
      </c>
      <c r="B163" t="s">
        <v>15</v>
      </c>
      <c r="C163" t="s">
        <v>23</v>
      </c>
      <c r="D163">
        <v>33</v>
      </c>
      <c r="E163" s="66">
        <v>44129</v>
      </c>
      <c r="F163" s="70">
        <v>96140</v>
      </c>
      <c r="G163" t="s">
        <v>13</v>
      </c>
      <c r="H163" t="s">
        <v>204</v>
      </c>
      <c r="I163" s="68">
        <f ca="1">(TODAY()-Table7[[#This Row],[Date Joined]])/365</f>
        <v>3.7506849315068491</v>
      </c>
      <c r="J163">
        <f ca="1">IF(Table7[[#This Row],[Tenure]]&gt;2,(0.03*Table7[[#This Row],[Salary]])+Table7[[#This Row],[Salary]],"No Bonus")</f>
        <v>99024.2</v>
      </c>
      <c r="K163">
        <f>IF(Table7[[#This Row],[Rating]]="Exceptional",5,IF(Table7[[#This Row],[Rating]]="Above Average",4,IF(Table7[[#This Row],[Rating]]="Average",3,IF(Table7[[#This Row],[Rating]]="Poor",2,1))))</f>
        <v>3</v>
      </c>
    </row>
    <row r="164" spans="1:13" x14ac:dyDescent="0.3">
      <c r="A164" t="s">
        <v>152</v>
      </c>
      <c r="B164" t="s">
        <v>15</v>
      </c>
      <c r="C164" t="s">
        <v>17</v>
      </c>
      <c r="D164">
        <v>34</v>
      </c>
      <c r="E164" s="66">
        <v>44397</v>
      </c>
      <c r="F164" s="70">
        <v>85000</v>
      </c>
      <c r="G164" t="s">
        <v>13</v>
      </c>
      <c r="H164" t="s">
        <v>204</v>
      </c>
      <c r="I164" s="68">
        <f ca="1">(TODAY()-Table7[[#This Row],[Date Joined]])/365</f>
        <v>3.0164383561643837</v>
      </c>
      <c r="J164">
        <f ca="1">IF(Table7[[#This Row],[Tenure]]&gt;2,(0.03*Table7[[#This Row],[Salary]])+Table7[[#This Row],[Salary]],"No Bonus")</f>
        <v>87550</v>
      </c>
      <c r="K164">
        <f>IF(Table7[[#This Row],[Rating]]="Exceptional",5,IF(Table7[[#This Row],[Rating]]="Above Average",4,IF(Table7[[#This Row],[Rating]]="Average",3,IF(Table7[[#This Row],[Rating]]="Poor",2,1))))</f>
        <v>3</v>
      </c>
    </row>
    <row r="165" spans="1:13" x14ac:dyDescent="0.3">
      <c r="A165" t="s">
        <v>14</v>
      </c>
      <c r="B165" t="s">
        <v>15</v>
      </c>
      <c r="C165" t="s">
        <v>9</v>
      </c>
      <c r="D165">
        <v>28</v>
      </c>
      <c r="E165" s="66">
        <v>44357</v>
      </c>
      <c r="F165" s="70">
        <v>53240</v>
      </c>
      <c r="G165" t="s">
        <v>13</v>
      </c>
      <c r="H165" t="s">
        <v>203</v>
      </c>
      <c r="I165" s="68">
        <f ca="1">(TODAY()-Table7[[#This Row],[Date Joined]])/365</f>
        <v>3.1260273972602741</v>
      </c>
      <c r="J165">
        <f ca="1">IF(Table7[[#This Row],[Tenure]]&gt;2,(0.03*Table7[[#This Row],[Salary]])+Table7[[#This Row],[Salary]],"No Bonus")</f>
        <v>54837.2</v>
      </c>
      <c r="K165">
        <f>IF(Table7[[#This Row],[Rating]]="Exceptional",5,IF(Table7[[#This Row],[Rating]]="Above Average",4,IF(Table7[[#This Row],[Rating]]="Average",3,IF(Table7[[#This Row],[Rating]]="Poor",2,1))))</f>
        <v>3</v>
      </c>
    </row>
    <row r="166" spans="1:13" x14ac:dyDescent="0.3">
      <c r="A166" t="s">
        <v>68</v>
      </c>
      <c r="B166" t="s">
        <v>8</v>
      </c>
      <c r="C166" t="s">
        <v>23</v>
      </c>
      <c r="D166">
        <v>36</v>
      </c>
      <c r="E166" s="66">
        <v>44019</v>
      </c>
      <c r="F166" s="70">
        <v>118840</v>
      </c>
      <c r="G166" t="s">
        <v>13</v>
      </c>
      <c r="H166" t="s">
        <v>203</v>
      </c>
      <c r="I166" s="68">
        <f ca="1">(TODAY()-Table7[[#This Row],[Date Joined]])/365</f>
        <v>4.0520547945205481</v>
      </c>
      <c r="J166">
        <f ca="1">IF(Table7[[#This Row],[Tenure]]&gt;2,(0.03*Table7[[#This Row],[Salary]])+Table7[[#This Row],[Salary]],"No Bonus")</f>
        <v>122405.2</v>
      </c>
      <c r="K166">
        <f>IF(Table7[[#This Row],[Rating]]="Exceptional",5,IF(Table7[[#This Row],[Rating]]="Above Average",4,IF(Table7[[#This Row],[Rating]]="Average",3,IF(Table7[[#This Row],[Rating]]="Poor",2,1))))</f>
        <v>3</v>
      </c>
    </row>
    <row r="167" spans="1:13" x14ac:dyDescent="0.3">
      <c r="A167" t="s">
        <v>103</v>
      </c>
      <c r="B167" t="s">
        <v>15</v>
      </c>
      <c r="C167" t="s">
        <v>17</v>
      </c>
      <c r="D167">
        <v>33</v>
      </c>
      <c r="E167" s="66">
        <v>44067</v>
      </c>
      <c r="F167" s="70">
        <v>65360</v>
      </c>
      <c r="G167" t="s">
        <v>13</v>
      </c>
      <c r="H167" t="s">
        <v>203</v>
      </c>
      <c r="I167" s="68">
        <f ca="1">(TODAY()-Table7[[#This Row],[Date Joined]])/365</f>
        <v>3.9205479452054797</v>
      </c>
      <c r="J167">
        <f ca="1">IF(Table7[[#This Row],[Tenure]]&gt;2,(0.03*Table7[[#This Row],[Salary]])+Table7[[#This Row],[Salary]],"No Bonus")</f>
        <v>67320.800000000003</v>
      </c>
      <c r="K167">
        <f>IF(Table7[[#This Row],[Rating]]="Exceptional",5,IF(Table7[[#This Row],[Rating]]="Above Average",4,IF(Table7[[#This Row],[Rating]]="Average",3,IF(Table7[[#This Row],[Rating]]="Poor",2,1))))</f>
        <v>3</v>
      </c>
      <c r="M167">
        <f>COUNTIFS(Table7[[#All],[Gender]],"FEMALE",Table7[[#All],[Country]],"NZ")</f>
        <v>44</v>
      </c>
    </row>
    <row r="168" spans="1:13" x14ac:dyDescent="0.3">
      <c r="A168" t="s">
        <v>55</v>
      </c>
      <c r="B168" t="s">
        <v>15</v>
      </c>
      <c r="C168" t="s">
        <v>23</v>
      </c>
      <c r="D168">
        <v>33</v>
      </c>
      <c r="E168" s="66">
        <v>44190</v>
      </c>
      <c r="F168" s="70">
        <v>96140</v>
      </c>
      <c r="G168" t="s">
        <v>13</v>
      </c>
      <c r="H168" t="s">
        <v>203</v>
      </c>
      <c r="I168" s="68">
        <f ca="1">(TODAY()-Table7[[#This Row],[Date Joined]])/365</f>
        <v>3.5835616438356164</v>
      </c>
      <c r="J168">
        <f ca="1">IF(Table7[[#This Row],[Tenure]]&gt;2,(0.03*Table7[[#This Row],[Salary]])+Table7[[#This Row],[Salary]],"No Bonus")</f>
        <v>99024.2</v>
      </c>
      <c r="K168">
        <f>IF(Table7[[#This Row],[Rating]]="Exceptional",5,IF(Table7[[#This Row],[Rating]]="Above Average",4,IF(Table7[[#This Row],[Rating]]="Average",3,IF(Table7[[#This Row],[Rating]]="Poor",2,1))))</f>
        <v>3</v>
      </c>
    </row>
    <row r="169" spans="1:13" x14ac:dyDescent="0.3">
      <c r="A169" t="s">
        <v>71</v>
      </c>
      <c r="B169" t="s">
        <v>15</v>
      </c>
      <c r="C169" t="s">
        <v>12</v>
      </c>
      <c r="D169">
        <v>36</v>
      </c>
      <c r="E169" s="66">
        <v>44085</v>
      </c>
      <c r="F169" s="70">
        <v>114890</v>
      </c>
      <c r="G169" t="s">
        <v>13</v>
      </c>
      <c r="H169" t="s">
        <v>203</v>
      </c>
      <c r="I169" s="68">
        <f ca="1">(TODAY()-Table7[[#This Row],[Date Joined]])/365</f>
        <v>3.871232876712329</v>
      </c>
      <c r="J169">
        <f ca="1">IF(Table7[[#This Row],[Tenure]]&gt;2,(0.03*Table7[[#This Row],[Salary]])+Table7[[#This Row],[Salary]],"No Bonus")</f>
        <v>118336.7</v>
      </c>
      <c r="K169">
        <f>IF(Table7[[#This Row],[Rating]]="Exceptional",5,IF(Table7[[#This Row],[Rating]]="Above Average",4,IF(Table7[[#This Row],[Rating]]="Average",3,IF(Table7[[#This Row],[Rating]]="Poor",2,1))))</f>
        <v>3</v>
      </c>
    </row>
    <row r="170" spans="1:13" x14ac:dyDescent="0.3">
      <c r="A170" t="s">
        <v>128</v>
      </c>
      <c r="B170" t="s">
        <v>8</v>
      </c>
      <c r="C170" t="s">
        <v>12</v>
      </c>
      <c r="D170">
        <v>20</v>
      </c>
      <c r="E170" s="66">
        <v>44683</v>
      </c>
      <c r="F170" s="70">
        <v>79570</v>
      </c>
      <c r="G170" t="s">
        <v>13</v>
      </c>
      <c r="H170" t="s">
        <v>204</v>
      </c>
      <c r="I170" s="68">
        <f ca="1">(TODAY()-Table7[[#This Row],[Date Joined]])/365</f>
        <v>2.2328767123287672</v>
      </c>
      <c r="J170">
        <f ca="1">IF(Table7[[#This Row],[Tenure]]&gt;2,(0.03*Table7[[#This Row],[Salary]])+Table7[[#This Row],[Salary]],"No Bonus")</f>
        <v>81957.100000000006</v>
      </c>
      <c r="K170">
        <f>IF(Table7[[#This Row],[Rating]]="Exceptional",5,IF(Table7[[#This Row],[Rating]]="Above Average",4,IF(Table7[[#This Row],[Rating]]="Average",3,IF(Table7[[#This Row],[Rating]]="Poor",2,1))))</f>
        <v>3</v>
      </c>
    </row>
    <row r="171" spans="1:13" x14ac:dyDescent="0.3">
      <c r="A171" t="s">
        <v>165</v>
      </c>
      <c r="B171" t="s">
        <v>241</v>
      </c>
      <c r="C171" t="s">
        <v>17</v>
      </c>
      <c r="D171">
        <v>30</v>
      </c>
      <c r="E171" s="66">
        <v>44535</v>
      </c>
      <c r="F171" s="70">
        <v>64000</v>
      </c>
      <c r="G171" t="s">
        <v>13</v>
      </c>
      <c r="H171" t="s">
        <v>204</v>
      </c>
      <c r="I171" s="68">
        <f ca="1">(TODAY()-Table7[[#This Row],[Date Joined]])/365</f>
        <v>2.6383561643835618</v>
      </c>
      <c r="J171">
        <f ca="1">IF(Table7[[#This Row],[Tenure]]&gt;2,(0.03*Table7[[#This Row],[Salary]])+Table7[[#This Row],[Salary]],"No Bonus")</f>
        <v>65920</v>
      </c>
      <c r="K171">
        <f>IF(Table7[[#This Row],[Rating]]="Exceptional",5,IF(Table7[[#This Row],[Rating]]="Above Average",4,IF(Table7[[#This Row],[Rating]]="Average",3,IF(Table7[[#This Row],[Rating]]="Poor",2,1))))</f>
        <v>3</v>
      </c>
    </row>
    <row r="172" spans="1:13" x14ac:dyDescent="0.3">
      <c r="A172" t="s">
        <v>77</v>
      </c>
      <c r="B172" t="s">
        <v>15</v>
      </c>
      <c r="C172" t="s">
        <v>26</v>
      </c>
      <c r="D172">
        <v>37</v>
      </c>
      <c r="E172" s="66">
        <v>44451</v>
      </c>
      <c r="F172" s="70">
        <v>118100</v>
      </c>
      <c r="G172" t="s">
        <v>13</v>
      </c>
      <c r="H172" t="s">
        <v>203</v>
      </c>
      <c r="I172" s="68">
        <f ca="1">(TODAY()-Table7[[#This Row],[Date Joined]])/365</f>
        <v>2.8684931506849316</v>
      </c>
      <c r="J172">
        <f ca="1">IF(Table7[[#This Row],[Tenure]]&gt;2,(0.03*Table7[[#This Row],[Salary]])+Table7[[#This Row],[Salary]],"No Bonus")</f>
        <v>121643</v>
      </c>
      <c r="K172">
        <f>IF(Table7[[#This Row],[Rating]]="Exceptional",5,IF(Table7[[#This Row],[Rating]]="Above Average",4,IF(Table7[[#This Row],[Rating]]="Average",3,IF(Table7[[#This Row],[Rating]]="Poor",2,1))))</f>
        <v>3</v>
      </c>
    </row>
    <row r="173" spans="1:13" x14ac:dyDescent="0.3">
      <c r="A173" t="s">
        <v>66</v>
      </c>
      <c r="B173" t="s">
        <v>15</v>
      </c>
      <c r="C173" t="s">
        <v>23</v>
      </c>
      <c r="D173">
        <v>25</v>
      </c>
      <c r="E173" s="66">
        <v>44694</v>
      </c>
      <c r="F173" s="70">
        <v>80700</v>
      </c>
      <c r="G173" t="s">
        <v>10</v>
      </c>
      <c r="H173" t="s">
        <v>203</v>
      </c>
      <c r="I173" s="68">
        <f ca="1">(TODAY()-Table7[[#This Row],[Date Joined]])/365</f>
        <v>2.2027397260273971</v>
      </c>
      <c r="J173">
        <f ca="1">IF(Table7[[#This Row],[Tenure]]&gt;2,(0.03*Table7[[#This Row],[Salary]])+Table7[[#This Row],[Salary]],"No Bonus")</f>
        <v>83121</v>
      </c>
      <c r="K173">
        <f>IF(Table7[[#This Row],[Rating]]="Exceptional",5,IF(Table7[[#This Row],[Rating]]="Above Average",4,IF(Table7[[#This Row],[Rating]]="Average",3,IF(Table7[[#This Row],[Rating]]="Poor",2,1))))</f>
        <v>4</v>
      </c>
    </row>
    <row r="174" spans="1:13" x14ac:dyDescent="0.3">
      <c r="A174" t="s">
        <v>149</v>
      </c>
      <c r="B174" t="s">
        <v>8</v>
      </c>
      <c r="C174" t="s">
        <v>17</v>
      </c>
      <c r="D174">
        <v>27</v>
      </c>
      <c r="E174" s="66">
        <v>44506</v>
      </c>
      <c r="F174" s="70">
        <v>48980</v>
      </c>
      <c r="G174" t="s">
        <v>13</v>
      </c>
      <c r="H174" t="s">
        <v>204</v>
      </c>
      <c r="I174" s="68">
        <f ca="1">(TODAY()-Table7[[#This Row],[Date Joined]])/365</f>
        <v>2.7178082191780821</v>
      </c>
      <c r="J174">
        <f ca="1">IF(Table7[[#This Row],[Tenure]]&gt;2,(0.03*Table7[[#This Row],[Salary]])+Table7[[#This Row],[Salary]],"No Bonus")</f>
        <v>50449.4</v>
      </c>
      <c r="K174">
        <f>IF(Table7[[#This Row],[Rating]]="Exceptional",5,IF(Table7[[#This Row],[Rating]]="Above Average",4,IF(Table7[[#This Row],[Rating]]="Average",3,IF(Table7[[#This Row],[Rating]]="Poor",2,1))))</f>
        <v>3</v>
      </c>
    </row>
    <row r="175" spans="1:13" x14ac:dyDescent="0.3">
      <c r="A175" t="s">
        <v>142</v>
      </c>
      <c r="B175" t="s">
        <v>15</v>
      </c>
      <c r="C175" t="s">
        <v>12</v>
      </c>
      <c r="D175">
        <v>28</v>
      </c>
      <c r="E175" s="66">
        <v>44571</v>
      </c>
      <c r="F175" s="70">
        <v>99970</v>
      </c>
      <c r="G175" t="s">
        <v>13</v>
      </c>
      <c r="H175" t="s">
        <v>204</v>
      </c>
      <c r="I175" s="68">
        <f ca="1">(TODAY()-Table7[[#This Row],[Date Joined]])/365</f>
        <v>2.5397260273972604</v>
      </c>
      <c r="J175">
        <f ca="1">IF(Table7[[#This Row],[Tenure]]&gt;2,(0.03*Table7[[#This Row],[Salary]])+Table7[[#This Row],[Salary]],"No Bonus")</f>
        <v>102969.1</v>
      </c>
      <c r="K175">
        <f>IF(Table7[[#This Row],[Rating]]="Exceptional",5,IF(Table7[[#This Row],[Rating]]="Above Average",4,IF(Table7[[#This Row],[Rating]]="Average",3,IF(Table7[[#This Row],[Rating]]="Poor",2,1))))</f>
        <v>3</v>
      </c>
    </row>
    <row r="176" spans="1:13" x14ac:dyDescent="0.3">
      <c r="A176" t="s">
        <v>22</v>
      </c>
      <c r="B176" t="s">
        <v>15</v>
      </c>
      <c r="C176" t="s">
        <v>23</v>
      </c>
      <c r="D176">
        <v>24</v>
      </c>
      <c r="E176" s="66">
        <v>44148</v>
      </c>
      <c r="F176" s="70">
        <v>62780</v>
      </c>
      <c r="G176" t="s">
        <v>13</v>
      </c>
      <c r="H176" t="s">
        <v>203</v>
      </c>
      <c r="I176" s="68">
        <f ca="1">(TODAY()-Table7[[#This Row],[Date Joined]])/365</f>
        <v>3.6986301369863015</v>
      </c>
      <c r="J176">
        <f ca="1">IF(Table7[[#This Row],[Tenure]]&gt;2,(0.03*Table7[[#This Row],[Salary]])+Table7[[#This Row],[Salary]],"No Bonus")</f>
        <v>64663.4</v>
      </c>
      <c r="K176">
        <f>IF(Table7[[#This Row],[Rating]]="Exceptional",5,IF(Table7[[#This Row],[Rating]]="Above Average",4,IF(Table7[[#This Row],[Rating]]="Average",3,IF(Table7[[#This Row],[Rating]]="Poor",2,1))))</f>
        <v>3</v>
      </c>
    </row>
    <row r="177" spans="1:11" x14ac:dyDescent="0.3">
      <c r="A177" t="s">
        <v>22</v>
      </c>
      <c r="B177" t="s">
        <v>15</v>
      </c>
      <c r="C177" t="s">
        <v>23</v>
      </c>
      <c r="D177">
        <v>24</v>
      </c>
      <c r="E177" s="66">
        <v>44148</v>
      </c>
      <c r="F177" s="70">
        <v>62780</v>
      </c>
      <c r="G177" t="s">
        <v>13</v>
      </c>
      <c r="H177" t="s">
        <v>203</v>
      </c>
      <c r="I177" s="68">
        <f ca="1">(TODAY()-Table7[[#This Row],[Date Joined]])/365</f>
        <v>3.6986301369863015</v>
      </c>
      <c r="J177">
        <f ca="1">IF(Table7[[#This Row],[Tenure]]&gt;2,(0.03*Table7[[#This Row],[Salary]])+Table7[[#This Row],[Salary]],"No Bonus")</f>
        <v>64663.4</v>
      </c>
      <c r="K177">
        <f>IF(Table7[[#This Row],[Rating]]="Exceptional",5,IF(Table7[[#This Row],[Rating]]="Above Average",4,IF(Table7[[#This Row],[Rating]]="Average",3,IF(Table7[[#This Row],[Rating]]="Poor",2,1))))</f>
        <v>3</v>
      </c>
    </row>
    <row r="178" spans="1:11" x14ac:dyDescent="0.3">
      <c r="A178" t="s">
        <v>197</v>
      </c>
      <c r="B178" t="s">
        <v>8</v>
      </c>
      <c r="C178" t="s">
        <v>12</v>
      </c>
      <c r="D178">
        <v>19</v>
      </c>
      <c r="E178" s="66">
        <v>44218</v>
      </c>
      <c r="F178" s="70">
        <v>58960</v>
      </c>
      <c r="G178" t="s">
        <v>13</v>
      </c>
      <c r="H178" t="s">
        <v>204</v>
      </c>
      <c r="I178" s="68">
        <f ca="1">(TODAY()-Table7[[#This Row],[Date Joined]])/365</f>
        <v>3.506849315068493</v>
      </c>
      <c r="J178">
        <f ca="1">IF(Table7[[#This Row],[Tenure]]&gt;2,(0.03*Table7[[#This Row],[Salary]])+Table7[[#This Row],[Salary]],"No Bonus")</f>
        <v>60728.800000000003</v>
      </c>
      <c r="K178">
        <f>IF(Table7[[#This Row],[Rating]]="Exceptional",5,IF(Table7[[#This Row],[Rating]]="Above Average",4,IF(Table7[[#This Row],[Rating]]="Average",3,IF(Table7[[#This Row],[Rating]]="Poor",2,1))))</f>
        <v>3</v>
      </c>
    </row>
    <row r="179" spans="1:11" x14ac:dyDescent="0.3">
      <c r="A179" t="s">
        <v>53</v>
      </c>
      <c r="B179" t="s">
        <v>15</v>
      </c>
      <c r="C179" t="s">
        <v>9</v>
      </c>
      <c r="D179">
        <v>34</v>
      </c>
      <c r="E179" s="66">
        <v>44721</v>
      </c>
      <c r="F179" s="70">
        <v>49630</v>
      </c>
      <c r="G179" t="s">
        <v>18</v>
      </c>
      <c r="H179" t="s">
        <v>203</v>
      </c>
      <c r="I179" s="68">
        <f ca="1">(TODAY()-Table7[[#This Row],[Date Joined]])/365</f>
        <v>2.128767123287671</v>
      </c>
      <c r="J179">
        <f ca="1">IF(Table7[[#This Row],[Tenure]]&gt;2,(0.03*Table7[[#This Row],[Salary]])+Table7[[#This Row],[Salary]],"No Bonus")</f>
        <v>51118.9</v>
      </c>
      <c r="K179">
        <f>IF(Table7[[#This Row],[Rating]]="Exceptional",5,IF(Table7[[#This Row],[Rating]]="Above Average",4,IF(Table7[[#This Row],[Rating]]="Average",3,IF(Table7[[#This Row],[Rating]]="Poor",2,1))))</f>
        <v>2</v>
      </c>
    </row>
    <row r="180" spans="1:11" x14ac:dyDescent="0.3">
      <c r="A180" t="s">
        <v>78</v>
      </c>
      <c r="B180" t="s">
        <v>15</v>
      </c>
      <c r="C180" t="s">
        <v>12</v>
      </c>
      <c r="D180">
        <v>22</v>
      </c>
      <c r="E180" s="66">
        <v>44450</v>
      </c>
      <c r="F180" s="70">
        <v>76900</v>
      </c>
      <c r="G180" t="s">
        <v>10</v>
      </c>
      <c r="H180" t="s">
        <v>203</v>
      </c>
      <c r="I180" s="68">
        <f ca="1">(TODAY()-Table7[[#This Row],[Date Joined]])/365</f>
        <v>2.871232876712329</v>
      </c>
      <c r="J180">
        <f ca="1">IF(Table7[[#This Row],[Tenure]]&gt;2,(0.03*Table7[[#This Row],[Salary]])+Table7[[#This Row],[Salary]],"No Bonus")</f>
        <v>79207</v>
      </c>
      <c r="K180">
        <f>IF(Table7[[#This Row],[Rating]]="Exceptional",5,IF(Table7[[#This Row],[Rating]]="Above Average",4,IF(Table7[[#This Row],[Rating]]="Average",3,IF(Table7[[#This Row],[Rating]]="Poor",2,1))))</f>
        <v>4</v>
      </c>
    </row>
    <row r="181" spans="1:11" x14ac:dyDescent="0.3">
      <c r="A181" t="s">
        <v>132</v>
      </c>
      <c r="B181" t="s">
        <v>8</v>
      </c>
      <c r="C181" t="s">
        <v>9</v>
      </c>
      <c r="D181">
        <v>43</v>
      </c>
      <c r="E181" s="66">
        <v>44558</v>
      </c>
      <c r="F181" s="70">
        <v>36040</v>
      </c>
      <c r="G181" t="s">
        <v>13</v>
      </c>
      <c r="H181" t="s">
        <v>204</v>
      </c>
      <c r="I181" s="68">
        <f ca="1">(TODAY()-Table7[[#This Row],[Date Joined]])/365</f>
        <v>2.5753424657534247</v>
      </c>
      <c r="J181">
        <f ca="1">IF(Table7[[#This Row],[Tenure]]&gt;2,(0.03*Table7[[#This Row],[Salary]])+Table7[[#This Row],[Salary]],"No Bonus")</f>
        <v>37121.199999999997</v>
      </c>
      <c r="K181">
        <f>IF(Table7[[#This Row],[Rating]]="Exceptional",5,IF(Table7[[#This Row],[Rating]]="Above Average",4,IF(Table7[[#This Row],[Rating]]="Average",3,IF(Table7[[#This Row],[Rating]]="Poor",2,1))))</f>
        <v>3</v>
      </c>
    </row>
    <row r="182" spans="1:11" x14ac:dyDescent="0.3">
      <c r="A182" t="s">
        <v>24</v>
      </c>
      <c r="B182" t="s">
        <v>8</v>
      </c>
      <c r="C182" t="s">
        <v>23</v>
      </c>
      <c r="D182">
        <v>33</v>
      </c>
      <c r="E182" s="66">
        <v>44509</v>
      </c>
      <c r="F182" s="70">
        <v>53870</v>
      </c>
      <c r="G182" t="s">
        <v>13</v>
      </c>
      <c r="H182" t="s">
        <v>203</v>
      </c>
      <c r="I182" s="68">
        <f ca="1">(TODAY()-Table7[[#This Row],[Date Joined]])/365</f>
        <v>2.7095890410958905</v>
      </c>
      <c r="J182">
        <f ca="1">IF(Table7[[#This Row],[Tenure]]&gt;2,(0.03*Table7[[#This Row],[Salary]])+Table7[[#This Row],[Salary]],"No Bonus")</f>
        <v>55486.1</v>
      </c>
      <c r="K182">
        <f>IF(Table7[[#This Row],[Rating]]="Exceptional",5,IF(Table7[[#This Row],[Rating]]="Above Average",4,IF(Table7[[#This Row],[Rating]]="Average",3,IF(Table7[[#This Row],[Rating]]="Poor",2,1))))</f>
        <v>3</v>
      </c>
    </row>
    <row r="183" spans="1:11" x14ac:dyDescent="0.3">
      <c r="A183" t="s">
        <v>79</v>
      </c>
      <c r="B183" t="s">
        <v>15</v>
      </c>
      <c r="C183" t="s">
        <v>23</v>
      </c>
      <c r="D183">
        <v>43</v>
      </c>
      <c r="E183" s="66">
        <v>45045</v>
      </c>
      <c r="F183" s="70">
        <v>114870</v>
      </c>
      <c r="G183" t="s">
        <v>13</v>
      </c>
      <c r="H183" t="s">
        <v>203</v>
      </c>
      <c r="I183" s="68">
        <f ca="1">(TODAY()-Table7[[#This Row],[Date Joined]])/365</f>
        <v>1.2410958904109588</v>
      </c>
      <c r="J183" t="str">
        <f ca="1">IF(Table7[[#This Row],[Tenure]]&gt;2,(0.03*Table7[[#This Row],[Salary]])+Table7[[#This Row],[Salary]],"No Bonus")</f>
        <v>No Bonus</v>
      </c>
      <c r="K183">
        <f>IF(Table7[[#This Row],[Rating]]="Exceptional",5,IF(Table7[[#This Row],[Rating]]="Above Average",4,IF(Table7[[#This Row],[Rating]]="Average",3,IF(Table7[[#This Row],[Rating]]="Poor",2,1))))</f>
        <v>3</v>
      </c>
    </row>
    <row r="184" spans="1:11" x14ac:dyDescent="0.3">
      <c r="A184" t="s">
        <v>111</v>
      </c>
      <c r="B184" t="s">
        <v>15</v>
      </c>
      <c r="C184" t="s">
        <v>23</v>
      </c>
      <c r="D184">
        <v>32</v>
      </c>
      <c r="E184" s="66">
        <v>44293</v>
      </c>
      <c r="F184" s="70">
        <v>43840</v>
      </c>
      <c r="G184" t="s">
        <v>10</v>
      </c>
      <c r="H184" t="s">
        <v>204</v>
      </c>
      <c r="I184" s="68">
        <f ca="1">(TODAY()-Table7[[#This Row],[Date Joined]])/365</f>
        <v>3.3013698630136985</v>
      </c>
      <c r="J184">
        <f ca="1">IF(Table7[[#This Row],[Tenure]]&gt;2,(0.03*Table7[[#This Row],[Salary]])+Table7[[#This Row],[Salary]],"No Bonus")</f>
        <v>45155.199999999997</v>
      </c>
      <c r="K184">
        <f>IF(Table7[[#This Row],[Rating]]="Exceptional",5,IF(Table7[[#This Row],[Rating]]="Above Average",4,IF(Table7[[#This Row],[Rating]]="Average",3,IF(Table7[[#This Row],[Rating]]="Poor",2,1))))</f>
        <v>4</v>
      </c>
    </row>
    <row r="185" spans="1:11" x14ac:dyDescent="0.3">
      <c r="A185" t="s">
        <v>118</v>
      </c>
      <c r="B185" t="s">
        <v>8</v>
      </c>
      <c r="C185" t="s">
        <v>9</v>
      </c>
      <c r="D185">
        <v>33</v>
      </c>
      <c r="E185" s="66">
        <v>44324</v>
      </c>
      <c r="F185" s="70">
        <v>74550</v>
      </c>
      <c r="G185" t="s">
        <v>13</v>
      </c>
      <c r="H185" t="s">
        <v>204</v>
      </c>
      <c r="I185" s="68">
        <f ca="1">(TODAY()-Table7[[#This Row],[Date Joined]])/365</f>
        <v>3.2164383561643834</v>
      </c>
      <c r="J185">
        <f ca="1">IF(Table7[[#This Row],[Tenure]]&gt;2,(0.03*Table7[[#This Row],[Salary]])+Table7[[#This Row],[Salary]],"No Bonus")</f>
        <v>76786.5</v>
      </c>
      <c r="K185">
        <f>IF(Table7[[#This Row],[Rating]]="Exceptional",5,IF(Table7[[#This Row],[Rating]]="Above Average",4,IF(Table7[[#This Row],[Rating]]="Average",3,IF(Table7[[#This Row],[Rating]]="Poor",2,1))))</f>
        <v>3</v>
      </c>
    </row>
    <row r="186" spans="1:11" x14ac:dyDescent="0.3">
      <c r="A186" t="s">
        <v>109</v>
      </c>
      <c r="B186" t="s">
        <v>8</v>
      </c>
      <c r="C186" t="s">
        <v>12</v>
      </c>
      <c r="D186">
        <v>26</v>
      </c>
      <c r="E186" s="66">
        <v>44411</v>
      </c>
      <c r="F186" s="70">
        <v>53540</v>
      </c>
      <c r="G186" t="s">
        <v>13</v>
      </c>
      <c r="H186" t="s">
        <v>203</v>
      </c>
      <c r="I186" s="68">
        <f ca="1">(TODAY()-Table7[[#This Row],[Date Joined]])/365</f>
        <v>2.978082191780822</v>
      </c>
      <c r="J186">
        <f ca="1">IF(Table7[[#This Row],[Tenure]]&gt;2,(0.03*Table7[[#This Row],[Salary]])+Table7[[#This Row],[Salary]],"No Bonus")</f>
        <v>55146.2</v>
      </c>
      <c r="K186">
        <f>IF(Table7[[#This Row],[Rating]]="Exceptional",5,IF(Table7[[#This Row],[Rating]]="Above Average",4,IF(Table7[[#This Row],[Rating]]="Average",3,IF(Table7[[#This Row],[Rating]]="Poor",2,1))))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>
      <selection activeCell="B27" sqref="B27"/>
    </sheetView>
  </sheetViews>
  <sheetFormatPr defaultRowHeight="14.4" x14ac:dyDescent="0.3"/>
  <cols>
    <col min="1" max="1" width="10.6640625" bestFit="1" customWidth="1"/>
    <col min="2" max="2" width="39.5546875" bestFit="1" customWidth="1"/>
    <col min="3" max="3" width="15.5546875" bestFit="1" customWidth="1"/>
    <col min="4" max="6" width="12" customWidth="1"/>
    <col min="7" max="7" width="15.5546875" bestFit="1" customWidth="1"/>
    <col min="8" max="8" width="8.33203125" customWidth="1"/>
    <col min="9" max="9" width="17.44140625" bestFit="1" customWidth="1"/>
    <col min="10" max="10" width="10.6640625" bestFit="1" customWidth="1"/>
    <col min="12" max="12" width="12.44140625" bestFit="1" customWidth="1"/>
  </cols>
  <sheetData>
    <row r="2" spans="1:7" ht="15" thickBot="1" x14ac:dyDescent="0.35"/>
    <row r="3" spans="1:7" ht="15" thickBot="1" x14ac:dyDescent="0.35">
      <c r="A3" s="59">
        <v>1</v>
      </c>
      <c r="B3" s="60" t="s">
        <v>246</v>
      </c>
    </row>
    <row r="4" spans="1:7" ht="15" thickBot="1" x14ac:dyDescent="0.35"/>
    <row r="5" spans="1:7" x14ac:dyDescent="0.3">
      <c r="A5" s="52"/>
      <c r="B5" s="58" t="s">
        <v>212</v>
      </c>
      <c r="C5" s="41" t="s">
        <v>213</v>
      </c>
      <c r="D5" s="42"/>
      <c r="E5" s="42"/>
      <c r="F5" s="42"/>
      <c r="G5" s="43"/>
    </row>
    <row r="6" spans="1:7" x14ac:dyDescent="0.3">
      <c r="A6" s="44"/>
      <c r="B6" s="9" t="s">
        <v>205</v>
      </c>
      <c r="C6" s="9">
        <f>COUNTA(Table7[Name])</f>
        <v>185</v>
      </c>
      <c r="D6" s="9"/>
      <c r="E6" s="9"/>
      <c r="F6" s="9"/>
      <c r="G6" s="45"/>
    </row>
    <row r="7" spans="1:7" x14ac:dyDescent="0.3">
      <c r="A7" s="44"/>
      <c r="B7" s="9" t="s">
        <v>206</v>
      </c>
      <c r="C7" s="38">
        <f>AVERAGE(Table7[[#All],[Salary]])</f>
        <v>77287.67567567568</v>
      </c>
      <c r="D7" s="9"/>
      <c r="E7" s="9"/>
      <c r="F7" s="9"/>
      <c r="G7" s="45"/>
    </row>
    <row r="8" spans="1:7" ht="15" thickBot="1" x14ac:dyDescent="0.35">
      <c r="A8" s="44"/>
      <c r="B8" s="9" t="s">
        <v>207</v>
      </c>
      <c r="C8" s="39">
        <f>AVERAGE(Table7[Age])</f>
        <v>30.410810810810812</v>
      </c>
      <c r="D8" s="9"/>
      <c r="E8" s="50"/>
      <c r="F8" s="50"/>
      <c r="G8" s="45"/>
    </row>
    <row r="9" spans="1:7" x14ac:dyDescent="0.3">
      <c r="A9" s="44"/>
      <c r="B9" s="9" t="s">
        <v>208</v>
      </c>
      <c r="C9" s="40">
        <f ca="1">AVERAGE(Table7[Tenure])</f>
        <v>2.917941503146984</v>
      </c>
      <c r="D9" s="8"/>
      <c r="E9" s="53" t="s">
        <v>211</v>
      </c>
      <c r="F9" s="54">
        <f>COUNTIF(Table7[Gender],"Female")</f>
        <v>87</v>
      </c>
      <c r="G9" s="49"/>
    </row>
    <row r="10" spans="1:7" ht="15" thickBot="1" x14ac:dyDescent="0.35">
      <c r="A10" s="44"/>
      <c r="B10" s="9" t="s">
        <v>209</v>
      </c>
      <c r="C10" s="11">
        <f>F9/C6</f>
        <v>0.4702702702702703</v>
      </c>
      <c r="D10" s="8"/>
      <c r="E10" s="55" t="s">
        <v>215</v>
      </c>
      <c r="F10" s="56">
        <f>COUNTIFS(Table7[Salary],"&gt;90000")</f>
        <v>64</v>
      </c>
      <c r="G10" s="49"/>
    </row>
    <row r="11" spans="1:7" x14ac:dyDescent="0.3">
      <c r="A11" s="44"/>
      <c r="B11" s="9" t="s">
        <v>214</v>
      </c>
      <c r="C11" s="11">
        <f>F10/C6</f>
        <v>0.34594594594594597</v>
      </c>
      <c r="D11" s="9"/>
      <c r="E11" s="51"/>
      <c r="F11" s="51"/>
      <c r="G11" s="45"/>
    </row>
    <row r="12" spans="1:7" ht="15" thickBot="1" x14ac:dyDescent="0.35">
      <c r="A12" s="46"/>
      <c r="B12" s="47"/>
      <c r="C12" s="47"/>
      <c r="D12" s="47"/>
      <c r="E12" s="47"/>
      <c r="F12" s="47"/>
      <c r="G12" s="48"/>
    </row>
    <row r="15" spans="1:7" ht="15" thickBot="1" x14ac:dyDescent="0.35"/>
    <row r="16" spans="1:7" ht="15" thickBot="1" x14ac:dyDescent="0.35">
      <c r="A16" s="59">
        <v>2</v>
      </c>
      <c r="B16" s="60" t="s">
        <v>247</v>
      </c>
    </row>
    <row r="17" spans="1:3" ht="15" thickBot="1" x14ac:dyDescent="0.35"/>
    <row r="18" spans="1:3" x14ac:dyDescent="0.3">
      <c r="A18" s="61" t="s">
        <v>216</v>
      </c>
      <c r="B18" s="12" t="s">
        <v>195</v>
      </c>
      <c r="C18" s="13"/>
    </row>
    <row r="19" spans="1:3" x14ac:dyDescent="0.3">
      <c r="A19" s="14"/>
      <c r="B19" s="5"/>
      <c r="C19" s="15"/>
    </row>
    <row r="20" spans="1:3" x14ac:dyDescent="0.3">
      <c r="A20" s="14"/>
      <c r="B20" s="5"/>
      <c r="C20" s="15"/>
    </row>
    <row r="21" spans="1:3" x14ac:dyDescent="0.3">
      <c r="A21" s="44" t="s">
        <v>0</v>
      </c>
      <c r="B21" s="9" t="str">
        <f>VLOOKUP(B18,Table7[#All],1,FALSE)</f>
        <v>Pragya Nilufar</v>
      </c>
      <c r="C21" s="15"/>
    </row>
    <row r="22" spans="1:3" x14ac:dyDescent="0.3">
      <c r="A22" s="44" t="s">
        <v>1</v>
      </c>
      <c r="B22" s="9" t="str">
        <f>VLOOKUP(B18,Table7[],2,FALSE)</f>
        <v>Male</v>
      </c>
      <c r="C22" s="15"/>
    </row>
    <row r="23" spans="1:3" x14ac:dyDescent="0.3">
      <c r="A23" s="44" t="s">
        <v>217</v>
      </c>
      <c r="B23" s="9" t="str">
        <f>VLOOKUP(B18,Table7[],3,FALSE)</f>
        <v>Website</v>
      </c>
      <c r="C23" s="15"/>
    </row>
    <row r="24" spans="1:3" x14ac:dyDescent="0.3">
      <c r="A24" s="44" t="s">
        <v>3</v>
      </c>
      <c r="B24" s="9">
        <f>VLOOKUP(B18,Table7[],4,FALSE)</f>
        <v>33</v>
      </c>
      <c r="C24" s="15"/>
    </row>
    <row r="25" spans="1:3" x14ac:dyDescent="0.3">
      <c r="A25" s="44" t="s">
        <v>218</v>
      </c>
      <c r="B25" s="9">
        <f>VLOOKUP(B18,Table7[],5,FALSE)</f>
        <v>44448</v>
      </c>
      <c r="C25" s="15"/>
    </row>
    <row r="26" spans="1:3" x14ac:dyDescent="0.3">
      <c r="A26" s="44" t="s">
        <v>5</v>
      </c>
      <c r="B26" s="62">
        <f>VLOOKUP(B18,Table7[],6,FALSE)</f>
        <v>53870</v>
      </c>
      <c r="C26" s="15"/>
    </row>
    <row r="27" spans="1:3" x14ac:dyDescent="0.3">
      <c r="A27" s="44" t="s">
        <v>6</v>
      </c>
      <c r="B27" s="9" t="str">
        <f>VLOOKUP(B18,Table7[],7,FALSE)</f>
        <v>Average</v>
      </c>
      <c r="C27" s="15"/>
    </row>
    <row r="28" spans="1:3" x14ac:dyDescent="0.3">
      <c r="A28" s="14"/>
      <c r="B28" s="5"/>
      <c r="C28" s="15"/>
    </row>
    <row r="29" spans="1:3" ht="15" thickBot="1" x14ac:dyDescent="0.35">
      <c r="A29" s="16"/>
      <c r="B29" s="17"/>
      <c r="C29" s="18"/>
    </row>
    <row r="32" spans="1:3" ht="15" thickBot="1" x14ac:dyDescent="0.35"/>
    <row r="33" spans="1:5" ht="15" thickBot="1" x14ac:dyDescent="0.35">
      <c r="A33" s="59">
        <v>3</v>
      </c>
      <c r="B33" s="60" t="s">
        <v>248</v>
      </c>
    </row>
    <row r="34" spans="1:5" ht="15" thickBot="1" x14ac:dyDescent="0.35"/>
    <row r="35" spans="1:5" x14ac:dyDescent="0.3">
      <c r="A35" s="22"/>
      <c r="B35" s="12"/>
      <c r="C35" s="12"/>
      <c r="D35" s="12"/>
      <c r="E35" s="13"/>
    </row>
    <row r="36" spans="1:5" x14ac:dyDescent="0.3">
      <c r="A36" s="14"/>
      <c r="B36" s="5"/>
      <c r="C36" s="5"/>
      <c r="D36" s="5"/>
      <c r="E36" s="15"/>
    </row>
    <row r="37" spans="1:5" x14ac:dyDescent="0.3">
      <c r="B37" s="23" t="s">
        <v>202</v>
      </c>
      <c r="C37" s="5" t="s">
        <v>226</v>
      </c>
      <c r="D37" s="5"/>
      <c r="E37" s="15"/>
    </row>
    <row r="38" spans="1:5" x14ac:dyDescent="0.3">
      <c r="A38" s="14"/>
      <c r="B38" s="5"/>
      <c r="C38" s="5"/>
      <c r="D38" s="5"/>
      <c r="E38" s="15"/>
    </row>
    <row r="39" spans="1:5" x14ac:dyDescent="0.3">
      <c r="A39" s="14"/>
      <c r="B39" s="5"/>
      <c r="C39" s="23" t="s">
        <v>219</v>
      </c>
      <c r="D39" s="5"/>
      <c r="E39" s="15"/>
    </row>
    <row r="40" spans="1:5" x14ac:dyDescent="0.3">
      <c r="A40" s="14"/>
      <c r="B40" s="23" t="s">
        <v>222</v>
      </c>
      <c r="C40" s="5" t="s">
        <v>15</v>
      </c>
      <c r="D40" s="5" t="s">
        <v>8</v>
      </c>
      <c r="E40" s="15"/>
    </row>
    <row r="41" spans="1:5" x14ac:dyDescent="0.3">
      <c r="A41" s="14"/>
      <c r="B41" s="24" t="s">
        <v>223</v>
      </c>
      <c r="C41" s="25">
        <v>31.406976744186046</v>
      </c>
      <c r="D41" s="25">
        <v>29.444444444444443</v>
      </c>
      <c r="E41" s="15"/>
    </row>
    <row r="42" spans="1:5" x14ac:dyDescent="0.3">
      <c r="A42" s="14"/>
      <c r="B42" s="24" t="s">
        <v>224</v>
      </c>
      <c r="C42" s="25">
        <v>78284.186046511633</v>
      </c>
      <c r="D42" s="25">
        <v>75334.444444444438</v>
      </c>
      <c r="E42" s="15"/>
    </row>
    <row r="43" spans="1:5" x14ac:dyDescent="0.3">
      <c r="A43" s="14"/>
      <c r="B43" s="24" t="s">
        <v>225</v>
      </c>
      <c r="C43" s="25">
        <v>2.9175533609429762</v>
      </c>
      <c r="D43" s="25">
        <v>2.900304414003045</v>
      </c>
      <c r="E43" s="15"/>
    </row>
    <row r="44" spans="1:5" x14ac:dyDescent="0.3">
      <c r="A44" s="14"/>
      <c r="B44" s="5"/>
      <c r="C44" s="5"/>
      <c r="D44" s="5"/>
      <c r="E44" s="15"/>
    </row>
    <row r="45" spans="1:5" ht="15" thickBot="1" x14ac:dyDescent="0.35">
      <c r="A45" s="16"/>
      <c r="B45" s="17"/>
      <c r="C45" s="17"/>
      <c r="D45" s="17"/>
      <c r="E45" s="18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6"/>
  <sheetViews>
    <sheetView zoomScale="40" zoomScaleNormal="40" workbookViewId="0">
      <selection activeCell="F30" sqref="F30"/>
    </sheetView>
  </sheetViews>
  <sheetFormatPr defaultRowHeight="14.4" x14ac:dyDescent="0.3"/>
  <cols>
    <col min="4" max="4" width="20.77734375" bestFit="1" customWidth="1"/>
    <col min="7" max="7" width="14.109375" bestFit="1" customWidth="1"/>
  </cols>
  <sheetData>
    <row r="2" spans="1:9" ht="15" thickBot="1" x14ac:dyDescent="0.35">
      <c r="A2" t="s">
        <v>5</v>
      </c>
    </row>
    <row r="3" spans="1:9" x14ac:dyDescent="0.3">
      <c r="A3" s="5">
        <v>119110</v>
      </c>
      <c r="E3" s="29" t="s">
        <v>230</v>
      </c>
      <c r="F3" s="29" t="s">
        <v>229</v>
      </c>
      <c r="I3" t="s">
        <v>230</v>
      </c>
    </row>
    <row r="4" spans="1:9" x14ac:dyDescent="0.3">
      <c r="A4" s="6">
        <v>119110</v>
      </c>
      <c r="E4" s="26">
        <v>30000</v>
      </c>
      <c r="F4" s="27">
        <v>0</v>
      </c>
      <c r="I4" s="26">
        <v>30000</v>
      </c>
    </row>
    <row r="5" spans="1:9" x14ac:dyDescent="0.3">
      <c r="A5" s="6">
        <v>118840</v>
      </c>
      <c r="E5" s="26">
        <v>40000</v>
      </c>
      <c r="F5" s="27">
        <v>7</v>
      </c>
      <c r="I5" s="26">
        <v>40000</v>
      </c>
    </row>
    <row r="6" spans="1:9" x14ac:dyDescent="0.3">
      <c r="A6" s="5">
        <v>118840</v>
      </c>
      <c r="E6" s="26">
        <v>50000</v>
      </c>
      <c r="F6" s="27">
        <v>24</v>
      </c>
      <c r="I6" s="26">
        <v>50000</v>
      </c>
    </row>
    <row r="7" spans="1:9" x14ac:dyDescent="0.3">
      <c r="A7" s="5">
        <v>118100</v>
      </c>
      <c r="E7" s="26">
        <v>60000</v>
      </c>
      <c r="F7" s="27">
        <v>24</v>
      </c>
      <c r="I7" s="26">
        <v>60000</v>
      </c>
    </row>
    <row r="8" spans="1:9" x14ac:dyDescent="0.3">
      <c r="A8" s="6">
        <v>118100</v>
      </c>
      <c r="E8" s="26">
        <v>70000</v>
      </c>
      <c r="F8" s="27">
        <v>26</v>
      </c>
      <c r="I8" s="26">
        <v>70000</v>
      </c>
    </row>
    <row r="9" spans="1:9" x14ac:dyDescent="0.3">
      <c r="A9" s="5">
        <v>115920</v>
      </c>
      <c r="E9" s="26">
        <v>80000</v>
      </c>
      <c r="F9" s="27">
        <v>26</v>
      </c>
      <c r="I9" s="26">
        <v>80000</v>
      </c>
    </row>
    <row r="10" spans="1:9" x14ac:dyDescent="0.3">
      <c r="A10" s="6">
        <v>115920</v>
      </c>
      <c r="E10" s="26">
        <v>90000</v>
      </c>
      <c r="F10" s="27">
        <v>12</v>
      </c>
      <c r="I10" s="26">
        <v>90000</v>
      </c>
    </row>
    <row r="11" spans="1:9" x14ac:dyDescent="0.3">
      <c r="A11" s="5">
        <v>115440</v>
      </c>
      <c r="E11" s="26">
        <v>100000</v>
      </c>
      <c r="F11" s="27">
        <v>18</v>
      </c>
      <c r="I11" s="26">
        <v>100000</v>
      </c>
    </row>
    <row r="12" spans="1:9" x14ac:dyDescent="0.3">
      <c r="A12" s="6">
        <v>115440</v>
      </c>
      <c r="E12" s="26">
        <v>110000</v>
      </c>
      <c r="F12" s="27">
        <v>18</v>
      </c>
      <c r="I12" s="26">
        <v>110000</v>
      </c>
    </row>
    <row r="13" spans="1:9" x14ac:dyDescent="0.3">
      <c r="A13" s="5">
        <v>114890</v>
      </c>
      <c r="E13" s="26">
        <v>500000</v>
      </c>
      <c r="F13" s="27">
        <v>28</v>
      </c>
      <c r="I13" s="26">
        <v>500000</v>
      </c>
    </row>
    <row r="14" spans="1:9" x14ac:dyDescent="0.3">
      <c r="A14" s="6">
        <v>114890</v>
      </c>
      <c r="E14" s="26">
        <v>900000</v>
      </c>
      <c r="F14" s="27">
        <v>0</v>
      </c>
      <c r="I14">
        <v>900000</v>
      </c>
    </row>
    <row r="15" spans="1:9" ht="15" thickBot="1" x14ac:dyDescent="0.35">
      <c r="A15" s="5">
        <v>114870</v>
      </c>
      <c r="E15" s="28" t="s">
        <v>228</v>
      </c>
      <c r="F15" s="28">
        <v>0</v>
      </c>
    </row>
    <row r="16" spans="1:9" x14ac:dyDescent="0.3">
      <c r="A16" s="6">
        <v>114870</v>
      </c>
    </row>
    <row r="17" spans="1:7" x14ac:dyDescent="0.3">
      <c r="A17" s="5">
        <v>114180</v>
      </c>
    </row>
    <row r="18" spans="1:7" x14ac:dyDescent="0.3">
      <c r="A18" s="6">
        <v>114180</v>
      </c>
    </row>
    <row r="19" spans="1:7" x14ac:dyDescent="0.3">
      <c r="A19" s="5">
        <v>113280</v>
      </c>
    </row>
    <row r="20" spans="1:7" x14ac:dyDescent="0.3">
      <c r="A20" s="6">
        <v>113280</v>
      </c>
      <c r="D20" s="10" t="s">
        <v>244</v>
      </c>
    </row>
    <row r="21" spans="1:7" x14ac:dyDescent="0.3">
      <c r="A21" s="5">
        <v>112780</v>
      </c>
      <c r="D21" s="9" t="s">
        <v>231</v>
      </c>
      <c r="E21" s="9">
        <f>MIN(Nz_4[Salary])</f>
        <v>33920</v>
      </c>
    </row>
    <row r="22" spans="1:7" x14ac:dyDescent="0.3">
      <c r="A22" s="6">
        <v>112780</v>
      </c>
      <c r="D22" s="9" t="s">
        <v>232</v>
      </c>
      <c r="E22" s="9">
        <f>_xlfn.QUARTILE.INC(Nz_4[Salary],1)</f>
        <v>57035</v>
      </c>
    </row>
    <row r="23" spans="1:7" x14ac:dyDescent="0.3">
      <c r="A23" s="5">
        <v>112650</v>
      </c>
      <c r="D23" s="9" t="s">
        <v>233</v>
      </c>
      <c r="E23" s="9">
        <f>MEDIAN(Nz_4[Salary])</f>
        <v>75140</v>
      </c>
    </row>
    <row r="24" spans="1:7" x14ac:dyDescent="0.3">
      <c r="A24" s="5">
        <v>112650</v>
      </c>
      <c r="D24" s="9" t="s">
        <v>234</v>
      </c>
      <c r="E24" s="9">
        <f>_xlfn.QUARTILE.INC(Nz_4[Salary],3)</f>
        <v>100082.5</v>
      </c>
      <c r="G24" s="10" t="s">
        <v>240</v>
      </c>
    </row>
    <row r="25" spans="1:7" x14ac:dyDescent="0.3">
      <c r="A25" s="6">
        <v>112650</v>
      </c>
      <c r="D25" s="9" t="s">
        <v>235</v>
      </c>
      <c r="E25" s="9">
        <f>MAX(Nz_4[Salary])</f>
        <v>119110</v>
      </c>
    </row>
    <row r="26" spans="1:7" x14ac:dyDescent="0.3">
      <c r="A26" s="6">
        <v>112650</v>
      </c>
    </row>
    <row r="27" spans="1:7" x14ac:dyDescent="0.3">
      <c r="A27" s="5">
        <v>112570</v>
      </c>
      <c r="D27" s="9" t="s">
        <v>236</v>
      </c>
      <c r="E27" s="9">
        <f>E24-E22</f>
        <v>43047.5</v>
      </c>
    </row>
    <row r="28" spans="1:7" x14ac:dyDescent="0.3">
      <c r="A28" s="6">
        <v>112570</v>
      </c>
      <c r="D28" s="9" t="s">
        <v>237</v>
      </c>
      <c r="E28" s="9">
        <f>1.5*E27</f>
        <v>64571.25</v>
      </c>
    </row>
    <row r="29" spans="1:7" x14ac:dyDescent="0.3">
      <c r="A29" s="5">
        <v>112110</v>
      </c>
    </row>
    <row r="30" spans="1:7" x14ac:dyDescent="0.3">
      <c r="A30" s="6">
        <v>112110</v>
      </c>
      <c r="D30" s="9" t="s">
        <v>239</v>
      </c>
      <c r="E30" s="9">
        <f>E22-E28</f>
        <v>-7536.25</v>
      </c>
    </row>
    <row r="31" spans="1:7" x14ac:dyDescent="0.3">
      <c r="A31" s="6">
        <v>109190</v>
      </c>
      <c r="D31" s="9" t="s">
        <v>238</v>
      </c>
      <c r="E31" s="9">
        <f>E24+E28</f>
        <v>164653.75</v>
      </c>
    </row>
    <row r="32" spans="1:7" x14ac:dyDescent="0.3">
      <c r="A32" s="5">
        <v>109190</v>
      </c>
    </row>
    <row r="33" spans="1:1" x14ac:dyDescent="0.3">
      <c r="A33" s="5">
        <v>109160</v>
      </c>
    </row>
    <row r="34" spans="1:1" x14ac:dyDescent="0.3">
      <c r="A34" s="6">
        <v>109160</v>
      </c>
    </row>
    <row r="35" spans="1:1" x14ac:dyDescent="0.3">
      <c r="A35" s="5">
        <v>107700</v>
      </c>
    </row>
    <row r="36" spans="1:1" x14ac:dyDescent="0.3">
      <c r="A36" s="6">
        <v>107700</v>
      </c>
    </row>
    <row r="37" spans="1:1" x14ac:dyDescent="0.3">
      <c r="A37" s="5">
        <v>106460</v>
      </c>
    </row>
    <row r="38" spans="1:1" x14ac:dyDescent="0.3">
      <c r="A38" s="6">
        <v>106460</v>
      </c>
    </row>
    <row r="39" spans="1:1" x14ac:dyDescent="0.3">
      <c r="A39" s="5">
        <v>104770</v>
      </c>
    </row>
    <row r="40" spans="1:1" x14ac:dyDescent="0.3">
      <c r="A40" s="6">
        <v>104770</v>
      </c>
    </row>
    <row r="41" spans="1:1" x14ac:dyDescent="0.3">
      <c r="A41" s="6">
        <v>104410</v>
      </c>
    </row>
    <row r="42" spans="1:1" x14ac:dyDescent="0.3">
      <c r="A42" s="5">
        <v>104410</v>
      </c>
    </row>
    <row r="43" spans="1:1" x14ac:dyDescent="0.3">
      <c r="A43" s="5">
        <v>104120</v>
      </c>
    </row>
    <row r="44" spans="1:1" x14ac:dyDescent="0.3">
      <c r="A44" s="6">
        <v>104120</v>
      </c>
    </row>
    <row r="45" spans="1:1" x14ac:dyDescent="0.3">
      <c r="A45" s="6">
        <v>103550</v>
      </c>
    </row>
    <row r="46" spans="1:1" x14ac:dyDescent="0.3">
      <c r="A46" s="5">
        <v>103550</v>
      </c>
    </row>
    <row r="47" spans="1:1" x14ac:dyDescent="0.3">
      <c r="A47" s="5">
        <v>100420</v>
      </c>
    </row>
    <row r="48" spans="1:1" x14ac:dyDescent="0.3">
      <c r="A48" s="6">
        <v>100420</v>
      </c>
    </row>
    <row r="49" spans="1:1" x14ac:dyDescent="0.3">
      <c r="A49" s="5">
        <v>99970</v>
      </c>
    </row>
    <row r="50" spans="1:1" x14ac:dyDescent="0.3">
      <c r="A50" s="6">
        <v>99970</v>
      </c>
    </row>
    <row r="51" spans="1:1" x14ac:dyDescent="0.3">
      <c r="A51" s="5">
        <v>99750</v>
      </c>
    </row>
    <row r="52" spans="1:1" x14ac:dyDescent="0.3">
      <c r="A52" s="6">
        <v>99750</v>
      </c>
    </row>
    <row r="53" spans="1:1" x14ac:dyDescent="0.3">
      <c r="A53" s="6">
        <v>96800</v>
      </c>
    </row>
    <row r="54" spans="1:1" x14ac:dyDescent="0.3">
      <c r="A54" s="5">
        <v>96800</v>
      </c>
    </row>
    <row r="55" spans="1:1" x14ac:dyDescent="0.3">
      <c r="A55" s="5">
        <v>96140</v>
      </c>
    </row>
    <row r="56" spans="1:1" x14ac:dyDescent="0.3">
      <c r="A56" s="6">
        <v>96140</v>
      </c>
    </row>
    <row r="57" spans="1:1" x14ac:dyDescent="0.3">
      <c r="A57" s="6">
        <v>92700</v>
      </c>
    </row>
    <row r="58" spans="1:1" x14ac:dyDescent="0.3">
      <c r="A58" s="5">
        <v>92700</v>
      </c>
    </row>
    <row r="59" spans="1:1" x14ac:dyDescent="0.3">
      <c r="A59" s="5">
        <v>92450</v>
      </c>
    </row>
    <row r="60" spans="1:1" x14ac:dyDescent="0.3">
      <c r="A60" s="6">
        <v>92450</v>
      </c>
    </row>
    <row r="61" spans="1:1" x14ac:dyDescent="0.3">
      <c r="A61" s="5">
        <v>91650</v>
      </c>
    </row>
    <row r="62" spans="1:1" x14ac:dyDescent="0.3">
      <c r="A62" s="6">
        <v>91650</v>
      </c>
    </row>
    <row r="63" spans="1:1" x14ac:dyDescent="0.3">
      <c r="A63" s="6">
        <v>91310</v>
      </c>
    </row>
    <row r="64" spans="1:1" x14ac:dyDescent="0.3">
      <c r="A64" s="5">
        <v>91310</v>
      </c>
    </row>
    <row r="65" spans="1:1" x14ac:dyDescent="0.3">
      <c r="A65" s="5">
        <v>90700</v>
      </c>
    </row>
    <row r="66" spans="1:1" x14ac:dyDescent="0.3">
      <c r="A66" s="6">
        <v>90700</v>
      </c>
    </row>
    <row r="67" spans="1:1" x14ac:dyDescent="0.3">
      <c r="A67" s="5">
        <v>88050</v>
      </c>
    </row>
    <row r="68" spans="1:1" x14ac:dyDescent="0.3">
      <c r="A68" s="6">
        <v>88050</v>
      </c>
    </row>
    <row r="69" spans="1:1" x14ac:dyDescent="0.3">
      <c r="A69" s="5">
        <v>87620</v>
      </c>
    </row>
    <row r="70" spans="1:1" x14ac:dyDescent="0.3">
      <c r="A70" s="6">
        <v>87620</v>
      </c>
    </row>
    <row r="71" spans="1:1" x14ac:dyDescent="0.3">
      <c r="A71" s="5">
        <v>86570</v>
      </c>
    </row>
    <row r="72" spans="1:1" x14ac:dyDescent="0.3">
      <c r="A72" s="6">
        <v>86570</v>
      </c>
    </row>
    <row r="73" spans="1:1" x14ac:dyDescent="0.3">
      <c r="A73" s="5">
        <v>85000</v>
      </c>
    </row>
    <row r="74" spans="1:1" x14ac:dyDescent="0.3">
      <c r="A74" s="6">
        <v>85000</v>
      </c>
    </row>
    <row r="75" spans="1:1" x14ac:dyDescent="0.3">
      <c r="A75" s="5">
        <v>83750</v>
      </c>
    </row>
    <row r="76" spans="1:1" x14ac:dyDescent="0.3">
      <c r="A76" s="6">
        <v>83750</v>
      </c>
    </row>
    <row r="77" spans="1:1" x14ac:dyDescent="0.3">
      <c r="A77" s="5">
        <v>80700</v>
      </c>
    </row>
    <row r="78" spans="1:1" x14ac:dyDescent="0.3">
      <c r="A78" s="6">
        <v>80700</v>
      </c>
    </row>
    <row r="79" spans="1:1" x14ac:dyDescent="0.3">
      <c r="A79" s="6">
        <v>79570</v>
      </c>
    </row>
    <row r="80" spans="1:1" x14ac:dyDescent="0.3">
      <c r="A80" s="5">
        <v>79570</v>
      </c>
    </row>
    <row r="81" spans="1:1" x14ac:dyDescent="0.3">
      <c r="A81" s="5">
        <v>78540</v>
      </c>
    </row>
    <row r="82" spans="1:1" x14ac:dyDescent="0.3">
      <c r="A82" s="6">
        <v>78540</v>
      </c>
    </row>
    <row r="83" spans="1:1" x14ac:dyDescent="0.3">
      <c r="A83" s="5">
        <v>78390</v>
      </c>
    </row>
    <row r="84" spans="1:1" x14ac:dyDescent="0.3">
      <c r="A84" s="6">
        <v>78390</v>
      </c>
    </row>
    <row r="85" spans="1:1" x14ac:dyDescent="0.3">
      <c r="A85" s="6">
        <v>76900</v>
      </c>
    </row>
    <row r="86" spans="1:1" x14ac:dyDescent="0.3">
      <c r="A86" s="5">
        <v>76900</v>
      </c>
    </row>
    <row r="87" spans="1:1" x14ac:dyDescent="0.3">
      <c r="A87" s="5">
        <v>75970</v>
      </c>
    </row>
    <row r="88" spans="1:1" x14ac:dyDescent="0.3">
      <c r="A88" s="6">
        <v>75970</v>
      </c>
    </row>
    <row r="89" spans="1:1" x14ac:dyDescent="0.3">
      <c r="A89">
        <v>75880</v>
      </c>
    </row>
    <row r="90" spans="1:1" x14ac:dyDescent="0.3">
      <c r="A90" s="6">
        <v>75880</v>
      </c>
    </row>
    <row r="91" spans="1:1" x14ac:dyDescent="0.3">
      <c r="A91">
        <v>75480</v>
      </c>
    </row>
    <row r="92" spans="1:1" x14ac:dyDescent="0.3">
      <c r="A92" s="6">
        <v>75480</v>
      </c>
    </row>
    <row r="93" spans="1:1" x14ac:dyDescent="0.3">
      <c r="A93" s="5">
        <v>75280</v>
      </c>
    </row>
    <row r="94" spans="1:1" x14ac:dyDescent="0.3">
      <c r="A94" s="6">
        <v>75280</v>
      </c>
    </row>
    <row r="95" spans="1:1" x14ac:dyDescent="0.3">
      <c r="A95">
        <v>75000</v>
      </c>
    </row>
    <row r="96" spans="1:1" x14ac:dyDescent="0.3">
      <c r="A96" s="6">
        <v>75000</v>
      </c>
    </row>
    <row r="97" spans="1:1" x14ac:dyDescent="0.3">
      <c r="A97" s="6">
        <v>74550</v>
      </c>
    </row>
    <row r="98" spans="1:1" x14ac:dyDescent="0.3">
      <c r="A98" s="5">
        <v>74550</v>
      </c>
    </row>
    <row r="99" spans="1:1" x14ac:dyDescent="0.3">
      <c r="A99" s="5">
        <v>71380</v>
      </c>
    </row>
    <row r="100" spans="1:1" x14ac:dyDescent="0.3">
      <c r="A100" s="6">
        <v>71380</v>
      </c>
    </row>
    <row r="101" spans="1:1" x14ac:dyDescent="0.3">
      <c r="A101" s="7">
        <v>70610</v>
      </c>
    </row>
    <row r="102" spans="1:1" x14ac:dyDescent="0.3">
      <c r="A102" s="3">
        <v>70610</v>
      </c>
    </row>
    <row r="103" spans="1:1" x14ac:dyDescent="0.3">
      <c r="A103" s="7">
        <v>70270</v>
      </c>
    </row>
    <row r="104" spans="1:1" x14ac:dyDescent="0.3">
      <c r="A104" s="3">
        <v>70270</v>
      </c>
    </row>
    <row r="105" spans="1:1" x14ac:dyDescent="0.3">
      <c r="A105" s="3">
        <v>69710</v>
      </c>
    </row>
    <row r="106" spans="1:1" x14ac:dyDescent="0.3">
      <c r="A106" s="7">
        <v>69710</v>
      </c>
    </row>
    <row r="107" spans="1:1" x14ac:dyDescent="0.3">
      <c r="A107" s="7">
        <v>69120</v>
      </c>
    </row>
    <row r="108" spans="1:1" x14ac:dyDescent="0.3">
      <c r="A108" s="3">
        <v>69120</v>
      </c>
    </row>
    <row r="109" spans="1:1" x14ac:dyDescent="0.3">
      <c r="A109" s="7">
        <v>69070</v>
      </c>
    </row>
    <row r="110" spans="1:1" x14ac:dyDescent="0.3">
      <c r="A110" s="3">
        <v>69070</v>
      </c>
    </row>
    <row r="111" spans="1:1" x14ac:dyDescent="0.3">
      <c r="A111" s="7">
        <v>68900</v>
      </c>
    </row>
    <row r="112" spans="1:1" x14ac:dyDescent="0.3">
      <c r="A112" s="3">
        <v>68900</v>
      </c>
    </row>
    <row r="113" spans="1:1" x14ac:dyDescent="0.3">
      <c r="A113" s="7">
        <v>67950</v>
      </c>
    </row>
    <row r="114" spans="1:1" x14ac:dyDescent="0.3">
      <c r="A114" s="3">
        <v>67950</v>
      </c>
    </row>
    <row r="115" spans="1:1" x14ac:dyDescent="0.3">
      <c r="A115" s="7">
        <v>67910</v>
      </c>
    </row>
    <row r="116" spans="1:1" x14ac:dyDescent="0.3">
      <c r="A116" s="3">
        <v>67910</v>
      </c>
    </row>
    <row r="117" spans="1:1" x14ac:dyDescent="0.3">
      <c r="A117" s="7">
        <v>65920</v>
      </c>
    </row>
    <row r="118" spans="1:1" x14ac:dyDescent="0.3">
      <c r="A118" s="3">
        <v>65920</v>
      </c>
    </row>
    <row r="119" spans="1:1" x14ac:dyDescent="0.3">
      <c r="A119" s="7">
        <v>65700</v>
      </c>
    </row>
    <row r="120" spans="1:1" x14ac:dyDescent="0.3">
      <c r="A120" s="3">
        <v>65700</v>
      </c>
    </row>
    <row r="121" spans="1:1" x14ac:dyDescent="0.3">
      <c r="A121" s="7">
        <v>65360</v>
      </c>
    </row>
    <row r="122" spans="1:1" x14ac:dyDescent="0.3">
      <c r="A122" s="3">
        <v>65360</v>
      </c>
    </row>
    <row r="123" spans="1:1" x14ac:dyDescent="0.3">
      <c r="A123" s="7">
        <v>64000</v>
      </c>
    </row>
    <row r="124" spans="1:1" x14ac:dyDescent="0.3">
      <c r="A124" s="3">
        <v>64000</v>
      </c>
    </row>
    <row r="125" spans="1:1" x14ac:dyDescent="0.3">
      <c r="A125" s="7">
        <v>62780</v>
      </c>
    </row>
    <row r="126" spans="1:1" x14ac:dyDescent="0.3">
      <c r="A126" s="3">
        <v>62780</v>
      </c>
    </row>
    <row r="127" spans="1:1" x14ac:dyDescent="0.3">
      <c r="A127" s="7">
        <v>60570</v>
      </c>
    </row>
    <row r="128" spans="1:1" x14ac:dyDescent="0.3">
      <c r="A128" s="3">
        <v>60570</v>
      </c>
    </row>
    <row r="129" spans="1:1" x14ac:dyDescent="0.3">
      <c r="A129" s="7">
        <v>60130</v>
      </c>
    </row>
    <row r="130" spans="1:1" x14ac:dyDescent="0.3">
      <c r="A130" s="3">
        <v>60130</v>
      </c>
    </row>
    <row r="131" spans="1:1" x14ac:dyDescent="0.3">
      <c r="A131" s="7">
        <v>59430</v>
      </c>
    </row>
    <row r="132" spans="1:1" x14ac:dyDescent="0.3">
      <c r="A132" s="3">
        <v>59430</v>
      </c>
    </row>
    <row r="133" spans="1:1" x14ac:dyDescent="0.3">
      <c r="A133" s="7">
        <v>58960</v>
      </c>
    </row>
    <row r="134" spans="1:1" x14ac:dyDescent="0.3">
      <c r="A134" s="3">
        <v>58960</v>
      </c>
    </row>
    <row r="135" spans="1:1" x14ac:dyDescent="0.3">
      <c r="A135" s="7">
        <v>58940</v>
      </c>
    </row>
    <row r="136" spans="1:1" x14ac:dyDescent="0.3">
      <c r="A136" s="3">
        <v>58940</v>
      </c>
    </row>
    <row r="137" spans="1:1" x14ac:dyDescent="0.3">
      <c r="A137" s="7">
        <v>58100</v>
      </c>
    </row>
    <row r="138" spans="1:1" x14ac:dyDescent="0.3">
      <c r="A138" s="3">
        <v>58100</v>
      </c>
    </row>
    <row r="139" spans="1:1" x14ac:dyDescent="0.3">
      <c r="A139" s="7">
        <v>57090</v>
      </c>
    </row>
    <row r="140" spans="1:1" x14ac:dyDescent="0.3">
      <c r="A140" s="3">
        <v>57090</v>
      </c>
    </row>
    <row r="141" spans="1:1" x14ac:dyDescent="0.3">
      <c r="A141" s="3">
        <v>56870</v>
      </c>
    </row>
    <row r="142" spans="1:1" x14ac:dyDescent="0.3">
      <c r="A142" s="7">
        <v>56870</v>
      </c>
    </row>
    <row r="143" spans="1:1" x14ac:dyDescent="0.3">
      <c r="A143" s="7">
        <v>54970</v>
      </c>
    </row>
    <row r="144" spans="1:1" x14ac:dyDescent="0.3">
      <c r="A144" s="3">
        <v>54970</v>
      </c>
    </row>
    <row r="145" spans="1:1" x14ac:dyDescent="0.3">
      <c r="A145" s="7">
        <v>53870</v>
      </c>
    </row>
    <row r="146" spans="1:1" x14ac:dyDescent="0.3">
      <c r="A146" s="3">
        <v>53870</v>
      </c>
    </row>
    <row r="147" spans="1:1" x14ac:dyDescent="0.3">
      <c r="A147" s="7">
        <v>53540</v>
      </c>
    </row>
    <row r="148" spans="1:1" x14ac:dyDescent="0.3">
      <c r="A148" s="7">
        <v>53540</v>
      </c>
    </row>
    <row r="149" spans="1:1" x14ac:dyDescent="0.3">
      <c r="A149" s="3">
        <v>53540</v>
      </c>
    </row>
    <row r="150" spans="1:1" x14ac:dyDescent="0.3">
      <c r="A150" s="3">
        <v>53540</v>
      </c>
    </row>
    <row r="151" spans="1:1" x14ac:dyDescent="0.3">
      <c r="A151" s="7">
        <v>53240</v>
      </c>
    </row>
    <row r="152" spans="1:1" x14ac:dyDescent="0.3">
      <c r="A152" s="3">
        <v>53240</v>
      </c>
    </row>
    <row r="153" spans="1:1" x14ac:dyDescent="0.3">
      <c r="A153" s="7">
        <v>52610</v>
      </c>
    </row>
    <row r="154" spans="1:1" x14ac:dyDescent="0.3">
      <c r="A154" s="3">
        <v>52610</v>
      </c>
    </row>
    <row r="155" spans="1:1" x14ac:dyDescent="0.3">
      <c r="A155" s="3">
        <v>49630</v>
      </c>
    </row>
    <row r="156" spans="1:1" x14ac:dyDescent="0.3">
      <c r="A156" s="7">
        <v>49630</v>
      </c>
    </row>
    <row r="157" spans="1:1" x14ac:dyDescent="0.3">
      <c r="A157" s="7">
        <v>48980</v>
      </c>
    </row>
    <row r="158" spans="1:1" x14ac:dyDescent="0.3">
      <c r="A158" s="3">
        <v>48980</v>
      </c>
    </row>
    <row r="159" spans="1:1" x14ac:dyDescent="0.3">
      <c r="A159" s="7">
        <v>48950</v>
      </c>
    </row>
    <row r="160" spans="1:1" x14ac:dyDescent="0.3">
      <c r="A160" s="3">
        <v>48950</v>
      </c>
    </row>
    <row r="161" spans="1:1" x14ac:dyDescent="0.3">
      <c r="A161" s="7">
        <v>48530</v>
      </c>
    </row>
    <row r="162" spans="1:1" x14ac:dyDescent="0.3">
      <c r="A162" s="3">
        <v>48530</v>
      </c>
    </row>
    <row r="163" spans="1:1" x14ac:dyDescent="0.3">
      <c r="A163" s="3">
        <v>48170</v>
      </c>
    </row>
    <row r="164" spans="1:1" x14ac:dyDescent="0.3">
      <c r="A164" s="7">
        <v>48170</v>
      </c>
    </row>
    <row r="165" spans="1:1" x14ac:dyDescent="0.3">
      <c r="A165" s="7">
        <v>47360</v>
      </c>
    </row>
    <row r="166" spans="1:1" x14ac:dyDescent="0.3">
      <c r="A166" s="3">
        <v>47360</v>
      </c>
    </row>
    <row r="167" spans="1:1" x14ac:dyDescent="0.3">
      <c r="A167" s="3">
        <v>45510</v>
      </c>
    </row>
    <row r="168" spans="1:1" x14ac:dyDescent="0.3">
      <c r="A168" s="7">
        <v>45510</v>
      </c>
    </row>
    <row r="169" spans="1:1" x14ac:dyDescent="0.3">
      <c r="A169" s="3">
        <v>43840</v>
      </c>
    </row>
    <row r="170" spans="1:1" x14ac:dyDescent="0.3">
      <c r="A170" s="7">
        <v>43840</v>
      </c>
    </row>
    <row r="171" spans="1:1" x14ac:dyDescent="0.3">
      <c r="A171" s="7">
        <v>43510</v>
      </c>
    </row>
    <row r="172" spans="1:1" x14ac:dyDescent="0.3">
      <c r="A172" s="3">
        <v>43510</v>
      </c>
    </row>
    <row r="173" spans="1:1" x14ac:dyDescent="0.3">
      <c r="A173" s="7">
        <v>41980</v>
      </c>
    </row>
    <row r="174" spans="1:1" x14ac:dyDescent="0.3">
      <c r="A174" s="3">
        <v>41980</v>
      </c>
    </row>
    <row r="175" spans="1:1" x14ac:dyDescent="0.3">
      <c r="A175" s="7">
        <v>41570</v>
      </c>
    </row>
    <row r="176" spans="1:1" x14ac:dyDescent="0.3">
      <c r="A176" s="3">
        <v>41570</v>
      </c>
    </row>
    <row r="177" spans="1:1" x14ac:dyDescent="0.3">
      <c r="A177" s="7">
        <v>40400</v>
      </c>
    </row>
    <row r="178" spans="1:1" x14ac:dyDescent="0.3">
      <c r="A178" s="3">
        <v>40400</v>
      </c>
    </row>
    <row r="179" spans="1:1" x14ac:dyDescent="0.3">
      <c r="A179" s="3">
        <v>37920</v>
      </c>
    </row>
    <row r="180" spans="1:1" x14ac:dyDescent="0.3">
      <c r="A180" s="7">
        <v>37920</v>
      </c>
    </row>
    <row r="181" spans="1:1" x14ac:dyDescent="0.3">
      <c r="A181" s="7">
        <v>36040</v>
      </c>
    </row>
    <row r="182" spans="1:1" x14ac:dyDescent="0.3">
      <c r="A182" s="3">
        <v>36040</v>
      </c>
    </row>
    <row r="183" spans="1:1" x14ac:dyDescent="0.3">
      <c r="A183" s="7">
        <v>34980</v>
      </c>
    </row>
    <row r="184" spans="1:1" x14ac:dyDescent="0.3">
      <c r="A184" s="3">
        <v>34980</v>
      </c>
    </row>
    <row r="185" spans="1:1" x14ac:dyDescent="0.3">
      <c r="A185" s="7">
        <v>33920</v>
      </c>
    </row>
    <row r="186" spans="1:1" x14ac:dyDescent="0.3">
      <c r="A186" s="3">
        <v>33920</v>
      </c>
    </row>
  </sheetData>
  <sortState ref="E4:E14">
    <sortCondition ref="E4"/>
  </sortState>
  <conditionalFormatting sqref="A1:A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4" workbookViewId="0">
      <selection activeCell="G48" sqref="G48"/>
    </sheetView>
  </sheetViews>
  <sheetFormatPr defaultRowHeight="14.4" x14ac:dyDescent="0.3"/>
  <cols>
    <col min="2" max="2" width="12.5546875" customWidth="1"/>
    <col min="3" max="3" width="13.88671875" bestFit="1" customWidth="1"/>
    <col min="4" max="4" width="15.77734375" customWidth="1"/>
    <col min="6" max="6" width="12.5546875" bestFit="1" customWidth="1"/>
    <col min="7" max="8" width="13.88671875" customWidth="1"/>
  </cols>
  <sheetData>
    <row r="2" spans="2:9" ht="28.2" customHeight="1" x14ac:dyDescent="0.3">
      <c r="D2" s="64" t="s">
        <v>245</v>
      </c>
      <c r="E2" s="64"/>
      <c r="F2" s="64"/>
      <c r="G2" s="64"/>
      <c r="H2" s="64"/>
      <c r="I2" s="64"/>
    </row>
    <row r="7" spans="2:9" x14ac:dyDescent="0.3">
      <c r="B7" s="19" t="s">
        <v>221</v>
      </c>
      <c r="C7" t="s">
        <v>242</v>
      </c>
      <c r="D7" t="s">
        <v>224</v>
      </c>
    </row>
    <row r="8" spans="2:9" x14ac:dyDescent="0.3">
      <c r="B8" s="20" t="s">
        <v>43</v>
      </c>
      <c r="C8" s="21">
        <v>4</v>
      </c>
      <c r="D8" s="4">
        <v>92080</v>
      </c>
    </row>
    <row r="9" spans="2:9" x14ac:dyDescent="0.3">
      <c r="B9" s="20" t="s">
        <v>10</v>
      </c>
      <c r="C9" s="21">
        <v>20</v>
      </c>
      <c r="D9" s="4">
        <v>75933</v>
      </c>
    </row>
    <row r="10" spans="2:9" x14ac:dyDescent="0.3">
      <c r="B10" s="20" t="s">
        <v>13</v>
      </c>
      <c r="C10" s="21">
        <v>139</v>
      </c>
      <c r="D10" s="4">
        <v>76955.8273381295</v>
      </c>
    </row>
    <row r="11" spans="2:9" x14ac:dyDescent="0.3">
      <c r="B11" s="20" t="s">
        <v>18</v>
      </c>
      <c r="C11" s="21">
        <v>16</v>
      </c>
      <c r="D11" s="4">
        <v>78115</v>
      </c>
    </row>
    <row r="12" spans="2:9" x14ac:dyDescent="0.3">
      <c r="B12" s="20" t="s">
        <v>49</v>
      </c>
      <c r="C12" s="21">
        <v>6</v>
      </c>
      <c r="D12" s="4">
        <v>77423.333333333328</v>
      </c>
    </row>
    <row r="13" spans="2:9" x14ac:dyDescent="0.3">
      <c r="B13" s="20" t="s">
        <v>220</v>
      </c>
      <c r="C13" s="21">
        <v>185</v>
      </c>
      <c r="D13" s="4">
        <v>77287.67567567568</v>
      </c>
      <c r="G13" s="20"/>
      <c r="H13" s="21"/>
    </row>
    <row r="14" spans="2:9" x14ac:dyDescent="0.3">
      <c r="G14" s="20"/>
      <c r="H14" s="21"/>
    </row>
    <row r="15" spans="2:9" x14ac:dyDescent="0.3">
      <c r="G15" s="20"/>
      <c r="H15" s="21"/>
    </row>
    <row r="16" spans="2:9" x14ac:dyDescent="0.3">
      <c r="G16" s="20"/>
      <c r="H16" s="21"/>
    </row>
    <row r="17" spans="7:8" x14ac:dyDescent="0.3">
      <c r="G17" s="20"/>
      <c r="H17" s="21"/>
    </row>
    <row r="18" spans="7:8" x14ac:dyDescent="0.3">
      <c r="G18" s="20"/>
      <c r="H18" s="21"/>
    </row>
    <row r="39" spans="2:7" x14ac:dyDescent="0.3">
      <c r="F39" s="20"/>
      <c r="G39" s="21"/>
    </row>
    <row r="45" spans="2:7" x14ac:dyDescent="0.3">
      <c r="B45" s="19" t="s">
        <v>202</v>
      </c>
      <c r="C45" t="s">
        <v>204</v>
      </c>
      <c r="F45" s="19" t="s">
        <v>202</v>
      </c>
      <c r="G45" t="s">
        <v>203</v>
      </c>
    </row>
    <row r="47" spans="2:7" x14ac:dyDescent="0.3">
      <c r="B47" s="19" t="s">
        <v>221</v>
      </c>
      <c r="C47" t="s">
        <v>242</v>
      </c>
      <c r="F47" s="19" t="s">
        <v>221</v>
      </c>
      <c r="G47" t="s">
        <v>242</v>
      </c>
    </row>
    <row r="48" spans="2:7" x14ac:dyDescent="0.3">
      <c r="B48" s="20" t="s">
        <v>26</v>
      </c>
      <c r="C48" s="21">
        <v>4</v>
      </c>
      <c r="F48" s="20" t="s">
        <v>26</v>
      </c>
      <c r="G48" s="21">
        <v>4</v>
      </c>
    </row>
    <row r="49" spans="2:7" x14ac:dyDescent="0.3">
      <c r="B49" s="20" t="s">
        <v>9</v>
      </c>
      <c r="C49" s="21">
        <v>14</v>
      </c>
      <c r="E49" s="20"/>
      <c r="F49" s="20" t="s">
        <v>9</v>
      </c>
      <c r="G49" s="21">
        <v>14</v>
      </c>
    </row>
    <row r="50" spans="2:7" x14ac:dyDescent="0.3">
      <c r="B50" s="20" t="s">
        <v>17</v>
      </c>
      <c r="C50" s="21">
        <v>19</v>
      </c>
      <c r="E50" s="20"/>
      <c r="F50" s="20" t="s">
        <v>17</v>
      </c>
      <c r="G50" s="21">
        <v>19</v>
      </c>
    </row>
    <row r="51" spans="2:7" x14ac:dyDescent="0.3">
      <c r="B51" s="20" t="s">
        <v>12</v>
      </c>
      <c r="C51" s="21">
        <v>28</v>
      </c>
      <c r="E51" s="20"/>
      <c r="F51" s="20" t="s">
        <v>12</v>
      </c>
      <c r="G51" s="21">
        <v>28</v>
      </c>
    </row>
    <row r="52" spans="2:7" x14ac:dyDescent="0.3">
      <c r="B52" s="20" t="s">
        <v>23</v>
      </c>
      <c r="C52" s="21">
        <v>28</v>
      </c>
      <c r="E52" s="20"/>
      <c r="F52" s="20" t="s">
        <v>23</v>
      </c>
      <c r="G52" s="21">
        <v>28</v>
      </c>
    </row>
    <row r="53" spans="2:7" x14ac:dyDescent="0.3">
      <c r="B53" s="20" t="s">
        <v>220</v>
      </c>
      <c r="C53" s="21">
        <v>93</v>
      </c>
      <c r="E53" s="20"/>
      <c r="F53" s="20" t="s">
        <v>220</v>
      </c>
      <c r="G53" s="21">
        <v>93</v>
      </c>
    </row>
  </sheetData>
  <mergeCells count="1">
    <mergeCell ref="D2:I2"/>
  </mergeCells>
  <conditionalFormatting pivot="1" sqref="D8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{308818E3-BB0B-4DBB-AF62-6690B9ECC43C}</x14:id>
        </ext>
      </extLst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08818E3-BB0B-4DBB-AF62-6690B9ECC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:I22"/>
  <sheetViews>
    <sheetView workbookViewId="0">
      <selection activeCell="J22" sqref="J22"/>
    </sheetView>
  </sheetViews>
  <sheetFormatPr defaultRowHeight="14.4" x14ac:dyDescent="0.3"/>
  <cols>
    <col min="2" max="2" width="12.44140625" customWidth="1"/>
    <col min="3" max="3" width="18.6640625" bestFit="1" customWidth="1"/>
    <col min="4" max="4" width="12" customWidth="1"/>
    <col min="7" max="7" width="14.109375" customWidth="1"/>
    <col min="8" max="8" width="14" customWidth="1"/>
    <col min="9" max="9" width="12.21875" customWidth="1"/>
  </cols>
  <sheetData>
    <row r="2" spans="2:9" ht="28.8" x14ac:dyDescent="0.55000000000000004">
      <c r="C2" s="37" t="s">
        <v>203</v>
      </c>
      <c r="H2" s="37" t="s">
        <v>204</v>
      </c>
    </row>
    <row r="3" spans="2:9" ht="15" thickBot="1" x14ac:dyDescent="0.35"/>
    <row r="4" spans="2:9" ht="68.400000000000006" customHeight="1" thickBot="1" x14ac:dyDescent="0.35">
      <c r="B4" s="35">
        <f>COUNTIF(Table7[Country],"NZ")</f>
        <v>93</v>
      </c>
      <c r="C4" s="57">
        <f>COUNTIFS(Table7[Gender],"Female",Table7[Country],"NZ")/B4</f>
        <v>0.4731182795698925</v>
      </c>
      <c r="D4" s="36">
        <f>AVERAGEIFS(Table7[Salary],Table7[Country],"NZ")</f>
        <v>77209.677419354834</v>
      </c>
      <c r="G4" s="32">
        <f>COUNTIF(Table7[Country],"IND")</f>
        <v>92</v>
      </c>
      <c r="H4" s="33">
        <f>COUNTIFS(Table7[Gender],"Female",Table7[Country],"IND")/G4</f>
        <v>0.46739130434782611</v>
      </c>
      <c r="I4" s="34">
        <f>AVERAGEIFS(Table7[Salary],Table7[Country],"IND")</f>
        <v>77366.521739130432</v>
      </c>
    </row>
    <row r="5" spans="2:9" ht="15" thickBot="1" x14ac:dyDescent="0.35"/>
    <row r="6" spans="2:9" x14ac:dyDescent="0.3">
      <c r="B6" s="22"/>
      <c r="C6" s="12"/>
      <c r="D6" s="13"/>
      <c r="G6" s="22"/>
      <c r="H6" s="12"/>
      <c r="I6" s="13"/>
    </row>
    <row r="7" spans="2:9" x14ac:dyDescent="0.3">
      <c r="B7" s="14"/>
      <c r="C7" s="5"/>
      <c r="D7" s="15"/>
      <c r="G7" s="14"/>
      <c r="H7" s="5"/>
      <c r="I7" s="15"/>
    </row>
    <row r="8" spans="2:9" x14ac:dyDescent="0.3">
      <c r="B8" s="14"/>
      <c r="C8" s="5"/>
      <c r="D8" s="15"/>
      <c r="G8" s="14"/>
      <c r="H8" s="5"/>
      <c r="I8" s="15"/>
    </row>
    <row r="9" spans="2:9" x14ac:dyDescent="0.3">
      <c r="B9" s="14"/>
      <c r="C9" s="5"/>
      <c r="D9" s="15"/>
      <c r="G9" s="14"/>
      <c r="H9" s="5"/>
      <c r="I9" s="15"/>
    </row>
    <row r="10" spans="2:9" x14ac:dyDescent="0.3">
      <c r="B10" s="14"/>
      <c r="C10" s="5"/>
      <c r="D10" s="15"/>
      <c r="G10" s="14"/>
      <c r="H10" s="5"/>
      <c r="I10" s="15"/>
    </row>
    <row r="11" spans="2:9" x14ac:dyDescent="0.3">
      <c r="B11" s="14"/>
      <c r="C11" s="5"/>
      <c r="D11" s="15"/>
      <c r="G11" s="14"/>
      <c r="H11" s="5"/>
      <c r="I11" s="15"/>
    </row>
    <row r="12" spans="2:9" x14ac:dyDescent="0.3">
      <c r="B12" s="14"/>
      <c r="C12" s="5"/>
      <c r="D12" s="15"/>
      <c r="G12" s="14"/>
      <c r="H12" s="5"/>
      <c r="I12" s="15"/>
    </row>
    <row r="13" spans="2:9" x14ac:dyDescent="0.3">
      <c r="B13" s="14"/>
      <c r="C13" s="5"/>
      <c r="D13" s="15"/>
      <c r="G13" s="14"/>
      <c r="H13" s="5"/>
      <c r="I13" s="15"/>
    </row>
    <row r="14" spans="2:9" x14ac:dyDescent="0.3">
      <c r="B14" s="14"/>
      <c r="C14" s="5"/>
      <c r="D14" s="15"/>
      <c r="G14" s="14"/>
      <c r="H14" s="5"/>
      <c r="I14" s="15"/>
    </row>
    <row r="15" spans="2:9" x14ac:dyDescent="0.3">
      <c r="B15" s="14"/>
      <c r="C15" s="5"/>
      <c r="D15" s="15"/>
      <c r="G15" s="14"/>
      <c r="H15" s="5"/>
      <c r="I15" s="15"/>
    </row>
    <row r="16" spans="2:9" x14ac:dyDescent="0.3">
      <c r="B16" s="14"/>
      <c r="C16" s="5"/>
      <c r="D16" s="15"/>
      <c r="G16" s="14"/>
      <c r="H16" s="5"/>
      <c r="I16" s="15"/>
    </row>
    <row r="17" spans="2:9" x14ac:dyDescent="0.3">
      <c r="B17" s="14"/>
      <c r="C17" s="5"/>
      <c r="D17" s="15"/>
      <c r="G17" s="14"/>
      <c r="H17" s="5"/>
      <c r="I17" s="15"/>
    </row>
    <row r="18" spans="2:9" x14ac:dyDescent="0.3">
      <c r="B18" s="14"/>
      <c r="C18" s="5"/>
      <c r="D18" s="15"/>
      <c r="G18" s="14"/>
      <c r="H18" s="5"/>
      <c r="I18" s="15"/>
    </row>
    <row r="19" spans="2:9" x14ac:dyDescent="0.3">
      <c r="B19" s="14"/>
      <c r="C19" s="5"/>
      <c r="D19" s="15"/>
      <c r="G19" s="14"/>
      <c r="H19" s="5"/>
      <c r="I19" s="15"/>
    </row>
    <row r="20" spans="2:9" ht="15" thickBot="1" x14ac:dyDescent="0.35">
      <c r="B20" s="16"/>
      <c r="C20" s="17"/>
      <c r="D20" s="18"/>
      <c r="G20" s="16"/>
      <c r="H20" s="17"/>
      <c r="I20" s="18"/>
    </row>
    <row r="22" spans="2:9" x14ac:dyDescent="0.3">
      <c r="E22" s="6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Consolidated Sheet</vt:lpstr>
      <vt:lpstr>Info. Finder</vt:lpstr>
      <vt:lpstr>Salary Spread</vt:lpstr>
      <vt:lpstr>Salary and Rating</vt:lpstr>
      <vt:lpstr>NZ vs IND</vt:lpstr>
      <vt:lpstr>Emp_table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Arbaaz</dc:creator>
  <cp:lastModifiedBy>Arbaaz</cp:lastModifiedBy>
  <dcterms:created xsi:type="dcterms:W3CDTF">2024-07-24T12:02:26Z</dcterms:created>
  <dcterms:modified xsi:type="dcterms:W3CDTF">2024-07-25T15:36:55Z</dcterms:modified>
</cp:coreProperties>
</file>