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ink\Desktop\"/>
    </mc:Choice>
  </mc:AlternateContent>
  <xr:revisionPtr revIDLastSave="0" documentId="13_ncr:1_{5F69BAD1-7DF5-4C9B-86D0-15DF7548127E}" xr6:coauthVersionLast="45" xr6:coauthVersionMax="45" xr10:uidLastSave="{00000000-0000-0000-0000-000000000000}"/>
  <bookViews>
    <workbookView xWindow="-120" yWindow="-120" windowWidth="29040" windowHeight="15840" activeTab="1" xr2:uid="{38822AC9-1529-44FE-93AF-07DA522D89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R13" i="2" l="1"/>
  <c r="D6" i="2" s="1"/>
  <c r="E6" i="2" s="1"/>
  <c r="G6" i="2" s="1"/>
  <c r="C8" i="2"/>
  <c r="K4" i="2"/>
  <c r="D3" i="2" l="1"/>
  <c r="E3" i="2" s="1"/>
  <c r="F3" i="2" s="1"/>
  <c r="G3" i="2" s="1"/>
  <c r="D4" i="2"/>
  <c r="E4" i="2" s="1"/>
  <c r="G4" i="2" s="1"/>
  <c r="D5" i="2"/>
  <c r="E5" i="2"/>
  <c r="G5" i="2" s="1"/>
  <c r="C2" i="1"/>
  <c r="C6" i="1"/>
  <c r="C5" i="1"/>
  <c r="C4" i="1"/>
  <c r="C3" i="1"/>
  <c r="D17" i="1"/>
  <c r="D8" i="2" l="1"/>
  <c r="D8" i="1"/>
  <c r="C8" i="1"/>
  <c r="F7" i="1"/>
  <c r="G7" i="1"/>
  <c r="E3" i="1"/>
  <c r="F3" i="1" s="1"/>
  <c r="G3" i="1" s="1"/>
  <c r="E4" i="1"/>
  <c r="F4" i="1" s="1"/>
  <c r="G4" i="1" s="1"/>
  <c r="E5" i="1"/>
  <c r="F5" i="1" s="1"/>
  <c r="G5" i="1" s="1"/>
  <c r="E6" i="1"/>
  <c r="F6" i="1" s="1"/>
  <c r="G6" i="1" s="1"/>
  <c r="E7" i="1"/>
  <c r="E2" i="1"/>
  <c r="H2" i="1" s="1"/>
  <c r="D3" i="1"/>
  <c r="D4" i="1"/>
  <c r="D5" i="1"/>
  <c r="D6" i="1"/>
  <c r="D7" i="1"/>
  <c r="D2" i="1"/>
  <c r="R14" i="1"/>
  <c r="K4" i="1"/>
  <c r="F8" i="2" l="1"/>
  <c r="H7" i="2" s="1"/>
  <c r="F2" i="1"/>
  <c r="H8" i="2" l="1"/>
  <c r="F8" i="1"/>
  <c r="H8" i="1" s="1"/>
  <c r="H9" i="1" s="1"/>
  <c r="G2" i="1"/>
</calcChain>
</file>

<file path=xl/sharedStrings.xml><?xml version="1.0" encoding="utf-8"?>
<sst xmlns="http://schemas.openxmlformats.org/spreadsheetml/2006/main" count="46" uniqueCount="28">
  <si>
    <t>Harpy</t>
  </si>
  <si>
    <t>Purifier T1</t>
  </si>
  <si>
    <t>Purifier T2</t>
  </si>
  <si>
    <t>Scalpel</t>
  </si>
  <si>
    <t>ship m3</t>
  </si>
  <si>
    <t>mod m3</t>
  </si>
  <si>
    <t>Package1</t>
  </si>
  <si>
    <t>Package2</t>
  </si>
  <si>
    <t>12 purifiers</t>
  </si>
  <si>
    <t>7 manticore 5 harpys</t>
  </si>
  <si>
    <t>10 Scalpel 2 Purifier</t>
  </si>
  <si>
    <t>Package3</t>
  </si>
  <si>
    <t>Package4</t>
  </si>
  <si>
    <t>modules</t>
  </si>
  <si>
    <t>Name</t>
  </si>
  <si>
    <t>QTY</t>
  </si>
  <si>
    <t>ttl Price</t>
  </si>
  <si>
    <t>Allocated Shipping Costs</t>
  </si>
  <si>
    <t>Net Ttl</t>
  </si>
  <si>
    <t>Profit</t>
  </si>
  <si>
    <t>Price Per</t>
  </si>
  <si>
    <t>ttl profit</t>
  </si>
  <si>
    <t>profit per ship</t>
  </si>
  <si>
    <t>manticore T1</t>
  </si>
  <si>
    <t>manticore T2</t>
  </si>
  <si>
    <t>Jackdaw</t>
  </si>
  <si>
    <t>3 jackdaws 6 scalpel</t>
  </si>
  <si>
    <t>1 jackdaw 2 scalpel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</si>
</sst>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2" applyFont="1"/>
    <xf numFmtId="43" fontId="0" fillId="0" borderId="0" xfId="1" applyFont="1"/>
    <xf numFmtId="43" fontId="0" fillId="0" borderId="0" xfId="0" applyNumberFormat="1"/>
    <xf numFmtId="44" fontId="0" fillId="0" borderId="0" xfId="0" applyNumberFormat="1"/>
    <xf numFmtId="9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F3DD-F51A-4FAE-9E5B-85B315E817F6}">
  <dimension ref="A1:S17"/>
  <sheetViews>
    <sheetView workbookViewId="0">
      <selection sqref="A1:R14"/>
    </sheetView>
  </sheetViews>
  <sheetFormatPr defaultRowHeight="15" x14ac:dyDescent="0.25"/>
  <cols>
    <col min="1" max="1" width="13.7109375" customWidth="1"/>
    <col min="3" max="3" width="18" style="1" bestFit="1" customWidth="1"/>
    <col min="4" max="4" width="23.140625" bestFit="1" customWidth="1"/>
    <col min="5" max="5" width="16.28515625" bestFit="1" customWidth="1"/>
    <col min="6" max="6" width="18" bestFit="1" customWidth="1"/>
    <col min="7" max="7" width="16.28515625" customWidth="1"/>
    <col min="8" max="8" width="16.28515625" bestFit="1" customWidth="1"/>
    <col min="11" max="11" width="10.5703125" bestFit="1" customWidth="1"/>
    <col min="12" max="12" width="10.5703125" style="2" bestFit="1" customWidth="1"/>
    <col min="13" max="13" width="16.85546875" style="2" bestFit="1" customWidth="1"/>
    <col min="18" max="18" width="16.28515625" bestFit="1" customWidth="1"/>
    <col min="19" max="19" width="11.5703125" bestFit="1" customWidth="1"/>
  </cols>
  <sheetData>
    <row r="1" spans="1:19" x14ac:dyDescent="0.25">
      <c r="A1" t="s">
        <v>14</v>
      </c>
      <c r="B1" t="s">
        <v>15</v>
      </c>
      <c r="C1" s="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19" x14ac:dyDescent="0.25">
      <c r="A2" t="s">
        <v>0</v>
      </c>
      <c r="B2">
        <v>5</v>
      </c>
      <c r="C2" s="1">
        <f>322963805</f>
        <v>322963805</v>
      </c>
      <c r="D2" s="4">
        <f t="shared" ref="D2:D7" si="0">(B2*$R$14)/SUM($B$2:$B$7)</f>
        <v>22638888.888888888</v>
      </c>
      <c r="E2" s="4">
        <f t="shared" ref="E2:E7" si="1">C2+D2</f>
        <v>345602693.8888889</v>
      </c>
      <c r="F2" s="4">
        <f>E2*1.1</f>
        <v>380162963.27777779</v>
      </c>
      <c r="G2" s="4">
        <f t="shared" ref="G2:G7" si="2">F2/B2</f>
        <v>76032592.655555561</v>
      </c>
      <c r="H2" s="4">
        <f>E2/B2</f>
        <v>69120538.777777776</v>
      </c>
      <c r="J2" t="s">
        <v>4</v>
      </c>
      <c r="K2" s="2">
        <v>90000</v>
      </c>
    </row>
    <row r="3" spans="1:19" x14ac:dyDescent="0.25">
      <c r="A3" t="s">
        <v>1</v>
      </c>
      <c r="B3">
        <v>10</v>
      </c>
      <c r="C3" s="1">
        <f>553492600-($D$17*B3)</f>
        <v>493492600</v>
      </c>
      <c r="D3" s="4">
        <f t="shared" si="0"/>
        <v>45277777.777777776</v>
      </c>
      <c r="E3" s="4">
        <f t="shared" si="1"/>
        <v>538770377.77777779</v>
      </c>
      <c r="F3" s="4">
        <f>E3*1.1</f>
        <v>592647415.55555558</v>
      </c>
      <c r="G3" s="4">
        <f t="shared" si="2"/>
        <v>59264741.55555556</v>
      </c>
      <c r="J3" t="s">
        <v>5</v>
      </c>
      <c r="K3" s="2">
        <v>15442</v>
      </c>
    </row>
    <row r="4" spans="1:19" x14ac:dyDescent="0.25">
      <c r="A4" t="s">
        <v>2</v>
      </c>
      <c r="B4">
        <v>4</v>
      </c>
      <c r="C4" s="1">
        <f>294430160-($D$17*B4)</f>
        <v>270430160</v>
      </c>
      <c r="D4" s="4">
        <f t="shared" si="0"/>
        <v>18111111.111111112</v>
      </c>
      <c r="E4" s="4">
        <f t="shared" si="1"/>
        <v>288541271.1111111</v>
      </c>
      <c r="F4" s="4">
        <f>E4*1.08</f>
        <v>311624572.80000001</v>
      </c>
      <c r="G4" s="4">
        <f t="shared" si="2"/>
        <v>77906143.200000003</v>
      </c>
      <c r="K4" s="3">
        <f>(K2+K3)/30000</f>
        <v>3.5147333333333335</v>
      </c>
    </row>
    <row r="5" spans="1:19" x14ac:dyDescent="0.25">
      <c r="A5" t="s">
        <v>23</v>
      </c>
      <c r="B5">
        <v>5</v>
      </c>
      <c r="C5" s="1">
        <f>317939800-($D$17*B5)</f>
        <v>287939800</v>
      </c>
      <c r="D5" s="4">
        <f t="shared" si="0"/>
        <v>22638888.888888888</v>
      </c>
      <c r="E5" s="4">
        <f t="shared" si="1"/>
        <v>310578688.8888889</v>
      </c>
      <c r="F5" s="4">
        <f>E5*1.1</f>
        <v>341636557.77777779</v>
      </c>
      <c r="G5" s="4">
        <f t="shared" si="2"/>
        <v>68327311.555555552</v>
      </c>
    </row>
    <row r="6" spans="1:19" x14ac:dyDescent="0.25">
      <c r="A6" t="s">
        <v>24</v>
      </c>
      <c r="B6">
        <v>2</v>
      </c>
      <c r="C6" s="1">
        <f>155380080-($D$17*B6)</f>
        <v>143380080</v>
      </c>
      <c r="D6" s="4">
        <f t="shared" si="0"/>
        <v>9055555.555555556</v>
      </c>
      <c r="E6" s="4">
        <f t="shared" si="1"/>
        <v>152435635.55555555</v>
      </c>
      <c r="F6" s="4">
        <f>E6*1.08</f>
        <v>164630486.40000001</v>
      </c>
      <c r="G6" s="4">
        <f t="shared" si="2"/>
        <v>82315243.200000003</v>
      </c>
    </row>
    <row r="7" spans="1:19" x14ac:dyDescent="0.25">
      <c r="A7" t="s">
        <v>3</v>
      </c>
      <c r="B7">
        <v>10</v>
      </c>
      <c r="C7" s="1">
        <v>382129400</v>
      </c>
      <c r="D7" s="4">
        <f t="shared" si="0"/>
        <v>45277777.777777776</v>
      </c>
      <c r="E7" s="4">
        <f t="shared" si="1"/>
        <v>427407177.77777779</v>
      </c>
      <c r="F7" s="4">
        <f>E7*1.1</f>
        <v>470147895.55555558</v>
      </c>
      <c r="G7" s="4">
        <f t="shared" si="2"/>
        <v>47014789.55555556</v>
      </c>
    </row>
    <row r="8" spans="1:19" x14ac:dyDescent="0.25">
      <c r="C8" s="1">
        <f>SUM(C2:C7)</f>
        <v>1900335845</v>
      </c>
      <c r="D8" s="4">
        <f>SUM(D2:D7)</f>
        <v>163000000</v>
      </c>
      <c r="F8" s="4">
        <f>SUM(F2:F7)</f>
        <v>2260849891.3666668</v>
      </c>
      <c r="H8" s="4">
        <f>F8-SUM(C8:D8)</f>
        <v>197514046.36666679</v>
      </c>
      <c r="I8" t="s">
        <v>21</v>
      </c>
    </row>
    <row r="9" spans="1:19" x14ac:dyDescent="0.25">
      <c r="H9" s="4">
        <f>H8/36</f>
        <v>5486501.2879629666</v>
      </c>
      <c r="I9" t="s">
        <v>22</v>
      </c>
    </row>
    <row r="10" spans="1:19" x14ac:dyDescent="0.25">
      <c r="K10" t="s">
        <v>6</v>
      </c>
      <c r="L10" s="2">
        <v>30000</v>
      </c>
      <c r="M10" s="2">
        <v>350000000</v>
      </c>
      <c r="O10" t="s">
        <v>8</v>
      </c>
      <c r="R10" s="1">
        <v>41000000</v>
      </c>
    </row>
    <row r="11" spans="1:19" x14ac:dyDescent="0.25">
      <c r="K11" t="s">
        <v>7</v>
      </c>
      <c r="L11" s="2">
        <v>30000</v>
      </c>
      <c r="M11" s="2">
        <v>350000000</v>
      </c>
      <c r="O11" t="s">
        <v>9</v>
      </c>
      <c r="R11" s="1">
        <v>41000000</v>
      </c>
    </row>
    <row r="12" spans="1:19" x14ac:dyDescent="0.25">
      <c r="K12" t="s">
        <v>11</v>
      </c>
      <c r="L12" s="2">
        <v>30000</v>
      </c>
      <c r="M12" s="2">
        <v>350000000</v>
      </c>
      <c r="O12" t="s">
        <v>10</v>
      </c>
      <c r="R12" s="1">
        <v>41000000</v>
      </c>
    </row>
    <row r="13" spans="1:19" x14ac:dyDescent="0.25">
      <c r="K13" t="s">
        <v>12</v>
      </c>
      <c r="L13" s="2">
        <v>15000</v>
      </c>
      <c r="M13" s="2">
        <v>1000000000</v>
      </c>
      <c r="O13" t="s">
        <v>13</v>
      </c>
      <c r="R13" s="1">
        <v>40000000</v>
      </c>
    </row>
    <row r="14" spans="1:19" x14ac:dyDescent="0.25">
      <c r="R14" s="1">
        <f>SUM(R10:R13)</f>
        <v>163000000</v>
      </c>
      <c r="S14" s="5"/>
    </row>
    <row r="17" spans="4:4" x14ac:dyDescent="0.25">
      <c r="D17">
        <f>6000000</f>
        <v>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949B-F050-4471-8505-933DDB883F42}">
  <dimension ref="A1:R13"/>
  <sheetViews>
    <sheetView tabSelected="1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4.42578125" bestFit="1" customWidth="1"/>
    <col min="3" max="3" width="18" bestFit="1" customWidth="1"/>
    <col min="4" max="4" width="23.140625" bestFit="1" customWidth="1"/>
    <col min="5" max="5" width="16.28515625" bestFit="1" customWidth="1"/>
    <col min="6" max="6" width="18" bestFit="1" customWidth="1"/>
    <col min="7" max="7" width="16.28515625" bestFit="1" customWidth="1"/>
    <col min="8" max="8" width="17" bestFit="1" customWidth="1"/>
    <col min="11" max="12" width="10.5703125" bestFit="1" customWidth="1"/>
    <col min="13" max="13" width="16.85546875" bestFit="1" customWidth="1"/>
    <col min="18" max="18" width="16.28515625" bestFit="1" customWidth="1"/>
  </cols>
  <sheetData>
    <row r="1" spans="1:18" x14ac:dyDescent="0.25">
      <c r="A1" t="s">
        <v>14</v>
      </c>
      <c r="B1" t="s">
        <v>15</v>
      </c>
      <c r="C1" s="1" t="s">
        <v>16</v>
      </c>
      <c r="D1" t="s">
        <v>17</v>
      </c>
      <c r="E1" t="s">
        <v>18</v>
      </c>
      <c r="F1" t="s">
        <v>19</v>
      </c>
      <c r="G1" t="s">
        <v>20</v>
      </c>
      <c r="L1" s="2"/>
      <c r="M1" s="2"/>
    </row>
    <row r="2" spans="1:18" x14ac:dyDescent="0.25">
      <c r="C2" s="1"/>
      <c r="D2" s="4"/>
      <c r="E2" s="4"/>
      <c r="F2" s="4"/>
      <c r="G2" s="4"/>
      <c r="H2" s="4"/>
      <c r="J2" t="s">
        <v>4</v>
      </c>
      <c r="K2" s="2">
        <v>90000</v>
      </c>
      <c r="L2" s="2"/>
      <c r="M2" s="2"/>
    </row>
    <row r="3" spans="1:18" x14ac:dyDescent="0.25">
      <c r="A3" t="s">
        <v>1</v>
      </c>
      <c r="B3">
        <v>8</v>
      </c>
      <c r="C3" s="1">
        <v>406454320</v>
      </c>
      <c r="D3" s="4">
        <f>(B3*$R$13)/SUM($B$3:$B$6)</f>
        <v>41000000</v>
      </c>
      <c r="E3" s="4">
        <f>C3+D3</f>
        <v>447454320</v>
      </c>
      <c r="F3" s="4">
        <f>E3*1.1</f>
        <v>492199752.00000006</v>
      </c>
      <c r="G3" s="4">
        <f>F3/B3</f>
        <v>61524969.000000007</v>
      </c>
      <c r="J3" t="s">
        <v>5</v>
      </c>
      <c r="K3" s="2">
        <v>15442</v>
      </c>
      <c r="L3" s="2"/>
      <c r="M3" s="2"/>
    </row>
    <row r="4" spans="1:18" x14ac:dyDescent="0.25">
      <c r="A4" t="s">
        <v>2</v>
      </c>
      <c r="B4">
        <v>4</v>
      </c>
      <c r="C4" s="1">
        <v>274622760</v>
      </c>
      <c r="D4" s="4">
        <f>(B4*$R$13)/SUM($B$3:$B$6)</f>
        <v>20500000</v>
      </c>
      <c r="E4" s="4">
        <f>C4+D4</f>
        <v>295122760</v>
      </c>
      <c r="F4" s="4">
        <f t="shared" ref="F4:F6" si="0">E4*1.1</f>
        <v>324635036</v>
      </c>
      <c r="G4" s="4">
        <f>F4/B4</f>
        <v>81158759</v>
      </c>
      <c r="K4" s="3">
        <f>(K2+K3)/30000</f>
        <v>3.5147333333333335</v>
      </c>
      <c r="L4" s="2"/>
      <c r="M4" s="2"/>
    </row>
    <row r="5" spans="1:18" x14ac:dyDescent="0.25">
      <c r="A5" t="s">
        <v>3</v>
      </c>
      <c r="B5">
        <v>8</v>
      </c>
      <c r="C5" s="1">
        <v>362077120</v>
      </c>
      <c r="D5" s="4">
        <f>(B5*$R$13)/SUM($B$3:$B$6)</f>
        <v>41000000</v>
      </c>
      <c r="E5" s="4">
        <f>C5+D5</f>
        <v>403077120</v>
      </c>
      <c r="F5" s="4">
        <f t="shared" si="0"/>
        <v>443384832.00000006</v>
      </c>
      <c r="G5" s="4">
        <f>F5/B5</f>
        <v>55423104.000000007</v>
      </c>
      <c r="L5" s="2"/>
      <c r="M5" s="2"/>
    </row>
    <row r="6" spans="1:18" x14ac:dyDescent="0.25">
      <c r="A6" t="s">
        <v>25</v>
      </c>
      <c r="B6">
        <v>4</v>
      </c>
      <c r="C6" s="1">
        <v>362721324</v>
      </c>
      <c r="D6" s="4">
        <f>(B6*$R$13)/SUM($B$3:$B$6)</f>
        <v>20500000</v>
      </c>
      <c r="E6" s="4">
        <f>C6+D6</f>
        <v>383221324</v>
      </c>
      <c r="F6" s="4">
        <f t="shared" si="0"/>
        <v>421543456.40000004</v>
      </c>
      <c r="G6" s="4">
        <f>F6/B6</f>
        <v>105385864.10000001</v>
      </c>
      <c r="L6" s="2"/>
      <c r="M6" s="2"/>
    </row>
    <row r="7" spans="1:18" x14ac:dyDescent="0.25">
      <c r="H7" s="4">
        <f>F8-SUM(C8:D8)</f>
        <v>152887552.4000001</v>
      </c>
      <c r="I7" t="s">
        <v>21</v>
      </c>
      <c r="L7" s="2"/>
      <c r="M7" s="2"/>
    </row>
    <row r="8" spans="1:18" x14ac:dyDescent="0.25">
      <c r="C8" s="1">
        <f>SUM(C3:C6)</f>
        <v>1405875524</v>
      </c>
      <c r="D8" s="4">
        <f>SUM(D3:D6)</f>
        <v>123000000</v>
      </c>
      <c r="F8" s="4">
        <f>SUM(F3:F6)</f>
        <v>1681763076.4000001</v>
      </c>
      <c r="H8" s="4">
        <f>H7/36</f>
        <v>4246876.4555555582</v>
      </c>
      <c r="I8" t="s">
        <v>22</v>
      </c>
      <c r="L8" s="2"/>
      <c r="M8" s="2"/>
    </row>
    <row r="9" spans="1:18" x14ac:dyDescent="0.25">
      <c r="C9" s="1"/>
      <c r="K9" t="s">
        <v>6</v>
      </c>
      <c r="L9" s="2">
        <v>30000</v>
      </c>
      <c r="M9" s="2">
        <v>350000000</v>
      </c>
      <c r="O9" t="s">
        <v>26</v>
      </c>
      <c r="R9" s="1">
        <v>41000000</v>
      </c>
    </row>
    <row r="10" spans="1:18" x14ac:dyDescent="0.25">
      <c r="C10" s="1"/>
      <c r="K10" t="s">
        <v>7</v>
      </c>
      <c r="L10" s="2">
        <v>30000</v>
      </c>
      <c r="M10" s="2">
        <v>350000000</v>
      </c>
      <c r="O10" t="s">
        <v>8</v>
      </c>
      <c r="R10" s="1">
        <v>41000000</v>
      </c>
    </row>
    <row r="11" spans="1:18" x14ac:dyDescent="0.25">
      <c r="C11" s="1"/>
      <c r="K11" t="s">
        <v>11</v>
      </c>
      <c r="L11" s="2">
        <v>30000</v>
      </c>
      <c r="M11" s="2">
        <v>350000000</v>
      </c>
      <c r="O11" t="s">
        <v>27</v>
      </c>
      <c r="R11" s="1">
        <v>41000000</v>
      </c>
    </row>
    <row r="12" spans="1:18" x14ac:dyDescent="0.25">
      <c r="C12" s="1"/>
      <c r="L12" s="2"/>
      <c r="M12" s="2"/>
      <c r="R12" s="1"/>
    </row>
    <row r="13" spans="1:18" x14ac:dyDescent="0.25">
      <c r="C13" s="1"/>
      <c r="L13" s="2"/>
      <c r="M13" s="2"/>
      <c r="R13" s="1">
        <f>SUM(R9:R12)</f>
        <v>123000000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binkert</dc:creator>
  <cp:lastModifiedBy>dylan binkert</cp:lastModifiedBy>
  <dcterms:created xsi:type="dcterms:W3CDTF">2021-02-03T14:24:57Z</dcterms:created>
  <dcterms:modified xsi:type="dcterms:W3CDTF">2021-02-14T17:22:38Z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cde805ba-1a8b-45c3-82db-e22896df85c8</vt:lpwstr>
  </property>
</Properties>
</file>