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\Documents\Personal\Domesday86\Projects\Domesday Duplicator\"/>
    </mc:Choice>
  </mc:AlternateContent>
  <xr:revisionPtr revIDLastSave="0" documentId="13_ncr:1_{262D4E6C-9E19-44EE-BCA2-FB6F117AB7CA}" xr6:coauthVersionLast="33" xr6:coauthVersionMax="33" xr10:uidLastSave="{00000000-0000-0000-0000-000000000000}"/>
  <bookViews>
    <workbookView xWindow="0" yWindow="8400" windowWidth="38400" windowHeight="19020" xr2:uid="{FBD652DD-93E0-438A-8157-ABC7CFE5D704}"/>
  </bookViews>
  <sheets>
    <sheet name="Title" sheetId="3" r:id="rId1"/>
    <sheet name="Gain Setting" sheetId="2" r:id="rId2"/>
    <sheet name="Filter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M21" i="2" l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L14" i="2" l="1"/>
  <c r="N14" i="2" s="1"/>
  <c r="P14" i="2"/>
  <c r="R14" i="2" s="1"/>
  <c r="L19" i="2"/>
  <c r="L11" i="2"/>
  <c r="L13" i="2"/>
  <c r="L21" i="2"/>
  <c r="L7" i="2"/>
  <c r="L9" i="2"/>
  <c r="L15" i="2"/>
  <c r="L17" i="2"/>
  <c r="L8" i="2"/>
  <c r="L10" i="2"/>
  <c r="L12" i="2"/>
  <c r="L16" i="2"/>
  <c r="L18" i="2"/>
  <c r="L20" i="2"/>
  <c r="C11" i="1"/>
  <c r="C14" i="1" s="1"/>
  <c r="E30" i="1" s="1"/>
  <c r="C45" i="1" s="1"/>
  <c r="E45" i="1" s="1"/>
  <c r="P12" i="2" l="1"/>
  <c r="R12" i="2" s="1"/>
  <c r="N12" i="2"/>
  <c r="P9" i="2"/>
  <c r="R9" i="2" s="1"/>
  <c r="N9" i="2"/>
  <c r="P20" i="2"/>
  <c r="R20" i="2" s="1"/>
  <c r="N20" i="2"/>
  <c r="P18" i="2"/>
  <c r="R18" i="2" s="1"/>
  <c r="N18" i="2"/>
  <c r="P7" i="2"/>
  <c r="R7" i="2" s="1"/>
  <c r="N7" i="2"/>
  <c r="P16" i="2"/>
  <c r="R16" i="2" s="1"/>
  <c r="N16" i="2"/>
  <c r="P21" i="2"/>
  <c r="R21" i="2" s="1"/>
  <c r="N21" i="2"/>
  <c r="P13" i="2"/>
  <c r="R13" i="2" s="1"/>
  <c r="N13" i="2"/>
  <c r="P10" i="2"/>
  <c r="R10" i="2" s="1"/>
  <c r="N10" i="2"/>
  <c r="P11" i="2"/>
  <c r="R11" i="2" s="1"/>
  <c r="N11" i="2"/>
  <c r="P8" i="2"/>
  <c r="R8" i="2" s="1"/>
  <c r="N8" i="2"/>
  <c r="P19" i="2"/>
  <c r="R19" i="2" s="1"/>
  <c r="N19" i="2"/>
  <c r="P17" i="2"/>
  <c r="R17" i="2" s="1"/>
  <c r="N17" i="2"/>
  <c r="P15" i="2"/>
  <c r="R15" i="2" s="1"/>
  <c r="N15" i="2"/>
  <c r="E28" i="1"/>
  <c r="C43" i="1" s="1"/>
  <c r="E43" i="1" s="1"/>
  <c r="E20" i="1"/>
  <c r="C35" i="1" s="1"/>
  <c r="E35" i="1" s="1"/>
  <c r="E23" i="1"/>
  <c r="C38" i="1" s="1"/>
  <c r="E38" i="1" s="1"/>
  <c r="E24" i="1"/>
  <c r="C39" i="1" s="1"/>
  <c r="E39" i="1" s="1"/>
  <c r="E25" i="1"/>
  <c r="C40" i="1" s="1"/>
  <c r="E40" i="1" s="1"/>
  <c r="C15" i="1"/>
  <c r="E26" i="1"/>
  <c r="C41" i="1" s="1"/>
  <c r="E41" i="1" s="1"/>
  <c r="E19" i="1"/>
  <c r="C34" i="1" s="1"/>
  <c r="E34" i="1" s="1"/>
  <c r="E27" i="1"/>
  <c r="C42" i="1" s="1"/>
  <c r="E42" i="1" s="1"/>
  <c r="E21" i="1"/>
  <c r="C36" i="1" s="1"/>
  <c r="E36" i="1" s="1"/>
  <c r="E29" i="1"/>
  <c r="C44" i="1" s="1"/>
  <c r="E44" i="1" s="1"/>
  <c r="E22" i="1"/>
  <c r="C37" i="1" s="1"/>
  <c r="E37" i="1" s="1"/>
</calcChain>
</file>

<file path=xl/sharedStrings.xml><?xml version="1.0" encoding="utf-8"?>
<sst xmlns="http://schemas.openxmlformats.org/spreadsheetml/2006/main" count="40" uniqueCount="36">
  <si>
    <t>mV</t>
  </si>
  <si>
    <t>Input @ 50R impedance:</t>
  </si>
  <si>
    <t>mV peak-to-peak</t>
  </si>
  <si>
    <t>Input signal:</t>
  </si>
  <si>
    <t>ohms</t>
  </si>
  <si>
    <t>A</t>
  </si>
  <si>
    <t>B</t>
  </si>
  <si>
    <t>Note: Must be &gt;200 and &lt; 1500 ohms</t>
  </si>
  <si>
    <t>Parallel resistance:</t>
  </si>
  <si>
    <t>Note: Must be &lt;300 ohms</t>
  </si>
  <si>
    <t>Theoretical gain:</t>
  </si>
  <si>
    <t>Output signal:</t>
  </si>
  <si>
    <t>Output @ 50R impedance:</t>
  </si>
  <si>
    <t>Note: 0 dB point</t>
  </si>
  <si>
    <t>Output @ -3 dB</t>
  </si>
  <si>
    <t>Filter model:</t>
  </si>
  <si>
    <t>Mhz</t>
  </si>
  <si>
    <t>Pass (%)</t>
  </si>
  <si>
    <t>Gain ratio</t>
  </si>
  <si>
    <t>dB</t>
  </si>
  <si>
    <t>Gain settings:</t>
  </si>
  <si>
    <t>Switch:</t>
  </si>
  <si>
    <t>Ohms:</t>
  </si>
  <si>
    <t>A resistance</t>
  </si>
  <si>
    <t>B resistance</t>
  </si>
  <si>
    <t>Linear Gain</t>
  </si>
  <si>
    <t>Max input (mV)</t>
  </si>
  <si>
    <t>DIP switch gain setting calculator:</t>
  </si>
  <si>
    <t>Parallel</t>
  </si>
  <si>
    <t>Filter approximation</t>
  </si>
  <si>
    <t>Domesday Duplicator</t>
  </si>
  <si>
    <t>PCB revision: 2.3</t>
  </si>
  <si>
    <t>© 2018 Simon Inns</t>
  </si>
  <si>
    <t>License: Creative Commons Attribution-ShareAlike 4.0 International (CC BY-SA 4.0)</t>
  </si>
  <si>
    <t>Gain and Filter calculations</t>
  </si>
  <si>
    <t>Note: Filter model is based on pre-production board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</si>
</sst>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7" borderId="0" applyNumberFormat="0" applyBorder="0" applyAlignment="0" applyProtection="0"/>
  </cellStyleXfs>
  <cellXfs count="11">
    <xf numFmtId="0" fontId="0" fillId="0" borderId="0" xfId="0"/>
    <xf numFmtId="0" fontId="2" fillId="2" borderId="0" xfId="1"/>
    <xf numFmtId="0" fontId="0" fillId="4" borderId="2" xfId="3" applyFont="1"/>
    <xf numFmtId="0" fontId="0" fillId="5" borderId="0" xfId="0" applyFill="1"/>
    <xf numFmtId="0" fontId="0" fillId="6" borderId="0" xfId="0" applyFill="1"/>
    <xf numFmtId="0" fontId="3" fillId="3" borderId="1" xfId="2"/>
    <xf numFmtId="2" fontId="0" fillId="0" borderId="0" xfId="0" applyNumberFormat="1"/>
    <xf numFmtId="0" fontId="4" fillId="7" borderId="0" xfId="4"/>
    <xf numFmtId="2" fontId="3" fillId="3" borderId="1" xfId="2" applyNumberFormat="1"/>
    <xf numFmtId="0" fontId="0" fillId="8" borderId="0" xfId="0" applyFill="1"/>
    <xf numFmtId="2" fontId="0" fillId="8" borderId="0" xfId="0" applyNumberFormat="1" applyFill="1"/>
  </cellXfs>
  <cellStyles count="5">
    <cellStyle name="Calculation" xfId="2" builtinId="22"/>
    <cellStyle name="Good" xfId="1" builtinId="26"/>
    <cellStyle name="Neutral" xfId="4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vs input amplitude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Setting'!$Q$7:$Q$21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'Gain Setting'!$R$7:$R$21</c:f>
              <c:numCache>
                <c:formatCode>0.00</c:formatCode>
                <c:ptCount val="15"/>
                <c:pt idx="0">
                  <c:v>526.31578947368428</c:v>
                </c:pt>
                <c:pt idx="1">
                  <c:v>454.5454545454545</c:v>
                </c:pt>
                <c:pt idx="2">
                  <c:v>787.40157480314963</c:v>
                </c:pt>
                <c:pt idx="3">
                  <c:v>333.33333333333331</c:v>
                </c:pt>
                <c:pt idx="4">
                  <c:v>716.84587813620067</c:v>
                </c:pt>
                <c:pt idx="5">
                  <c:v>662.25165562913912</c:v>
                </c:pt>
                <c:pt idx="6">
                  <c:v>921.65898617511527</c:v>
                </c:pt>
                <c:pt idx="7">
                  <c:v>235.29411764705881</c:v>
                </c:pt>
                <c:pt idx="8">
                  <c:v>657.8947368421052</c:v>
                </c:pt>
                <c:pt idx="9">
                  <c:v>598.80239520958082</c:v>
                </c:pt>
                <c:pt idx="10">
                  <c:v>881.05726872246692</c:v>
                </c:pt>
                <c:pt idx="11">
                  <c:v>500</c:v>
                </c:pt>
                <c:pt idx="12">
                  <c:v>816.32653061224482</c:v>
                </c:pt>
                <c:pt idx="13">
                  <c:v>772.20077220077224</c:v>
                </c:pt>
                <c:pt idx="14">
                  <c:v>990.09900990099004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E-4017-BCE5-DD8AFF60ED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338016"/>
        <c:axId val="1181979984"/>
      </c:scatterChart>
      <c:valAx>
        <c:axId val="1178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984"/>
        <c:crosses val="autoZero"/>
        <c:crossBetween val="midCat"/>
        <c:majorUnit val="1"/>
      </c:valAx>
      <c:valAx>
        <c:axId val="1181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amplitude (mV @ 50</a:t>
                </a:r>
                <a:r>
                  <a:rPr lang="en-GB" baseline="0"/>
                  <a:t> ohms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(mV)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Filter!$E$18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Filter!$D$19:$D$30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Filter!$E$19:$E$30</c:f>
              <c:numCache>
                <c:formatCode>General</c:formatCode>
                <c:ptCount val="12"/>
                <c:pt idx="0">
                  <c:v>1890.0768131868133</c:v>
                </c:pt>
                <c:pt idx="1">
                  <c:v>1670.3004395604396</c:v>
                </c:pt>
                <c:pt idx="2">
                  <c:v>1604.3675274725274</c:v>
                </c:pt>
                <c:pt idx="3">
                  <c:v>1703.2668956043956</c:v>
                </c:pt>
                <c:pt idx="4">
                  <c:v>1659.3116208791207</c:v>
                </c:pt>
                <c:pt idx="5">
                  <c:v>1439.535247252747</c:v>
                </c:pt>
                <c:pt idx="6">
                  <c:v>1736.2333516483516</c:v>
                </c:pt>
                <c:pt idx="7">
                  <c:v>241.75401098901096</c:v>
                </c:pt>
                <c:pt idx="8">
                  <c:v>109.88818681318681</c:v>
                </c:pt>
                <c:pt idx="9">
                  <c:v>153.84346153846153</c:v>
                </c:pt>
                <c:pt idx="10">
                  <c:v>153.84346153846153</c:v>
                </c:pt>
                <c:pt idx="11">
                  <c:v>186.8099175824176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A-4853-BF4A-DDD5386B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75679"/>
        <c:axId val="246394687"/>
      </c:scatterChart>
      <c:valAx>
        <c:axId val="213147567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4687"/>
        <c:crosses val="autoZero"/>
        <c:crossBetween val="midCat"/>
      </c:valAx>
      <c:valAx>
        <c:axId val="24639468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7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(dB)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Filter!$E$33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Filter!$D$34:$D$45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Filter!$E$34:$E$45</c:f>
              <c:numCache>
                <c:formatCode>General</c:formatCode>
                <c:ptCount val="12"/>
                <c:pt idx="0">
                  <c:v>-0.49085882155051674</c:v>
                </c:pt>
                <c:pt idx="1">
                  <c:v>-1.5645560008060446</c:v>
                </c:pt>
                <c:pt idx="2">
                  <c:v>-1.9143706440127537</c:v>
                </c:pt>
                <c:pt idx="3">
                  <c:v>-1.3947937962956667</c:v>
                </c:pt>
                <c:pt idx="4">
                  <c:v>-1.6218888138381078</c:v>
                </c:pt>
                <c:pt idx="5">
                  <c:v>-2.8560018465862118</c:v>
                </c:pt>
                <c:pt idx="6">
                  <c:v>-1.2282860206130433</c:v>
                </c:pt>
                <c:pt idx="7">
                  <c:v>-18.352974143257374</c:v>
                </c:pt>
                <c:pt idx="8">
                  <c:v>-25.201427759701499</c:v>
                </c:pt>
                <c:pt idx="9">
                  <c:v>-22.278867046136735</c:v>
                </c:pt>
                <c:pt idx="10">
                  <c:v>-22.278867046136735</c:v>
                </c:pt>
                <c:pt idx="11">
                  <c:v>-20.592449332136017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9-4895-BA6B-3EF3A3D6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55647"/>
        <c:axId val="1487199871"/>
      </c:scatterChart>
      <c:valAx>
        <c:axId val="138465564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99871"/>
        <c:crosses val="autoZero"/>
        <c:crossBetween val="midCat"/>
      </c:valAx>
      <c:valAx>
        <c:axId val="14871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28575</xdr:rowOff>
    </xdr:from>
    <xdr:to>
      <xdr:col>12</xdr:col>
      <xdr:colOff>38100</xdr:colOff>
      <xdr:row>48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B774C-D612-49AB-B450-A36373C3A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2</xdr:row>
      <xdr:rowOff>0</xdr:rowOff>
    </xdr:from>
    <xdr:to>
      <xdr:col>23</xdr:col>
      <xdr:colOff>19049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F595A-8B74-4C6D-8ABD-268FBD49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28</xdr:row>
      <xdr:rowOff>161924</xdr:rowOff>
    </xdr:from>
    <xdr:to>
      <xdr:col>22</xdr:col>
      <xdr:colOff>533400</xdr:colOff>
      <xdr:row>56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FD915-A8C8-4698-8BFC-5F70B30F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FFA3-BA2B-4B48-8420-45B6ADA3BFEA}">
  <dimension ref="B2:B8"/>
  <sheetViews>
    <sheetView tabSelected="1" workbookViewId="0"/>
  </sheetViews>
  <sheetFormatPr defaultRowHeight="15" x14ac:dyDescent="0.25"/>
  <sheetData>
    <row r="2" spans="2:2" x14ac:dyDescent="0.25">
      <c r="B2" t="s">
        <v>30</v>
      </c>
    </row>
    <row r="3" spans="2:2" x14ac:dyDescent="0.25">
      <c r="B3" t="s">
        <v>34</v>
      </c>
    </row>
    <row r="5" spans="2:2" x14ac:dyDescent="0.25">
      <c r="B5" t="s">
        <v>31</v>
      </c>
    </row>
    <row r="7" spans="2:2" x14ac:dyDescent="0.25">
      <c r="B7" t="s">
        <v>32</v>
      </c>
    </row>
    <row r="8" spans="2:2" x14ac:dyDescent="0.25">
      <c r="B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897B-3613-45D6-BDBA-AE034B428C1D}">
  <dimension ref="A1:R21"/>
  <sheetViews>
    <sheetView workbookViewId="0">
      <selection activeCell="N25" sqref="N25"/>
    </sheetView>
  </sheetViews>
  <sheetFormatPr defaultRowHeight="15" x14ac:dyDescent="0.25"/>
  <cols>
    <col min="12" max="12" width="11.85546875" customWidth="1"/>
    <col min="13" max="13" width="11.42578125" customWidth="1"/>
  </cols>
  <sheetData>
    <row r="1" spans="1:18" x14ac:dyDescent="0.25">
      <c r="A1" t="s">
        <v>27</v>
      </c>
    </row>
    <row r="4" spans="1:18" x14ac:dyDescent="0.25">
      <c r="A4" t="s">
        <v>21</v>
      </c>
      <c r="B4" s="1">
        <v>1</v>
      </c>
      <c r="C4" s="1">
        <v>2</v>
      </c>
      <c r="D4" s="1">
        <v>3</v>
      </c>
      <c r="E4" s="1">
        <v>4</v>
      </c>
      <c r="G4" s="1">
        <v>1</v>
      </c>
      <c r="H4" s="1">
        <v>2</v>
      </c>
      <c r="I4" s="1">
        <v>3</v>
      </c>
      <c r="J4" s="1">
        <v>4</v>
      </c>
      <c r="L4" t="s">
        <v>23</v>
      </c>
      <c r="M4" t="s">
        <v>24</v>
      </c>
      <c r="N4" t="s">
        <v>28</v>
      </c>
      <c r="P4" t="s">
        <v>25</v>
      </c>
      <c r="R4" t="s">
        <v>26</v>
      </c>
    </row>
    <row r="5" spans="1:18" x14ac:dyDescent="0.25">
      <c r="A5" t="s">
        <v>22</v>
      </c>
      <c r="B5" s="7">
        <v>1500</v>
      </c>
      <c r="C5" s="7">
        <v>1000</v>
      </c>
      <c r="D5" s="7">
        <v>680</v>
      </c>
      <c r="E5" s="7">
        <v>560</v>
      </c>
      <c r="M5" s="7">
        <v>200</v>
      </c>
    </row>
    <row r="7" spans="1:18" x14ac:dyDescent="0.25">
      <c r="A7">
        <v>1</v>
      </c>
      <c r="B7" s="9">
        <v>0</v>
      </c>
      <c r="C7" s="9">
        <v>0</v>
      </c>
      <c r="D7" s="9">
        <v>0</v>
      </c>
      <c r="E7" s="9">
        <v>1</v>
      </c>
      <c r="F7" s="9"/>
      <c r="G7" s="9">
        <f>IF(B7 = 1, 1 / B$5, 0)</f>
        <v>0</v>
      </c>
      <c r="H7" s="9">
        <f>IF(C7 = 1, 1 / C$5, 0)</f>
        <v>0</v>
      </c>
      <c r="I7" s="9">
        <f>IF(D7 = 1, 1 / D$5, 0)</f>
        <v>0</v>
      </c>
      <c r="J7" s="9">
        <f>IF(E7 = 1, 1 / E$5, 0)</f>
        <v>1.7857142857142857E-3</v>
      </c>
      <c r="K7" s="9"/>
      <c r="L7" s="9">
        <f>1 / SUM(G7:J7)</f>
        <v>560</v>
      </c>
      <c r="M7" s="9">
        <f>$M$5</f>
        <v>200</v>
      </c>
      <c r="N7" s="9">
        <f>(L7*M7)/(L7+M7)</f>
        <v>147.36842105263159</v>
      </c>
      <c r="O7" s="9"/>
      <c r="P7" s="8">
        <f t="shared" ref="P7:P21" si="0">ROUND(1 + (L7 / M7),2)</f>
        <v>3.8</v>
      </c>
      <c r="Q7" s="9">
        <v>1</v>
      </c>
      <c r="R7" s="10">
        <f>2000 / P7</f>
        <v>526.31578947368428</v>
      </c>
    </row>
    <row r="8" spans="1:18" x14ac:dyDescent="0.25">
      <c r="A8">
        <v>2</v>
      </c>
      <c r="B8">
        <v>0</v>
      </c>
      <c r="C8">
        <v>0</v>
      </c>
      <c r="D8">
        <v>1</v>
      </c>
      <c r="E8">
        <v>0</v>
      </c>
      <c r="G8">
        <f>IF(B8 = 1, 1 / B$5, 0)</f>
        <v>0</v>
      </c>
      <c r="H8">
        <f>IF(C8 = 1, 1 / C$5, 0)</f>
        <v>0</v>
      </c>
      <c r="I8">
        <f>IF(D8 = 1, 1 / D$5, 0)</f>
        <v>1.4705882352941176E-3</v>
      </c>
      <c r="J8">
        <f>IF(E8 = 1, 1 / E$5, 0)</f>
        <v>0</v>
      </c>
      <c r="L8">
        <f t="shared" ref="L8:L21" si="1">1 / SUM(G8:J8)</f>
        <v>680</v>
      </c>
      <c r="M8">
        <f t="shared" ref="M8:M21" si="2">$M$5</f>
        <v>200</v>
      </c>
      <c r="N8">
        <f t="shared" ref="N8:N21" si="3">(L8*M8)/(L8+M8)</f>
        <v>154.54545454545453</v>
      </c>
      <c r="P8" s="8">
        <f t="shared" si="0"/>
        <v>4.4000000000000004</v>
      </c>
      <c r="Q8">
        <v>2</v>
      </c>
      <c r="R8" s="6">
        <f t="shared" ref="R8:R21" si="4">2000 / P8</f>
        <v>454.5454545454545</v>
      </c>
    </row>
    <row r="9" spans="1:18" x14ac:dyDescent="0.25">
      <c r="A9">
        <v>3</v>
      </c>
      <c r="B9" s="9">
        <v>0</v>
      </c>
      <c r="C9" s="9">
        <v>0</v>
      </c>
      <c r="D9" s="9">
        <v>1</v>
      </c>
      <c r="E9" s="9">
        <v>1</v>
      </c>
      <c r="F9" s="9"/>
      <c r="G9" s="9">
        <f>IF(B9 = 1, 1 / B$5, 0)</f>
        <v>0</v>
      </c>
      <c r="H9" s="9">
        <f>IF(C9 = 1, 1 / C$5, 0)</f>
        <v>0</v>
      </c>
      <c r="I9" s="9">
        <f>IF(D9 = 1, 1 / D$5, 0)</f>
        <v>1.4705882352941176E-3</v>
      </c>
      <c r="J9" s="9">
        <f>IF(E9 = 1, 1 / E$5, 0)</f>
        <v>1.7857142857142857E-3</v>
      </c>
      <c r="K9" s="9"/>
      <c r="L9" s="9">
        <f t="shared" si="1"/>
        <v>307.09677419354841</v>
      </c>
      <c r="M9" s="9">
        <f t="shared" si="2"/>
        <v>200</v>
      </c>
      <c r="N9" s="9">
        <f t="shared" si="3"/>
        <v>121.11959287531806</v>
      </c>
      <c r="O9" s="9"/>
      <c r="P9" s="8">
        <f t="shared" si="0"/>
        <v>2.54</v>
      </c>
      <c r="Q9" s="9">
        <v>3</v>
      </c>
      <c r="R9" s="10">
        <f t="shared" si="4"/>
        <v>787.40157480314963</v>
      </c>
    </row>
    <row r="10" spans="1:18" x14ac:dyDescent="0.25">
      <c r="A10">
        <v>4</v>
      </c>
      <c r="B10">
        <v>0</v>
      </c>
      <c r="C10">
        <v>1</v>
      </c>
      <c r="D10">
        <v>0</v>
      </c>
      <c r="E10">
        <v>0</v>
      </c>
      <c r="G10">
        <f>IF(B10 = 1, 1 / B$5, 0)</f>
        <v>0</v>
      </c>
      <c r="H10">
        <f>IF(C10 = 1, 1 / C$5, 0)</f>
        <v>1E-3</v>
      </c>
      <c r="I10">
        <f>IF(D10 = 1, 1 / D$5, 0)</f>
        <v>0</v>
      </c>
      <c r="J10">
        <f>IF(E10 = 1, 1 / E$5, 0)</f>
        <v>0</v>
      </c>
      <c r="L10">
        <f t="shared" si="1"/>
        <v>1000</v>
      </c>
      <c r="M10">
        <f t="shared" si="2"/>
        <v>200</v>
      </c>
      <c r="N10">
        <f t="shared" si="3"/>
        <v>166.66666666666666</v>
      </c>
      <c r="P10" s="8">
        <f t="shared" si="0"/>
        <v>6</v>
      </c>
      <c r="Q10">
        <v>4</v>
      </c>
      <c r="R10" s="6">
        <f t="shared" si="4"/>
        <v>333.33333333333331</v>
      </c>
    </row>
    <row r="11" spans="1:18" x14ac:dyDescent="0.25">
      <c r="A11">
        <v>5</v>
      </c>
      <c r="B11" s="9">
        <v>0</v>
      </c>
      <c r="C11" s="9">
        <v>1</v>
      </c>
      <c r="D11" s="9">
        <v>0</v>
      </c>
      <c r="E11" s="9">
        <v>1</v>
      </c>
      <c r="F11" s="9"/>
      <c r="G11" s="9">
        <f>IF(B11 = 1, 1 / B$5, 0)</f>
        <v>0</v>
      </c>
      <c r="H11" s="9">
        <f>IF(C11 = 1, 1 / C$5, 0)</f>
        <v>1E-3</v>
      </c>
      <c r="I11" s="9">
        <f>IF(D11 = 1, 1 / D$5, 0)</f>
        <v>0</v>
      </c>
      <c r="J11" s="9">
        <f>IF(E11 = 1, 1 / E$5, 0)</f>
        <v>1.7857142857142857E-3</v>
      </c>
      <c r="K11" s="9"/>
      <c r="L11" s="9">
        <f t="shared" si="1"/>
        <v>358.97435897435901</v>
      </c>
      <c r="M11" s="9">
        <f t="shared" si="2"/>
        <v>200</v>
      </c>
      <c r="N11" s="9">
        <f t="shared" si="3"/>
        <v>128.44036697247705</v>
      </c>
      <c r="O11" s="9"/>
      <c r="P11" s="8">
        <f t="shared" si="0"/>
        <v>2.79</v>
      </c>
      <c r="Q11" s="9">
        <v>5</v>
      </c>
      <c r="R11" s="10">
        <f t="shared" si="4"/>
        <v>716.84587813620067</v>
      </c>
    </row>
    <row r="12" spans="1:18" x14ac:dyDescent="0.25">
      <c r="A12">
        <v>6</v>
      </c>
      <c r="B12">
        <v>0</v>
      </c>
      <c r="C12">
        <v>1</v>
      </c>
      <c r="D12">
        <v>1</v>
      </c>
      <c r="E12">
        <v>0</v>
      </c>
      <c r="G12">
        <f>IF(B12 = 1, 1 / B$5, 0)</f>
        <v>0</v>
      </c>
      <c r="H12">
        <f>IF(C12 = 1, 1 / C$5, 0)</f>
        <v>1E-3</v>
      </c>
      <c r="I12">
        <f>IF(D12 = 1, 1 / D$5, 0)</f>
        <v>1.4705882352941176E-3</v>
      </c>
      <c r="J12">
        <f>IF(E12 = 1, 1 / E$5, 0)</f>
        <v>0</v>
      </c>
      <c r="L12">
        <f t="shared" si="1"/>
        <v>404.76190476190476</v>
      </c>
      <c r="M12">
        <f t="shared" si="2"/>
        <v>200</v>
      </c>
      <c r="N12">
        <f t="shared" si="3"/>
        <v>133.85826771653541</v>
      </c>
      <c r="P12" s="8">
        <f t="shared" si="0"/>
        <v>3.02</v>
      </c>
      <c r="Q12">
        <v>6</v>
      </c>
      <c r="R12" s="6">
        <f t="shared" si="4"/>
        <v>662.25165562913912</v>
      </c>
    </row>
    <row r="13" spans="1:18" x14ac:dyDescent="0.25">
      <c r="A13">
        <v>7</v>
      </c>
      <c r="B13" s="9">
        <v>0</v>
      </c>
      <c r="C13" s="9">
        <v>1</v>
      </c>
      <c r="D13" s="9">
        <v>1</v>
      </c>
      <c r="E13" s="9">
        <v>1</v>
      </c>
      <c r="F13" s="9"/>
      <c r="G13" s="9">
        <f>IF(B13 = 1, 1 / B$5, 0)</f>
        <v>0</v>
      </c>
      <c r="H13" s="9">
        <f>IF(C13 = 1, 1 / C$5, 0)</f>
        <v>1E-3</v>
      </c>
      <c r="I13" s="9">
        <f>IF(D13 = 1, 1 / D$5, 0)</f>
        <v>1.4705882352941176E-3</v>
      </c>
      <c r="J13" s="9">
        <f>IF(E13 = 1, 1 / E$5, 0)</f>
        <v>1.7857142857142857E-3</v>
      </c>
      <c r="K13" s="9"/>
      <c r="L13" s="9">
        <f t="shared" si="1"/>
        <v>234.94570582428432</v>
      </c>
      <c r="M13" s="9">
        <f t="shared" si="2"/>
        <v>200</v>
      </c>
      <c r="N13" s="9">
        <f t="shared" si="3"/>
        <v>108.03449841125736</v>
      </c>
      <c r="O13" s="9"/>
      <c r="P13" s="8">
        <f t="shared" si="0"/>
        <v>2.17</v>
      </c>
      <c r="Q13" s="9">
        <v>7</v>
      </c>
      <c r="R13" s="10">
        <f t="shared" si="4"/>
        <v>921.65898617511527</v>
      </c>
    </row>
    <row r="14" spans="1:18" x14ac:dyDescent="0.25">
      <c r="A14">
        <v>8</v>
      </c>
      <c r="B14">
        <v>1</v>
      </c>
      <c r="C14">
        <v>0</v>
      </c>
      <c r="D14">
        <v>0</v>
      </c>
      <c r="E14">
        <v>0</v>
      </c>
      <c r="G14">
        <f>IF(B14 = 1, 1 / B$5, 0)</f>
        <v>6.6666666666666664E-4</v>
      </c>
      <c r="H14">
        <f>IF(C14 = 1, 1 / C$5, 0)</f>
        <v>0</v>
      </c>
      <c r="I14">
        <f>IF(D14 = 1, 1 / D$5, 0)</f>
        <v>0</v>
      </c>
      <c r="J14">
        <f>IF(E14 = 1, 1 / E$5, 0)</f>
        <v>0</v>
      </c>
      <c r="L14">
        <f t="shared" si="1"/>
        <v>1500</v>
      </c>
      <c r="M14">
        <f t="shared" si="2"/>
        <v>200</v>
      </c>
      <c r="N14">
        <f t="shared" si="3"/>
        <v>176.47058823529412</v>
      </c>
      <c r="P14" s="8">
        <f t="shared" si="0"/>
        <v>8.5</v>
      </c>
      <c r="Q14">
        <v>8</v>
      </c>
      <c r="R14" s="6">
        <f t="shared" si="4"/>
        <v>235.29411764705881</v>
      </c>
    </row>
    <row r="15" spans="1:18" x14ac:dyDescent="0.25">
      <c r="A15">
        <v>9</v>
      </c>
      <c r="B15" s="9">
        <v>1</v>
      </c>
      <c r="C15" s="9">
        <v>0</v>
      </c>
      <c r="D15" s="9">
        <v>0</v>
      </c>
      <c r="E15" s="9">
        <v>1</v>
      </c>
      <c r="F15" s="9"/>
      <c r="G15" s="9">
        <f>IF(B15 = 1, 1 / B$5, 0)</f>
        <v>6.6666666666666664E-4</v>
      </c>
      <c r="H15" s="9">
        <f>IF(C15 = 1, 1 / C$5, 0)</f>
        <v>0</v>
      </c>
      <c r="I15" s="9">
        <f>IF(D15 = 1, 1 / D$5, 0)</f>
        <v>0</v>
      </c>
      <c r="J15" s="9">
        <f>IF(E15 = 1, 1 / E$5, 0)</f>
        <v>1.7857142857142857E-3</v>
      </c>
      <c r="K15" s="9"/>
      <c r="L15" s="9">
        <f t="shared" si="1"/>
        <v>407.76699029126212</v>
      </c>
      <c r="M15" s="9">
        <f t="shared" si="2"/>
        <v>200</v>
      </c>
      <c r="N15" s="9">
        <f t="shared" si="3"/>
        <v>134.18530351437698</v>
      </c>
      <c r="O15" s="9"/>
      <c r="P15" s="8">
        <f t="shared" si="0"/>
        <v>3.04</v>
      </c>
      <c r="Q15" s="9">
        <v>9</v>
      </c>
      <c r="R15" s="10">
        <f t="shared" si="4"/>
        <v>657.8947368421052</v>
      </c>
    </row>
    <row r="16" spans="1:18" x14ac:dyDescent="0.25">
      <c r="A16">
        <v>10</v>
      </c>
      <c r="B16">
        <v>1</v>
      </c>
      <c r="C16">
        <v>0</v>
      </c>
      <c r="D16">
        <v>1</v>
      </c>
      <c r="E16">
        <v>0</v>
      </c>
      <c r="G16">
        <f>IF(B16 = 1, 1 / B$5, 0)</f>
        <v>6.6666666666666664E-4</v>
      </c>
      <c r="H16">
        <f>IF(C16 = 1, 1 / C$5, 0)</f>
        <v>0</v>
      </c>
      <c r="I16">
        <f>IF(D16 = 1, 1 / D$5, 0)</f>
        <v>1.4705882352941176E-3</v>
      </c>
      <c r="J16">
        <f>IF(E16 = 1, 1 / E$5, 0)</f>
        <v>0</v>
      </c>
      <c r="L16">
        <f t="shared" si="1"/>
        <v>467.88990825688074</v>
      </c>
      <c r="M16">
        <f t="shared" si="2"/>
        <v>200</v>
      </c>
      <c r="N16">
        <f t="shared" si="3"/>
        <v>140.1098901098901</v>
      </c>
      <c r="P16" s="8">
        <f t="shared" si="0"/>
        <v>3.34</v>
      </c>
      <c r="Q16">
        <v>10</v>
      </c>
      <c r="R16" s="6">
        <f t="shared" si="4"/>
        <v>598.80239520958082</v>
      </c>
    </row>
    <row r="17" spans="1:18" x14ac:dyDescent="0.25">
      <c r="A17">
        <v>11</v>
      </c>
      <c r="B17" s="9">
        <v>1</v>
      </c>
      <c r="C17" s="9">
        <v>0</v>
      </c>
      <c r="D17" s="9">
        <v>1</v>
      </c>
      <c r="E17" s="9">
        <v>1</v>
      </c>
      <c r="F17" s="9"/>
      <c r="G17" s="9">
        <f>IF(B17 = 1, 1 / B$5, 0)</f>
        <v>6.6666666666666664E-4</v>
      </c>
      <c r="H17" s="9">
        <f>IF(C17 = 1, 1 / C$5, 0)</f>
        <v>0</v>
      </c>
      <c r="I17" s="9">
        <f>IF(D17 = 1, 1 / D$5, 0)</f>
        <v>1.4705882352941176E-3</v>
      </c>
      <c r="J17" s="9">
        <f>IF(E17 = 1, 1 / E$5, 0)</f>
        <v>1.7857142857142857E-3</v>
      </c>
      <c r="K17" s="9"/>
      <c r="L17" s="9">
        <f t="shared" si="1"/>
        <v>254.90896108532667</v>
      </c>
      <c r="M17" s="9">
        <f t="shared" si="2"/>
        <v>200</v>
      </c>
      <c r="N17" s="9">
        <f t="shared" si="3"/>
        <v>112.07031863129806</v>
      </c>
      <c r="O17" s="9"/>
      <c r="P17" s="8">
        <f t="shared" si="0"/>
        <v>2.27</v>
      </c>
      <c r="Q17" s="9">
        <v>11</v>
      </c>
      <c r="R17" s="10">
        <f t="shared" si="4"/>
        <v>881.05726872246692</v>
      </c>
    </row>
    <row r="18" spans="1:18" x14ac:dyDescent="0.25">
      <c r="A18">
        <v>12</v>
      </c>
      <c r="B18">
        <v>1</v>
      </c>
      <c r="C18">
        <v>1</v>
      </c>
      <c r="D18">
        <v>0</v>
      </c>
      <c r="E18">
        <v>0</v>
      </c>
      <c r="G18">
        <f>IF(B18 = 1, 1 / B$5, 0)</f>
        <v>6.6666666666666664E-4</v>
      </c>
      <c r="H18">
        <f>IF(C18 = 1, 1 / C$5, 0)</f>
        <v>1E-3</v>
      </c>
      <c r="I18">
        <f>IF(D18 = 1, 1 / D$5, 0)</f>
        <v>0</v>
      </c>
      <c r="J18">
        <f>IF(E18 = 1, 1 / E$5, 0)</f>
        <v>0</v>
      </c>
      <c r="L18">
        <f t="shared" si="1"/>
        <v>600</v>
      </c>
      <c r="M18">
        <f t="shared" si="2"/>
        <v>200</v>
      </c>
      <c r="N18">
        <f t="shared" si="3"/>
        <v>150</v>
      </c>
      <c r="P18" s="8">
        <f t="shared" si="0"/>
        <v>4</v>
      </c>
      <c r="Q18">
        <v>12</v>
      </c>
      <c r="R18" s="6">
        <f t="shared" si="4"/>
        <v>500</v>
      </c>
    </row>
    <row r="19" spans="1:18" x14ac:dyDescent="0.25">
      <c r="A19">
        <v>13</v>
      </c>
      <c r="B19" s="9">
        <v>1</v>
      </c>
      <c r="C19" s="9">
        <v>1</v>
      </c>
      <c r="D19" s="9">
        <v>0</v>
      </c>
      <c r="E19" s="9">
        <v>1</v>
      </c>
      <c r="F19" s="9"/>
      <c r="G19" s="9">
        <f>IF(B19 = 1, 1 / B$5, 0)</f>
        <v>6.6666666666666664E-4</v>
      </c>
      <c r="H19" s="9">
        <f>IF(C19 = 1, 1 / C$5, 0)</f>
        <v>1E-3</v>
      </c>
      <c r="I19" s="9">
        <f>IF(D19 = 1, 1 / D$5, 0)</f>
        <v>0</v>
      </c>
      <c r="J19" s="9">
        <f>IF(E19 = 1, 1 / E$5, 0)</f>
        <v>1.7857142857142857E-3</v>
      </c>
      <c r="K19" s="9"/>
      <c r="L19" s="9">
        <f t="shared" si="1"/>
        <v>289.65517241379308</v>
      </c>
      <c r="M19" s="9">
        <f t="shared" si="2"/>
        <v>200</v>
      </c>
      <c r="N19" s="9">
        <f t="shared" si="3"/>
        <v>118.30985915492957</v>
      </c>
      <c r="O19" s="9"/>
      <c r="P19" s="8">
        <f t="shared" si="0"/>
        <v>2.4500000000000002</v>
      </c>
      <c r="Q19" s="9">
        <v>13</v>
      </c>
      <c r="R19" s="10">
        <f t="shared" si="4"/>
        <v>816.32653061224482</v>
      </c>
    </row>
    <row r="20" spans="1:18" x14ac:dyDescent="0.25">
      <c r="A20">
        <v>14</v>
      </c>
      <c r="B20">
        <v>1</v>
      </c>
      <c r="C20">
        <v>1</v>
      </c>
      <c r="D20">
        <v>1</v>
      </c>
      <c r="E20">
        <v>0</v>
      </c>
      <c r="G20">
        <f>IF(B20 = 1, 1 / B$5, 0)</f>
        <v>6.6666666666666664E-4</v>
      </c>
      <c r="H20">
        <f>IF(C20 = 1, 1 / C$5, 0)</f>
        <v>1E-3</v>
      </c>
      <c r="I20">
        <f>IF(D20 = 1, 1 / D$5, 0)</f>
        <v>1.4705882352941176E-3</v>
      </c>
      <c r="J20">
        <f>IF(E20 = 1, 1 / E$5, 0)</f>
        <v>0</v>
      </c>
      <c r="L20">
        <f t="shared" si="1"/>
        <v>318.75</v>
      </c>
      <c r="M20">
        <f t="shared" si="2"/>
        <v>200</v>
      </c>
      <c r="N20">
        <f t="shared" si="3"/>
        <v>122.89156626506023</v>
      </c>
      <c r="P20" s="8">
        <f t="shared" si="0"/>
        <v>2.59</v>
      </c>
      <c r="Q20">
        <v>14</v>
      </c>
      <c r="R20" s="6">
        <f t="shared" si="4"/>
        <v>772.20077220077224</v>
      </c>
    </row>
    <row r="21" spans="1:18" x14ac:dyDescent="0.25">
      <c r="A21">
        <v>15</v>
      </c>
      <c r="B21" s="9">
        <v>1</v>
      </c>
      <c r="C21" s="9">
        <v>1</v>
      </c>
      <c r="D21" s="9">
        <v>1</v>
      </c>
      <c r="E21" s="9">
        <v>1</v>
      </c>
      <c r="F21" s="9"/>
      <c r="G21" s="9">
        <f>IF(B21 = 1, 1 / B$5, 0)</f>
        <v>6.6666666666666664E-4</v>
      </c>
      <c r="H21" s="9">
        <f>IF(C21 = 1, 1 / C$5, 0)</f>
        <v>1E-3</v>
      </c>
      <c r="I21" s="9">
        <f>IF(D21 = 1, 1 / D$5, 0)</f>
        <v>1.4705882352941176E-3</v>
      </c>
      <c r="J21" s="9">
        <f>IF(E21 = 1, 1 / E$5, 0)</f>
        <v>1.7857142857142857E-3</v>
      </c>
      <c r="K21" s="9"/>
      <c r="L21" s="9">
        <f t="shared" si="1"/>
        <v>203.12944523470838</v>
      </c>
      <c r="M21" s="9">
        <f t="shared" si="2"/>
        <v>200</v>
      </c>
      <c r="N21" s="9">
        <f t="shared" si="3"/>
        <v>100.77628793225124</v>
      </c>
      <c r="O21" s="9"/>
      <c r="P21" s="8">
        <f t="shared" si="0"/>
        <v>2.02</v>
      </c>
      <c r="Q21" s="9">
        <v>15</v>
      </c>
      <c r="R21" s="10">
        <f t="shared" si="4"/>
        <v>990.09900990099004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9BA2-22D8-4AEF-8316-23966852B572}">
  <dimension ref="A1:G49"/>
  <sheetViews>
    <sheetView workbookViewId="0">
      <selection activeCell="B50" sqref="B50"/>
    </sheetView>
  </sheetViews>
  <sheetFormatPr defaultRowHeight="15" x14ac:dyDescent="0.25"/>
  <cols>
    <col min="2" max="2" width="25.5703125" customWidth="1"/>
  </cols>
  <sheetData>
    <row r="1" spans="1:7" x14ac:dyDescent="0.25">
      <c r="A1" t="s">
        <v>29</v>
      </c>
    </row>
    <row r="3" spans="1:7" x14ac:dyDescent="0.25">
      <c r="B3" t="s">
        <v>3</v>
      </c>
    </row>
    <row r="4" spans="1:7" x14ac:dyDescent="0.25">
      <c r="B4" t="s">
        <v>1</v>
      </c>
      <c r="C4" s="1">
        <v>235.29</v>
      </c>
      <c r="D4" t="s">
        <v>2</v>
      </c>
    </row>
    <row r="6" spans="1:7" x14ac:dyDescent="0.25">
      <c r="B6" t="s">
        <v>20</v>
      </c>
      <c r="C6" t="s">
        <v>5</v>
      </c>
      <c r="D6" t="s">
        <v>6</v>
      </c>
    </row>
    <row r="7" spans="1:7" x14ac:dyDescent="0.25">
      <c r="C7">
        <v>1500</v>
      </c>
      <c r="D7">
        <v>200</v>
      </c>
      <c r="E7" t="s">
        <v>4</v>
      </c>
      <c r="G7" t="s">
        <v>7</v>
      </c>
    </row>
    <row r="9" spans="1:7" x14ac:dyDescent="0.25">
      <c r="B9" t="s">
        <v>8</v>
      </c>
      <c r="C9" s="5">
        <f>(C7*D7)/(C7+D7)</f>
        <v>176.47058823529412</v>
      </c>
      <c r="D9" t="s">
        <v>4</v>
      </c>
      <c r="G9" t="s">
        <v>9</v>
      </c>
    </row>
    <row r="11" spans="1:7" x14ac:dyDescent="0.25">
      <c r="B11" t="s">
        <v>10</v>
      </c>
      <c r="C11" s="2">
        <f>1+(C7/D7)</f>
        <v>8.5</v>
      </c>
    </row>
    <row r="13" spans="1:7" x14ac:dyDescent="0.25">
      <c r="B13" t="s">
        <v>11</v>
      </c>
    </row>
    <row r="14" spans="1:7" x14ac:dyDescent="0.25">
      <c r="B14" t="s">
        <v>12</v>
      </c>
      <c r="C14" s="2">
        <f>C4 * C11</f>
        <v>1999.9649999999999</v>
      </c>
      <c r="D14" t="s">
        <v>2</v>
      </c>
      <c r="G14" t="s">
        <v>13</v>
      </c>
    </row>
    <row r="15" spans="1:7" x14ac:dyDescent="0.25">
      <c r="B15" t="s">
        <v>14</v>
      </c>
      <c r="C15">
        <f>C14 * SQRT(2)/2</f>
        <v>1414.1888136357536</v>
      </c>
      <c r="D15" t="s">
        <v>2</v>
      </c>
    </row>
    <row r="17" spans="2:5" x14ac:dyDescent="0.25">
      <c r="B17" t="s">
        <v>15</v>
      </c>
    </row>
    <row r="18" spans="2:5" x14ac:dyDescent="0.25">
      <c r="C18" t="s">
        <v>17</v>
      </c>
      <c r="D18" t="s">
        <v>16</v>
      </c>
      <c r="E18" t="s">
        <v>0</v>
      </c>
    </row>
    <row r="19" spans="2:5" x14ac:dyDescent="0.25">
      <c r="C19" s="3">
        <v>94.505494505494511</v>
      </c>
      <c r="D19" s="3">
        <v>2</v>
      </c>
      <c r="E19" s="3">
        <f t="shared" ref="E19:E30" si="0">($C$14 / 100) * C19</f>
        <v>1890.0768131868133</v>
      </c>
    </row>
    <row r="20" spans="2:5" x14ac:dyDescent="0.25">
      <c r="C20" s="3">
        <v>83.516483516483518</v>
      </c>
      <c r="D20" s="3">
        <v>4</v>
      </c>
      <c r="E20" s="3">
        <f t="shared" si="0"/>
        <v>1670.3004395604396</v>
      </c>
    </row>
    <row r="21" spans="2:5" x14ac:dyDescent="0.25">
      <c r="C21" s="3">
        <v>80.219780219780219</v>
      </c>
      <c r="D21" s="3">
        <v>6</v>
      </c>
      <c r="E21" s="3">
        <f t="shared" si="0"/>
        <v>1604.3675274725274</v>
      </c>
    </row>
    <row r="22" spans="2:5" x14ac:dyDescent="0.25">
      <c r="C22" s="3">
        <v>85.164835164835168</v>
      </c>
      <c r="D22" s="3">
        <v>8</v>
      </c>
      <c r="E22" s="3">
        <f t="shared" si="0"/>
        <v>1703.2668956043956</v>
      </c>
    </row>
    <row r="23" spans="2:5" x14ac:dyDescent="0.25">
      <c r="C23" s="3">
        <v>82.967032967032964</v>
      </c>
      <c r="D23" s="3">
        <v>10</v>
      </c>
      <c r="E23" s="3">
        <f t="shared" si="0"/>
        <v>1659.3116208791207</v>
      </c>
    </row>
    <row r="24" spans="2:5" x14ac:dyDescent="0.25">
      <c r="C24" s="3">
        <v>71.978021978021971</v>
      </c>
      <c r="D24" s="3">
        <v>12</v>
      </c>
      <c r="E24" s="3">
        <f t="shared" si="0"/>
        <v>1439.535247252747</v>
      </c>
    </row>
    <row r="25" spans="2:5" x14ac:dyDescent="0.25">
      <c r="C25" s="3">
        <v>86.813186813186817</v>
      </c>
      <c r="D25" s="3">
        <v>14</v>
      </c>
      <c r="E25" s="3">
        <f t="shared" si="0"/>
        <v>1736.2333516483516</v>
      </c>
    </row>
    <row r="26" spans="2:5" x14ac:dyDescent="0.25">
      <c r="C26" s="4">
        <v>12.087912087912088</v>
      </c>
      <c r="D26" s="4">
        <v>16</v>
      </c>
      <c r="E26" s="4">
        <f t="shared" si="0"/>
        <v>241.75401098901096</v>
      </c>
    </row>
    <row r="27" spans="2:5" x14ac:dyDescent="0.25">
      <c r="C27" s="4">
        <v>5.4945054945054945</v>
      </c>
      <c r="D27" s="4">
        <v>18</v>
      </c>
      <c r="E27" s="4">
        <f t="shared" si="0"/>
        <v>109.88818681318681</v>
      </c>
    </row>
    <row r="28" spans="2:5" x14ac:dyDescent="0.25">
      <c r="C28" s="4">
        <v>7.6923076923076925</v>
      </c>
      <c r="D28" s="4">
        <v>20</v>
      </c>
      <c r="E28" s="4">
        <f t="shared" si="0"/>
        <v>153.84346153846153</v>
      </c>
    </row>
    <row r="29" spans="2:5" x14ac:dyDescent="0.25">
      <c r="C29" s="4">
        <v>7.6923076923076925</v>
      </c>
      <c r="D29" s="4">
        <v>22</v>
      </c>
      <c r="E29" s="4">
        <f t="shared" si="0"/>
        <v>153.84346153846153</v>
      </c>
    </row>
    <row r="30" spans="2:5" x14ac:dyDescent="0.25">
      <c r="C30" s="4">
        <v>9.3406593406593412</v>
      </c>
      <c r="D30" s="4">
        <v>24</v>
      </c>
      <c r="E30" s="4">
        <f t="shared" si="0"/>
        <v>186.8099175824176</v>
      </c>
    </row>
    <row r="33" spans="3:5" x14ac:dyDescent="0.25">
      <c r="C33" t="s">
        <v>18</v>
      </c>
      <c r="D33" t="s">
        <v>16</v>
      </c>
      <c r="E33" t="s">
        <v>19</v>
      </c>
    </row>
    <row r="34" spans="3:5" x14ac:dyDescent="0.25">
      <c r="C34" s="3">
        <f t="shared" ref="C34:C45" si="1">E19 / $C$14</f>
        <v>0.94505494505494514</v>
      </c>
      <c r="D34" s="3">
        <v>2</v>
      </c>
      <c r="E34" s="3">
        <f t="shared" ref="E34:E45" si="2">20 *LOG10(C34)</f>
        <v>-0.49085882155051674</v>
      </c>
    </row>
    <row r="35" spans="3:5" x14ac:dyDescent="0.25">
      <c r="C35" s="3">
        <f t="shared" si="1"/>
        <v>0.8351648351648352</v>
      </c>
      <c r="D35" s="3">
        <v>4</v>
      </c>
      <c r="E35" s="3">
        <f t="shared" si="2"/>
        <v>-1.5645560008060446</v>
      </c>
    </row>
    <row r="36" spans="3:5" x14ac:dyDescent="0.25">
      <c r="C36" s="3">
        <f t="shared" si="1"/>
        <v>0.80219780219780223</v>
      </c>
      <c r="D36" s="3">
        <v>6</v>
      </c>
      <c r="E36" s="3">
        <f t="shared" si="2"/>
        <v>-1.9143706440127537</v>
      </c>
    </row>
    <row r="37" spans="3:5" x14ac:dyDescent="0.25">
      <c r="C37" s="3">
        <f t="shared" si="1"/>
        <v>0.85164835164835162</v>
      </c>
      <c r="D37" s="3">
        <v>8</v>
      </c>
      <c r="E37" s="3">
        <f t="shared" si="2"/>
        <v>-1.3947937962956667</v>
      </c>
    </row>
    <row r="38" spans="3:5" x14ac:dyDescent="0.25">
      <c r="C38" s="3">
        <f t="shared" si="1"/>
        <v>0.82967032967032961</v>
      </c>
      <c r="D38" s="3">
        <v>10</v>
      </c>
      <c r="E38" s="3">
        <f t="shared" si="2"/>
        <v>-1.6218888138381078</v>
      </c>
    </row>
    <row r="39" spans="3:5" x14ac:dyDescent="0.25">
      <c r="C39" s="3">
        <f t="shared" si="1"/>
        <v>0.71978021978021967</v>
      </c>
      <c r="D39" s="3">
        <v>12</v>
      </c>
      <c r="E39" s="3">
        <f t="shared" si="2"/>
        <v>-2.8560018465862118</v>
      </c>
    </row>
    <row r="40" spans="3:5" x14ac:dyDescent="0.25">
      <c r="C40" s="3">
        <f t="shared" si="1"/>
        <v>0.86813186813186816</v>
      </c>
      <c r="D40" s="3">
        <v>14</v>
      </c>
      <c r="E40" s="3">
        <f t="shared" si="2"/>
        <v>-1.2282860206130433</v>
      </c>
    </row>
    <row r="41" spans="3:5" x14ac:dyDescent="0.25">
      <c r="C41" s="4">
        <f t="shared" si="1"/>
        <v>0.12087912087912087</v>
      </c>
      <c r="D41" s="4">
        <v>16</v>
      </c>
      <c r="E41" s="4">
        <f t="shared" si="2"/>
        <v>-18.352974143257374</v>
      </c>
    </row>
    <row r="42" spans="3:5" x14ac:dyDescent="0.25">
      <c r="C42" s="4">
        <f t="shared" si="1"/>
        <v>5.4945054945054944E-2</v>
      </c>
      <c r="D42" s="4">
        <v>18</v>
      </c>
      <c r="E42" s="4">
        <f t="shared" si="2"/>
        <v>-25.201427759701499</v>
      </c>
    </row>
    <row r="43" spans="3:5" x14ac:dyDescent="0.25">
      <c r="C43" s="4">
        <f t="shared" si="1"/>
        <v>7.6923076923076913E-2</v>
      </c>
      <c r="D43" s="4">
        <v>20</v>
      </c>
      <c r="E43" s="4">
        <f t="shared" si="2"/>
        <v>-22.278867046136735</v>
      </c>
    </row>
    <row r="44" spans="3:5" x14ac:dyDescent="0.25">
      <c r="C44" s="4">
        <f t="shared" si="1"/>
        <v>7.6923076923076913E-2</v>
      </c>
      <c r="D44" s="4">
        <v>22</v>
      </c>
      <c r="E44" s="4">
        <f t="shared" si="2"/>
        <v>-22.278867046136735</v>
      </c>
    </row>
    <row r="45" spans="3:5" x14ac:dyDescent="0.25">
      <c r="C45" s="4">
        <f t="shared" si="1"/>
        <v>9.3406593406593422E-2</v>
      </c>
      <c r="D45" s="4">
        <v>24</v>
      </c>
      <c r="E45" s="4">
        <f t="shared" si="2"/>
        <v>-20.592449332136017</v>
      </c>
    </row>
    <row r="49" spans="2:2" x14ac:dyDescent="0.25">
      <c r="B49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Gain Setting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Inns</dc:creator>
  <cp:lastModifiedBy>Simon Inns</cp:lastModifiedBy>
  <dcterms:created xsi:type="dcterms:W3CDTF">2017-08-05T15:09:03Z</dcterms:created>
  <dcterms:modified xsi:type="dcterms:W3CDTF">2018-06-11T13:35:13Z</dcterms:modified>
</cp:coreProperties>
</file>