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D:\My Drive\"/>
    </mc:Choice>
  </mc:AlternateContent>
  <xr:revisionPtr revIDLastSave="0" documentId="13_ncr:1_{DF0FAA0D-18F0-42DE-B029-C96C702DE65D}" xr6:coauthVersionLast="47" xr6:coauthVersionMax="47" xr10:uidLastSave="{00000000-0000-0000-0000-000000000000}"/>
  <bookViews>
    <workbookView xWindow="-120" yWindow="-120" windowWidth="29040" windowHeight="15720" activeTab="1" xr2:uid="{A7105E44-F961-4EF4-B5B4-1127A12CD393}"/>
  </bookViews>
  <sheets>
    <sheet name="agentes" sheetId="1" r:id="rId1"/>
    <sheet name="solicitantes" sheetId="2" r:id="rId2"/>
    <sheet name="solicitudes de marca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1" i="4" l="1"/>
  <c r="D301" i="4"/>
  <c r="G300" i="4"/>
  <c r="D300" i="4"/>
  <c r="G299" i="4"/>
  <c r="D299" i="4"/>
  <c r="G298" i="4"/>
  <c r="D298" i="4"/>
  <c r="D297" i="4"/>
  <c r="D296" i="4"/>
  <c r="D295" i="4"/>
  <c r="G294" i="4"/>
  <c r="D294" i="4"/>
  <c r="D293" i="4"/>
  <c r="D292" i="4"/>
  <c r="G291" i="4"/>
  <c r="D291" i="4"/>
  <c r="D290" i="4"/>
  <c r="G289" i="4"/>
  <c r="D289" i="4"/>
  <c r="G288" i="4"/>
  <c r="D288" i="4"/>
  <c r="D287" i="4"/>
  <c r="D286" i="4"/>
  <c r="D285" i="4"/>
  <c r="G284" i="4"/>
  <c r="D284" i="4"/>
  <c r="G283" i="4"/>
  <c r="D283" i="4"/>
  <c r="G282" i="4"/>
  <c r="D282" i="4"/>
  <c r="D281" i="4"/>
  <c r="G280" i="4"/>
  <c r="D280" i="4"/>
  <c r="G279" i="4"/>
  <c r="D279" i="4"/>
  <c r="G278" i="4"/>
  <c r="D278" i="4"/>
  <c r="D277" i="4"/>
  <c r="D276" i="4"/>
  <c r="G275" i="4"/>
  <c r="D275" i="4"/>
  <c r="G274" i="4"/>
  <c r="D274" i="4"/>
  <c r="D273" i="4"/>
  <c r="D272" i="4"/>
  <c r="G271" i="4"/>
  <c r="D271" i="4"/>
  <c r="G270" i="4"/>
  <c r="D270" i="4"/>
  <c r="D269" i="4"/>
  <c r="G268" i="4"/>
  <c r="D268" i="4"/>
  <c r="D267" i="4"/>
  <c r="G266" i="4"/>
  <c r="D266" i="4"/>
  <c r="G265" i="4"/>
  <c r="D265" i="4"/>
  <c r="G264" i="4"/>
  <c r="D264" i="4"/>
  <c r="G263" i="4"/>
  <c r="D263" i="4"/>
  <c r="G262" i="4"/>
  <c r="D262" i="4"/>
  <c r="G261" i="4"/>
  <c r="D261" i="4"/>
  <c r="D260" i="4"/>
  <c r="G259" i="4"/>
  <c r="D259" i="4"/>
  <c r="G258" i="4"/>
  <c r="D258" i="4"/>
  <c r="G257" i="4"/>
  <c r="D257" i="4"/>
  <c r="D256" i="4"/>
  <c r="G255" i="4" l="1"/>
  <c r="D255" i="4"/>
  <c r="D254" i="4"/>
  <c r="D253" i="4"/>
  <c r="G252" i="4"/>
  <c r="D252" i="4"/>
  <c r="D251" i="4"/>
  <c r="D250" i="4"/>
  <c r="G249" i="4"/>
  <c r="D249" i="4"/>
  <c r="G248" i="4"/>
  <c r="D248" i="4"/>
  <c r="G247" i="4"/>
  <c r="D247" i="4"/>
  <c r="G246" i="4"/>
  <c r="D246" i="4"/>
  <c r="G245" i="4"/>
  <c r="D245" i="4"/>
  <c r="G244" i="4"/>
  <c r="D244" i="4"/>
  <c r="D243" i="4"/>
  <c r="G242" i="4"/>
  <c r="D242" i="4"/>
  <c r="G241" i="4"/>
  <c r="D241" i="4"/>
  <c r="G240" i="4"/>
  <c r="D240" i="4"/>
  <c r="G239" i="4"/>
  <c r="D239" i="4"/>
  <c r="G238" i="4"/>
  <c r="D238" i="4"/>
  <c r="G237" i="4"/>
  <c r="D237" i="4"/>
  <c r="D236" i="4"/>
  <c r="D235" i="4"/>
  <c r="G234" i="4"/>
  <c r="D234" i="4"/>
  <c r="G233" i="4"/>
  <c r="D233" i="4"/>
  <c r="D232" i="4"/>
  <c r="D231" i="4"/>
  <c r="D230" i="4"/>
  <c r="D229" i="4"/>
  <c r="G228" i="4"/>
  <c r="D228" i="4"/>
  <c r="G227" i="4"/>
  <c r="D227" i="4"/>
  <c r="G226" i="4"/>
  <c r="D226" i="4"/>
  <c r="G225" i="4"/>
  <c r="D225" i="4"/>
  <c r="G224" i="4"/>
  <c r="D224" i="4"/>
  <c r="G223" i="4"/>
  <c r="D223" i="4"/>
  <c r="G222" i="4"/>
  <c r="D222" i="4"/>
  <c r="D221" i="4"/>
  <c r="G220" i="4"/>
  <c r="D220" i="4"/>
  <c r="G219" i="4"/>
  <c r="D219" i="4"/>
  <c r="G218" i="4"/>
  <c r="D218" i="4"/>
  <c r="G217" i="4"/>
  <c r="D217" i="4"/>
  <c r="G216" i="4"/>
  <c r="D216" i="4"/>
  <c r="G215" i="4"/>
  <c r="D215" i="4"/>
  <c r="D214" i="4"/>
  <c r="G213" i="4"/>
  <c r="D213" i="4"/>
  <c r="G212" i="4"/>
  <c r="D212" i="4"/>
  <c r="G211" i="4"/>
  <c r="D211" i="4"/>
  <c r="G210" i="4"/>
  <c r="D210" i="4"/>
  <c r="D209" i="4"/>
  <c r="D208" i="4"/>
  <c r="G207" i="4"/>
  <c r="D207" i="4"/>
  <c r="G206" i="4"/>
  <c r="D206" i="4"/>
  <c r="D205" i="4"/>
  <c r="D204" i="4"/>
  <c r="D203" i="4"/>
  <c r="G202" i="4"/>
  <c r="D202" i="4"/>
  <c r="G201" i="4"/>
  <c r="D201" i="4"/>
  <c r="G200" i="4"/>
  <c r="D200" i="4"/>
  <c r="G199" i="4"/>
  <c r="D199" i="4"/>
  <c r="D198" i="4"/>
  <c r="G197" i="4"/>
  <c r="D197" i="4"/>
  <c r="D196" i="4"/>
  <c r="G195" i="4"/>
  <c r="D195" i="4"/>
  <c r="D194" i="4"/>
  <c r="G193" i="4"/>
  <c r="D193" i="4"/>
  <c r="G192" i="4"/>
  <c r="D192" i="4"/>
  <c r="G191" i="4"/>
  <c r="D191" i="4"/>
  <c r="D190" i="4"/>
  <c r="D189" i="4"/>
  <c r="G188" i="4"/>
  <c r="D188" i="4"/>
  <c r="D187" i="4"/>
  <c r="D186" i="4"/>
  <c r="G185" i="4"/>
  <c r="D185" i="4"/>
  <c r="D184" i="4"/>
  <c r="G183" i="4"/>
  <c r="D183" i="4"/>
  <c r="G182" i="4"/>
  <c r="D182" i="4"/>
  <c r="G181" i="4"/>
  <c r="D181" i="4"/>
  <c r="G180" i="4"/>
  <c r="D180" i="4"/>
  <c r="D179" i="4"/>
  <c r="G178" i="4"/>
  <c r="D178" i="4"/>
  <c r="G177" i="4"/>
  <c r="D177" i="4"/>
  <c r="G176" i="4"/>
  <c r="D176" i="4"/>
  <c r="G175" i="4"/>
  <c r="D175" i="4"/>
  <c r="D174" i="4"/>
  <c r="G173" i="4"/>
  <c r="D173" i="4"/>
  <c r="G172" i="4"/>
  <c r="D172" i="4"/>
  <c r="G171" i="4"/>
  <c r="D171" i="4"/>
  <c r="G170" i="4"/>
  <c r="D170" i="4"/>
  <c r="D169" i="4"/>
  <c r="G168" i="4"/>
  <c r="D168" i="4"/>
  <c r="G167" i="4"/>
  <c r="D167" i="4"/>
  <c r="G166" i="4"/>
  <c r="D166" i="4"/>
  <c r="D165" i="4"/>
  <c r="D164" i="4"/>
  <c r="D163" i="4"/>
  <c r="D162" i="4"/>
  <c r="G161" i="4"/>
  <c r="D161" i="4"/>
  <c r="G160" i="4"/>
  <c r="D160" i="4"/>
  <c r="G159" i="4"/>
  <c r="D159" i="4"/>
  <c r="G158" i="4"/>
  <c r="D158" i="4"/>
  <c r="D157" i="4"/>
  <c r="D156" i="4" l="1"/>
  <c r="G155" i="4"/>
  <c r="D155" i="4"/>
  <c r="D154" i="4"/>
  <c r="G153" i="4"/>
  <c r="D153" i="4"/>
  <c r="D152" i="4"/>
  <c r="D151" i="4"/>
  <c r="D150" i="4"/>
  <c r="G149" i="4"/>
  <c r="D149" i="4"/>
  <c r="D148" i="4"/>
  <c r="D147" i="4"/>
  <c r="D146" i="4"/>
  <c r="G145" i="4"/>
  <c r="D145" i="4"/>
  <c r="D144" i="4"/>
  <c r="D143" i="4"/>
  <c r="G142" i="4"/>
  <c r="D142" i="4"/>
  <c r="D141" i="4"/>
  <c r="G140" i="4"/>
  <c r="D140" i="4"/>
  <c r="G139" i="4"/>
  <c r="D139" i="4"/>
  <c r="G138" i="4"/>
  <c r="D138" i="4"/>
  <c r="G137" i="4"/>
  <c r="D137" i="4"/>
  <c r="D136" i="4"/>
  <c r="G135" i="4"/>
  <c r="D135" i="4"/>
  <c r="G134" i="4"/>
  <c r="D134" i="4"/>
  <c r="G133" i="4"/>
  <c r="D133" i="4"/>
  <c r="G132" i="4"/>
  <c r="D132" i="4"/>
  <c r="D131" i="4"/>
  <c r="D130" i="4"/>
  <c r="G129" i="4"/>
  <c r="D129" i="4"/>
  <c r="G128" i="4"/>
  <c r="D128" i="4"/>
  <c r="D127" i="4"/>
  <c r="G126" i="4"/>
  <c r="D126" i="4"/>
  <c r="G125" i="4"/>
  <c r="D125" i="4"/>
  <c r="G124" i="4"/>
  <c r="D124" i="4"/>
  <c r="G123" i="4"/>
  <c r="D123" i="4"/>
  <c r="D122" i="4"/>
  <c r="G121" i="4"/>
  <c r="D121" i="4"/>
  <c r="G120" i="4"/>
  <c r="D120" i="4"/>
  <c r="G119" i="4"/>
  <c r="D119" i="4"/>
  <c r="G118" i="4"/>
  <c r="D118" i="4"/>
  <c r="D117" i="4"/>
  <c r="G116" i="4"/>
  <c r="D116" i="4"/>
  <c r="G115" i="4"/>
  <c r="D115" i="4"/>
  <c r="G114" i="4"/>
  <c r="D114" i="4"/>
  <c r="D113" i="4"/>
  <c r="G112" i="4"/>
  <c r="D112" i="4"/>
  <c r="G111" i="4"/>
  <c r="D111" i="4"/>
  <c r="G110" i="4"/>
  <c r="D110" i="4"/>
  <c r="G109" i="4"/>
  <c r="D109" i="4"/>
  <c r="G108" i="4"/>
  <c r="D108" i="4"/>
  <c r="G107" i="4"/>
  <c r="D107" i="4"/>
  <c r="G106" i="4"/>
  <c r="D106" i="4"/>
  <c r="D105" i="4"/>
  <c r="G104" i="4"/>
  <c r="D104" i="4"/>
  <c r="D103" i="4"/>
  <c r="G102" i="4"/>
  <c r="D102" i="4"/>
  <c r="G101" i="4"/>
  <c r="D101" i="4"/>
  <c r="G100" i="4"/>
  <c r="D100" i="4"/>
  <c r="G99" i="4"/>
  <c r="D99" i="4"/>
  <c r="G98" i="4"/>
  <c r="D98" i="4"/>
  <c r="D97" i="4"/>
  <c r="G96" i="4"/>
  <c r="D96" i="4"/>
  <c r="G95" i="4"/>
  <c r="D95" i="4"/>
  <c r="G94" i="4"/>
  <c r="D94" i="4"/>
  <c r="D93" i="4"/>
  <c r="G92" i="4"/>
  <c r="D92" i="4"/>
  <c r="G91" i="4"/>
  <c r="D91" i="4"/>
  <c r="G90" i="4"/>
  <c r="D90" i="4"/>
  <c r="G89" i="4"/>
  <c r="D89" i="4"/>
  <c r="G88" i="4"/>
  <c r="D88" i="4"/>
  <c r="G87" i="4"/>
  <c r="D87" i="4"/>
  <c r="D86" i="4"/>
  <c r="D85" i="4"/>
  <c r="D84" i="4"/>
  <c r="G83" i="4"/>
  <c r="D83" i="4"/>
  <c r="D82" i="4"/>
  <c r="G81" i="4"/>
  <c r="D81" i="4"/>
  <c r="D80" i="4"/>
  <c r="G79" i="4"/>
  <c r="D79" i="4"/>
  <c r="G78" i="4"/>
  <c r="D78" i="4"/>
  <c r="D77" i="4"/>
  <c r="G76" i="4"/>
  <c r="D76" i="4"/>
  <c r="G75" i="4"/>
  <c r="D75" i="4"/>
  <c r="G74" i="4"/>
  <c r="D74" i="4"/>
  <c r="G73" i="4"/>
  <c r="D73" i="4"/>
  <c r="D72" i="4"/>
  <c r="D71" i="4"/>
  <c r="G70" i="4"/>
  <c r="D70" i="4"/>
  <c r="D69" i="4"/>
  <c r="D68" i="4"/>
  <c r="G67" i="4"/>
  <c r="D67" i="4"/>
  <c r="G66" i="4"/>
  <c r="D66" i="4"/>
  <c r="D65" i="4"/>
  <c r="G64" i="4"/>
  <c r="D64" i="4"/>
  <c r="D63" i="4"/>
  <c r="D62" i="4"/>
  <c r="G61" i="4"/>
  <c r="D61" i="4"/>
  <c r="G60" i="4"/>
  <c r="D60" i="4"/>
  <c r="G59" i="4"/>
  <c r="D59" i="4"/>
  <c r="G58" i="4"/>
  <c r="D58" i="4"/>
  <c r="G57" i="4"/>
  <c r="D57" i="4"/>
  <c r="G56" i="4"/>
  <c r="D56" i="4"/>
  <c r="G55" i="4"/>
  <c r="D55" i="4"/>
  <c r="G54" i="4"/>
  <c r="D54" i="4"/>
  <c r="D53" i="4"/>
  <c r="D52" i="4"/>
  <c r="D51" i="4"/>
  <c r="G50" i="4"/>
  <c r="D50" i="4"/>
  <c r="G49" i="4"/>
  <c r="D49" i="4"/>
  <c r="D48" i="4"/>
  <c r="G47" i="4"/>
  <c r="D47" i="4"/>
  <c r="D46" i="4"/>
  <c r="G45" i="4"/>
  <c r="D45" i="4"/>
  <c r="D44" i="4"/>
  <c r="G43" i="4"/>
  <c r="D43" i="4"/>
  <c r="G42" i="4"/>
  <c r="D42" i="4"/>
  <c r="D41" i="4"/>
  <c r="D40" i="4"/>
  <c r="G39" i="4"/>
  <c r="D39" i="4"/>
  <c r="D38" i="4"/>
  <c r="D37" i="4"/>
  <c r="D36" i="4"/>
  <c r="G35" i="4"/>
  <c r="D35" i="4"/>
  <c r="G34" i="4"/>
  <c r="D34" i="4"/>
  <c r="G33" i="4"/>
  <c r="D33" i="4"/>
  <c r="G32" i="4"/>
  <c r="D32" i="4"/>
  <c r="D31" i="4"/>
  <c r="D30" i="4"/>
  <c r="G29" i="4"/>
  <c r="D29" i="4"/>
  <c r="G28" i="4"/>
  <c r="D28" i="4"/>
  <c r="D27" i="4"/>
  <c r="G26" i="4"/>
  <c r="D26" i="4"/>
  <c r="G25" i="4"/>
  <c r="D25" i="4"/>
  <c r="D24" i="4"/>
  <c r="D23" i="4"/>
  <c r="G22" i="4"/>
  <c r="D22" i="4"/>
  <c r="G21" i="4"/>
  <c r="D21" i="4"/>
  <c r="D20" i="4"/>
  <c r="G19" i="4"/>
  <c r="D19" i="4"/>
  <c r="G18" i="4"/>
  <c r="D18" i="4"/>
  <c r="G17" i="4"/>
  <c r="D17" i="4"/>
  <c r="G16" i="4"/>
  <c r="D16" i="4"/>
  <c r="D15" i="4"/>
  <c r="G14" i="4"/>
  <c r="D14" i="4"/>
  <c r="D13" i="4"/>
  <c r="G12" i="4"/>
  <c r="D12" i="4"/>
  <c r="G11" i="4"/>
  <c r="D11" i="4"/>
  <c r="G10" i="4"/>
  <c r="D10" i="4"/>
  <c r="D9" i="4"/>
  <c r="G8" i="4"/>
  <c r="D8" i="4"/>
  <c r="D7" i="4"/>
  <c r="G6" i="4"/>
  <c r="D6" i="4"/>
  <c r="D5" i="4"/>
  <c r="G4" i="4"/>
  <c r="D4" i="4"/>
  <c r="G3" i="4"/>
  <c r="D3" i="4"/>
  <c r="G2" i="4"/>
  <c r="D2" i="4"/>
</calcChain>
</file>

<file path=xl/sharedStrings.xml><?xml version="1.0" encoding="utf-8"?>
<sst xmlns="http://schemas.openxmlformats.org/spreadsheetml/2006/main" count="7310" uniqueCount="4522">
  <si>
    <t>Nombre</t>
  </si>
  <si>
    <t>Número de Agente</t>
  </si>
  <si>
    <t>Número de Cédula</t>
  </si>
  <si>
    <t>Domicilio</t>
  </si>
  <si>
    <t>País de Domicilio</t>
  </si>
  <si>
    <t>País de Nacionalidad</t>
  </si>
  <si>
    <t>Correo Electrónico</t>
  </si>
  <si>
    <t>Teléfono</t>
  </si>
  <si>
    <t>Juan Pérez</t>
  </si>
  <si>
    <t>V-12345678</t>
  </si>
  <si>
    <t>Av. Libertador 123, Caracas</t>
  </si>
  <si>
    <t>Venezuela</t>
  </si>
  <si>
    <t>juan.perez@bufete.com</t>
  </si>
  <si>
    <t>0212-5551234</t>
  </si>
  <si>
    <t>0412-3456789</t>
  </si>
  <si>
    <t>0212-5555678</t>
  </si>
  <si>
    <t>María González</t>
  </si>
  <si>
    <t>V-23456789</t>
  </si>
  <si>
    <t>Calle Sucre 45, Maracaibo</t>
  </si>
  <si>
    <t>maria.gonzalez@legal.com</t>
  </si>
  <si>
    <t>0261-5556789</t>
  </si>
  <si>
    <t>0414-9876543</t>
  </si>
  <si>
    <t>0261-5554321</t>
  </si>
  <si>
    <t>Pedro Ramírez</t>
  </si>
  <si>
    <t>V-34567890</t>
  </si>
  <si>
    <t>Av. Bolívar 89, Valencia</t>
  </si>
  <si>
    <t>pedro.ramirez@law.com</t>
  </si>
  <si>
    <t>0241-5558765</t>
  </si>
  <si>
    <t>0416-7654321</t>
  </si>
  <si>
    <t>0241-5553456</t>
  </si>
  <si>
    <t>Ana Rodríguez</t>
  </si>
  <si>
    <t>V-45678901</t>
  </si>
  <si>
    <t>Calle Miranda 101, Barquisimeto</t>
  </si>
  <si>
    <t>ana.rodriguez@abogados.com</t>
  </si>
  <si>
    <t>0251-5552345</t>
  </si>
  <si>
    <t>0424-2345678</t>
  </si>
  <si>
    <t>0251-5556789</t>
  </si>
  <si>
    <t>Luis Fernández</t>
  </si>
  <si>
    <t>V-56789012</t>
  </si>
  <si>
    <t>Urb. La Castellana, Caracas</t>
  </si>
  <si>
    <t>luis.fernandez@firmalegal.com</t>
  </si>
  <si>
    <t>0212-5559876</t>
  </si>
  <si>
    <t>0412-8765432</t>
  </si>
  <si>
    <t>Carolina Herrera</t>
  </si>
  <si>
    <t>V-67890123</t>
  </si>
  <si>
    <t>Av. Los Próceres, Mérida</t>
  </si>
  <si>
    <t>carolina.herrera@legal.com</t>
  </si>
  <si>
    <t>0274-5554321</t>
  </si>
  <si>
    <t>0426-5432187</t>
  </si>
  <si>
    <t>0274-5558765</t>
  </si>
  <si>
    <t>Ricardo López</t>
  </si>
  <si>
    <t>V-78901234</t>
  </si>
  <si>
    <t>Calle Vargas 22, San Cristóbal</t>
  </si>
  <si>
    <t>ricardo.lopez@bufete.com</t>
  </si>
  <si>
    <t>0276-5551234</t>
  </si>
  <si>
    <t>0412-9876543</t>
  </si>
  <si>
    <t>0276-5556789</t>
  </si>
  <si>
    <t>Gabriela Márquez</t>
  </si>
  <si>
    <t>V-89012345</t>
  </si>
  <si>
    <t>Av. Urdaneta 150, Caracas</t>
  </si>
  <si>
    <t>gabriela.marquez@law.com</t>
  </si>
  <si>
    <t>0212-5556789</t>
  </si>
  <si>
    <t>0416-2345678</t>
  </si>
  <si>
    <t>0212-5553456</t>
  </si>
  <si>
    <t>Fernando Salazar</t>
  </si>
  <si>
    <t>V-90123456</t>
  </si>
  <si>
    <t>Calle Comercio, Valencia</t>
  </si>
  <si>
    <t>fernando.salazar@legal.com</t>
  </si>
  <si>
    <t>0414-7654321</t>
  </si>
  <si>
    <t>0241-5559876</t>
  </si>
  <si>
    <t>Adriana Pérez</t>
  </si>
  <si>
    <t>V-01234567</t>
  </si>
  <si>
    <t>Urb. La Viña, Maracay</t>
  </si>
  <si>
    <t>adriana.perez@abogados.com</t>
  </si>
  <si>
    <t>0243-5558765</t>
  </si>
  <si>
    <t>0412-4321098</t>
  </si>
  <si>
    <t>0243-5552345</t>
  </si>
  <si>
    <t>Manuel Rojas</t>
  </si>
  <si>
    <t>V-11223344</t>
  </si>
  <si>
    <t>Av. Victoria, Caracas</t>
  </si>
  <si>
    <t>manuel.rojas@bufete.com</t>
  </si>
  <si>
    <t>0212-5554321</t>
  </si>
  <si>
    <t>0426-1234567</t>
  </si>
  <si>
    <t>Valentina Suárez</t>
  </si>
  <si>
    <t>V-22334455</t>
  </si>
  <si>
    <t>Calle Real, Cumaná</t>
  </si>
  <si>
    <t>valentina.suarez@legal.com</t>
  </si>
  <si>
    <t>0293-5559876</t>
  </si>
  <si>
    <t>0414-6789012</t>
  </si>
  <si>
    <t>0293-5551234</t>
  </si>
  <si>
    <t>Sebastián Medina</t>
  </si>
  <si>
    <t>V-33445566</t>
  </si>
  <si>
    <t>Av. Principal, Puerto La Cruz</t>
  </si>
  <si>
    <t>sebastian.medina@law.com</t>
  </si>
  <si>
    <t>0281-5553456</t>
  </si>
  <si>
    <t>0412-8901234</t>
  </si>
  <si>
    <t>0281-5556789</t>
  </si>
  <si>
    <t>Daniela Vargas</t>
  </si>
  <si>
    <t>V-44556677</t>
  </si>
  <si>
    <t>Urb. Altamira, Caracas</t>
  </si>
  <si>
    <t>daniela.vargas@abogados.com</t>
  </si>
  <si>
    <t>0212-5552345</t>
  </si>
  <si>
    <t>0424-5678901</t>
  </si>
  <si>
    <t>0212-5558765</t>
  </si>
  <si>
    <t>Andrés Castillo</t>
  </si>
  <si>
    <t>V-55667788</t>
  </si>
  <si>
    <t>Calle Falcón, Barinas</t>
  </si>
  <si>
    <t>andres.castillo@bufete.com</t>
  </si>
  <si>
    <t>0273-5556789</t>
  </si>
  <si>
    <t>0416-3456789</t>
  </si>
  <si>
    <t>0273-5551234</t>
  </si>
  <si>
    <t>Patricia Delgado</t>
  </si>
  <si>
    <t>V-66778899</t>
  </si>
  <si>
    <t>Av. Sucre, Maracaibo</t>
  </si>
  <si>
    <t>patricia.delgado@legal.com</t>
  </si>
  <si>
    <t>0261-5559876</t>
  </si>
  <si>
    <t>0414-2345678</t>
  </si>
  <si>
    <t>Alejandro Torres</t>
  </si>
  <si>
    <t>V-77889900</t>
  </si>
  <si>
    <t>Urb. La Lagunita, Caracas</t>
  </si>
  <si>
    <t>alejandro.torres@law.com</t>
  </si>
  <si>
    <t>0412-5678901</t>
  </si>
  <si>
    <t>Natalia Ramírez</t>
  </si>
  <si>
    <t>V-88990011</t>
  </si>
  <si>
    <t>Calle Miranda, Mérida</t>
  </si>
  <si>
    <t>natalia.ramirez@abogados.com</t>
  </si>
  <si>
    <t>0274-5552345</t>
  </si>
  <si>
    <t>0424-9876543</t>
  </si>
  <si>
    <t>0274-5556789</t>
  </si>
  <si>
    <t>Enrique Contreras</t>
  </si>
  <si>
    <t>V-99001122</t>
  </si>
  <si>
    <t>Av. Las Mercedes, Caracas</t>
  </si>
  <si>
    <t>enrique.contreras@bufete.com</t>
  </si>
  <si>
    <t>Vanessa León</t>
  </si>
  <si>
    <t>V-00112233</t>
  </si>
  <si>
    <t>Calle Urdaneta, Barquisimeto</t>
  </si>
  <si>
    <t>vanessa.leon@legal.com</t>
  </si>
  <si>
    <t>0251-5553456</t>
  </si>
  <si>
    <t>0414-8765432</t>
  </si>
  <si>
    <t>0251-5559876</t>
  </si>
  <si>
    <t>Eduardo Fernández</t>
  </si>
  <si>
    <t>Av. El Estadio, Valencia</t>
  </si>
  <si>
    <t>eduardo.fernandez@law.com</t>
  </si>
  <si>
    <t>0241-5552345</t>
  </si>
  <si>
    <t>0412-6543210</t>
  </si>
  <si>
    <t>0241-5556789</t>
  </si>
  <si>
    <t>Mariana Ruiz</t>
  </si>
  <si>
    <t>Urb. Los Chaguaramos, Caracas</t>
  </si>
  <si>
    <t>mariana.ruiz@abogados.com</t>
  </si>
  <si>
    <t>0424-3210987</t>
  </si>
  <si>
    <t>+55 402-2494010</t>
  </si>
  <si>
    <t>+55 961-1311086</t>
  </si>
  <si>
    <t>+55 146-1826375</t>
  </si>
  <si>
    <t>agroindustrias.del.sur.8@email.com</t>
  </si>
  <si>
    <t>Brasil</t>
  </si>
  <si>
    <t>Calle 185, Av. Principal</t>
  </si>
  <si>
    <t>Agroindustrias del Sur 8</t>
  </si>
  <si>
    <t>+55 339-9282931</t>
  </si>
  <si>
    <t>+55 797-5405042</t>
  </si>
  <si>
    <t>+55 460-5425721</t>
  </si>
  <si>
    <t>pedro.castillo@email.com</t>
  </si>
  <si>
    <t>Calle 49, Residencias</t>
  </si>
  <si>
    <t>Persona Natural</t>
  </si>
  <si>
    <t>Pedro Castillo</t>
  </si>
  <si>
    <t>+852 254-2073262</t>
  </si>
  <si>
    <t>+852 709-1836383</t>
  </si>
  <si>
    <t>+852 969-8107319</t>
  </si>
  <si>
    <t>agroindustrias.del.sur.87@email.com</t>
  </si>
  <si>
    <t>Hong Kong</t>
  </si>
  <si>
    <t>Calle 174, Zona Comercial</t>
  </si>
  <si>
    <t>Agroindustrias del Sur 87</t>
  </si>
  <si>
    <t>+39 888-8081160</t>
  </si>
  <si>
    <t>+39 826-7086240</t>
  </si>
  <si>
    <t>+39 157-1907862</t>
  </si>
  <si>
    <t>Italia</t>
  </si>
  <si>
    <t>Calle 132, Zona Comercial</t>
  </si>
  <si>
    <t>+44 84-3156936</t>
  </si>
  <si>
    <t>+44 11-4673958</t>
  </si>
  <si>
    <t>+44 92-1566132</t>
  </si>
  <si>
    <t>consorcio.techvision.76@email.com</t>
  </si>
  <si>
    <t>Reino Unido</t>
  </si>
  <si>
    <t>Calle 160, Zona Comercial</t>
  </si>
  <si>
    <t>Consorcio TechVision 76</t>
  </si>
  <si>
    <t>+81 691-4055326</t>
  </si>
  <si>
    <t>+81 858-5968602</t>
  </si>
  <si>
    <t>+81 134-3219820</t>
  </si>
  <si>
    <t>gabriela.castillo@email.com</t>
  </si>
  <si>
    <t>Calle 64, Zona Comercial</t>
  </si>
  <si>
    <t>Gabriela Castillo</t>
  </si>
  <si>
    <t>+971 731-1472081</t>
  </si>
  <si>
    <t>+971 858-1605230</t>
  </si>
  <si>
    <t>+971 939-6533650</t>
  </si>
  <si>
    <t>Calle 46, Urb. Centro</t>
  </si>
  <si>
    <t>+852 161-1130574</t>
  </si>
  <si>
    <t>+852 473-3701903</t>
  </si>
  <si>
    <t>+852 710-5058702</t>
  </si>
  <si>
    <t>juan.morales@email.com</t>
  </si>
  <si>
    <t>Calle 149, Residencias</t>
  </si>
  <si>
    <t>Juan Morales</t>
  </si>
  <si>
    <t>+39 601-4665304</t>
  </si>
  <si>
    <t>+39 143-8762854</t>
  </si>
  <si>
    <t>+39 106-9676859</t>
  </si>
  <si>
    <t>Calle 153, Av. Principal</t>
  </si>
  <si>
    <t>Asia Trading Co. 70</t>
  </si>
  <si>
    <t>+852 183-8977838</t>
  </si>
  <si>
    <t>+852 522-5457001</t>
  </si>
  <si>
    <t>+852 891-2046435</t>
  </si>
  <si>
    <t>Calle 102, Zona Comercial</t>
  </si>
  <si>
    <t>+1 970-680-5444</t>
  </si>
  <si>
    <t>+1 828-871-6070</t>
  </si>
  <si>
    <t>+1 436-290-5755</t>
  </si>
  <si>
    <t>construcciones.el.sol.47@email.com</t>
  </si>
  <si>
    <t>EE.UU.</t>
  </si>
  <si>
    <t>Calle 182, Residencias</t>
  </si>
  <si>
    <t>Construcciones El Sol 47</t>
  </si>
  <si>
    <t>+44 76-3321672</t>
  </si>
  <si>
    <t>+44 15-7547351</t>
  </si>
  <si>
    <t>+44 24-7749345</t>
  </si>
  <si>
    <t>patricia.morales@email.com</t>
  </si>
  <si>
    <t>Calle 190, Zona Comercial</t>
  </si>
  <si>
    <t>Patricia Morales</t>
  </si>
  <si>
    <t>+54 946-3707790</t>
  </si>
  <si>
    <t>+54 2-8879833</t>
  </si>
  <si>
    <t>+54 932-6994237</t>
  </si>
  <si>
    <t>francisco.herrera@email.com</t>
  </si>
  <si>
    <t>Argentina</t>
  </si>
  <si>
    <t>Calle 51, Av. Principal</t>
  </si>
  <si>
    <t>Francisco Herrera</t>
  </si>
  <si>
    <t>+81 901-7518733</t>
  </si>
  <si>
    <t>+81 141-3797579</t>
  </si>
  <si>
    <t>+81 265-2074156</t>
  </si>
  <si>
    <t>Calle 105, Av. Principal</t>
  </si>
  <si>
    <t>+49 8-8660024</t>
  </si>
  <si>
    <t>+49 15-1286383</t>
  </si>
  <si>
    <t>+49 13-9000255</t>
  </si>
  <si>
    <t>Alemania</t>
  </si>
  <si>
    <t>Calle 19, Residencias</t>
  </si>
  <si>
    <t>+971 726-8253852</t>
  </si>
  <si>
    <t>+971 869-5647545</t>
  </si>
  <si>
    <t>+971 766-4527852</t>
  </si>
  <si>
    <t>Calle 191, Zona Comercial</t>
  </si>
  <si>
    <t>Europa Corp. 94</t>
  </si>
  <si>
    <t>+55 328-8985664</t>
  </si>
  <si>
    <t>+55 593-9134958</t>
  </si>
  <si>
    <t>+55 474-5657637</t>
  </si>
  <si>
    <t>Calle 163, Zona Comercial</t>
  </si>
  <si>
    <t>+54 973-8072084</t>
  </si>
  <si>
    <t>+54 716-5545783</t>
  </si>
  <si>
    <t>+54 685-5257673</t>
  </si>
  <si>
    <t>carlos.torres@email.com</t>
  </si>
  <si>
    <t>Calle 62, Av. Principal</t>
  </si>
  <si>
    <t>Carlos Torres</t>
  </si>
  <si>
    <t>+61 377-1679867</t>
  </si>
  <si>
    <t>+61 584-1833424</t>
  </si>
  <si>
    <t>+61 84-8925641</t>
  </si>
  <si>
    <t>Australia</t>
  </si>
  <si>
    <t>+44 25-9014935</t>
  </si>
  <si>
    <t>+44 66-3121895</t>
  </si>
  <si>
    <t>+44 65-2145993</t>
  </si>
  <si>
    <t>agroindustrias.del.sur.53@email.com</t>
  </si>
  <si>
    <t>Calle 150, Urb. Centro</t>
  </si>
  <si>
    <t>Agroindustrias del Sur 53</t>
  </si>
  <si>
    <t>+49 23-3093717</t>
  </si>
  <si>
    <t>+49 71-6751357</t>
  </si>
  <si>
    <t>+49 7-7668151</t>
  </si>
  <si>
    <t>Calle 89, Av. Principal</t>
  </si>
  <si>
    <t>+81 80-3623892</t>
  </si>
  <si>
    <t>+81 495-2896508</t>
  </si>
  <si>
    <t>+81 579-3272758</t>
  </si>
  <si>
    <t>pacific.enterprises.51@email.com</t>
  </si>
  <si>
    <t>Calle 82, Zona Comercial</t>
  </si>
  <si>
    <t>Pacific Enterprises 51</t>
  </si>
  <si>
    <t>+49 12-6124821</t>
  </si>
  <si>
    <t>+49 58-1723163</t>
  </si>
  <si>
    <t>+49 83-4063986</t>
  </si>
  <si>
    <t>Calle 146, Residencias</t>
  </si>
  <si>
    <t>+39 372-8350047</t>
  </si>
  <si>
    <t>+39 473-2656480</t>
  </si>
  <si>
    <t>+39 984-2861421</t>
  </si>
  <si>
    <t>Calle 139, Zona Comercial</t>
  </si>
  <si>
    <t>+852 739-5225632</t>
  </si>
  <si>
    <t>+852 266-8659856</t>
  </si>
  <si>
    <t>+852 433-9233231</t>
  </si>
  <si>
    <t>Calle 27, Zona Comercial</t>
  </si>
  <si>
    <t>+49 53-7500850</t>
  </si>
  <si>
    <t>+49 88-7271819</t>
  </si>
  <si>
    <t>+49 76-2721979</t>
  </si>
  <si>
    <t>pedro.vargas@email.com</t>
  </si>
  <si>
    <t>Calle 180, Residencias</t>
  </si>
  <si>
    <t>Pedro Vargas</t>
  </si>
  <si>
    <t>+971 974-2012924</t>
  </si>
  <si>
    <t>+971 747-3434981</t>
  </si>
  <si>
    <t>+971 594-5731787</t>
  </si>
  <si>
    <t>luis.castillo@email.com</t>
  </si>
  <si>
    <t>Calle 164, Zona Comercial</t>
  </si>
  <si>
    <t>Luis Castillo</t>
  </si>
  <si>
    <t>+33 4-1974578</t>
  </si>
  <si>
    <t>+33 67-3884586</t>
  </si>
  <si>
    <t>+33 58-4808436</t>
  </si>
  <si>
    <t>consorcio.techvision.4@email.com</t>
  </si>
  <si>
    <t>Francia</t>
  </si>
  <si>
    <t>Calle 71, Residencias</t>
  </si>
  <si>
    <t>Consorcio TechVision 4</t>
  </si>
  <si>
    <t>+61 962-8945716</t>
  </si>
  <si>
    <t>+61 497-4193840</t>
  </si>
  <si>
    <t>+61 110-6838900</t>
  </si>
  <si>
    <t>agroindustrias.del.sur.4@email.com</t>
  </si>
  <si>
    <t>Calle 115, Urb. Centro</t>
  </si>
  <si>
    <t>Agroindustrias del Sur 4</t>
  </si>
  <si>
    <t>+1 260-217-4191</t>
  </si>
  <si>
    <t>+1 345-989-2789</t>
  </si>
  <si>
    <t>+1 870-109-3125</t>
  </si>
  <si>
    <t>empresas.globaltech.96@email.com</t>
  </si>
  <si>
    <t>Calle 191, Residencias</t>
  </si>
  <si>
    <t>Empresas GlobalTech 96</t>
  </si>
  <si>
    <t>+39 739-7770055</t>
  </si>
  <si>
    <t>+39 579-3339759</t>
  </si>
  <si>
    <t>+39 438-7305708</t>
  </si>
  <si>
    <t>construcciones.el.sol.97@email.com</t>
  </si>
  <si>
    <t>Calle 199, Zona Comercial</t>
  </si>
  <si>
    <t>Construcciones El Sol 97</t>
  </si>
  <si>
    <t>+58 275-1974258</t>
  </si>
  <si>
    <t>+58 322-8788676</t>
  </si>
  <si>
    <t>+58 653-4535103</t>
  </si>
  <si>
    <t>Calle 148, Residencias</t>
  </si>
  <si>
    <t>V-75048962</t>
  </si>
  <si>
    <t>+61 676-8976722</t>
  </si>
  <si>
    <t>+61 319-9993021</t>
  </si>
  <si>
    <t>+61 948-3273361</t>
  </si>
  <si>
    <t>Calle 35, Urb. Centro</t>
  </si>
  <si>
    <t>+61 227-6738524</t>
  </si>
  <si>
    <t>+61 382-9496695</t>
  </si>
  <si>
    <t>+61 411-6632234</t>
  </si>
  <si>
    <t>lucas.morales@email.com</t>
  </si>
  <si>
    <t>Calle 33, Zona Comercial</t>
  </si>
  <si>
    <t>Lucas Morales</t>
  </si>
  <si>
    <t>+34 75-8214028</t>
  </si>
  <si>
    <t>+34 97-2123301</t>
  </si>
  <si>
    <t>+34 30-2833360</t>
  </si>
  <si>
    <t>Calle 192, Residencias</t>
  </si>
  <si>
    <t>+34 63-4403977</t>
  </si>
  <si>
    <t>+34 63-2815401</t>
  </si>
  <si>
    <t>+34 80-9109002</t>
  </si>
  <si>
    <t>inversiones.la.esperanza.39@email.com</t>
  </si>
  <si>
    <t>Calle 132, Av. Principal</t>
  </si>
  <si>
    <t>Inversiones La Esperanza 39</t>
  </si>
  <si>
    <t>+54 104-8513644</t>
  </si>
  <si>
    <t>+54 655-7806489</t>
  </si>
  <si>
    <t>+54 226-5104388</t>
  </si>
  <si>
    <t>Calle 42, Av. Principal</t>
  </si>
  <si>
    <t>+52 235-1722859</t>
  </si>
  <si>
    <t>+52 510-7939683</t>
  </si>
  <si>
    <t>+52 713-9973551</t>
  </si>
  <si>
    <t>pedro.herrera@email.com</t>
  </si>
  <si>
    <t>Calle 52, Av. Principal</t>
  </si>
  <si>
    <t>Pedro Herrera</t>
  </si>
  <si>
    <t>+54 807-2491691</t>
  </si>
  <si>
    <t>+54 784-3180646</t>
  </si>
  <si>
    <t>+54 497-8116662</t>
  </si>
  <si>
    <t>agroindustrias.del.sur.74@email.com</t>
  </si>
  <si>
    <t>Calle 73, Residencias</t>
  </si>
  <si>
    <t>Agroindustrias del Sur 74</t>
  </si>
  <si>
    <t>+39 205-1978657</t>
  </si>
  <si>
    <t>+39 379-5014486</t>
  </si>
  <si>
    <t>+39 645-5707030</t>
  </si>
  <si>
    <t>inversiones.la.esperanza.51@email.com</t>
  </si>
  <si>
    <t>Calle 99, Residencias</t>
  </si>
  <si>
    <t>Inversiones La Esperanza 51</t>
  </si>
  <si>
    <t>+1 305-593-7544</t>
  </si>
  <si>
    <t>+1 803-354-1927</t>
  </si>
  <si>
    <t>+1 224-965-9524</t>
  </si>
  <si>
    <t>Calle 64, Urb. Centro</t>
  </si>
  <si>
    <t>Europa Corp. 21</t>
  </si>
  <si>
    <t>+54 387-3540687</t>
  </si>
  <si>
    <t>+54 269-3380985</t>
  </si>
  <si>
    <t>+54 90-1975761</t>
  </si>
  <si>
    <t>carlos.medina@email.com</t>
  </si>
  <si>
    <t>Calle 100, Urb. Centro</t>
  </si>
  <si>
    <t>Carlos Medina</t>
  </si>
  <si>
    <t>+49 55-9040417</t>
  </si>
  <si>
    <t>+49 87-5786223</t>
  </si>
  <si>
    <t>+49 74-3122175</t>
  </si>
  <si>
    <t>+55 372-7004000</t>
  </si>
  <si>
    <t>+55 343-7956401</t>
  </si>
  <si>
    <t>+55 48-9634451</t>
  </si>
  <si>
    <t>Calle 165, Urb. Centro</t>
  </si>
  <si>
    <t>+55 94-8000180</t>
  </si>
  <si>
    <t>+55 412-6477927</t>
  </si>
  <si>
    <t>+55 445-2524079</t>
  </si>
  <si>
    <t>Calle 22, Av. Principal</t>
  </si>
  <si>
    <t>+58 204-7338944</t>
  </si>
  <si>
    <t>+58 513-9851437</t>
  </si>
  <si>
    <t>+58 774-1758193</t>
  </si>
  <si>
    <t>Calle 38, Zona Comercial</t>
  </si>
  <si>
    <t>V-78420552</t>
  </si>
  <si>
    <t>+1 992-951-9231</t>
  </si>
  <si>
    <t>+1 543-754-2413</t>
  </si>
  <si>
    <t>+1 579-619-4327</t>
  </si>
  <si>
    <t>Calle 7, Residencias</t>
  </si>
  <si>
    <t>+52 226-4186850</t>
  </si>
  <si>
    <t>+52 555-8018331</t>
  </si>
  <si>
    <t>+52 922-8559141</t>
  </si>
  <si>
    <t>Calle 59, Zona Comercial</t>
  </si>
  <si>
    <t>+1 636-580-7049</t>
  </si>
  <si>
    <t>+1 949-135-9543</t>
  </si>
  <si>
    <t>+1 964-937-5024</t>
  </si>
  <si>
    <t>inversiones.la.esperanza.84@email.com</t>
  </si>
  <si>
    <t>Calle 186, Av. Principal</t>
  </si>
  <si>
    <t>Inversiones La Esperanza 84</t>
  </si>
  <si>
    <t>+55 192-6762841</t>
  </si>
  <si>
    <t>+55 601-3626350</t>
  </si>
  <si>
    <t>+55 708-8624849</t>
  </si>
  <si>
    <t>Calle 190, Urb. Centro</t>
  </si>
  <si>
    <t>+34 5-7379990</t>
  </si>
  <si>
    <t>+34 48-1895842</t>
  </si>
  <si>
    <t>+34 81-9203187</t>
  </si>
  <si>
    <t>construcciones.el.sol.4@email.com</t>
  </si>
  <si>
    <t>Calle 121, Urb. Centro</t>
  </si>
  <si>
    <t>Construcciones El Sol 4</t>
  </si>
  <si>
    <t>+1 214-773-6531</t>
  </si>
  <si>
    <t>+1 649-631-9483</t>
  </si>
  <si>
    <t>+1 694-157-1049</t>
  </si>
  <si>
    <t>Calle 150, Av. Principal</t>
  </si>
  <si>
    <t>Europa Corp. 15</t>
  </si>
  <si>
    <t>+49 25-1642549</t>
  </si>
  <si>
    <t>+49 91-6082742</t>
  </si>
  <si>
    <t>+49 88-2320326</t>
  </si>
  <si>
    <t>Calle 10, Residencias</t>
  </si>
  <si>
    <t>+33 63-3842932</t>
  </si>
  <si>
    <t>+33 85-3028894</t>
  </si>
  <si>
    <t>+33 28-2866691</t>
  </si>
  <si>
    <t>gabriela.morales@email.com</t>
  </si>
  <si>
    <t>Calle 163, Urb. Centro</t>
  </si>
  <si>
    <t>Gabriela Morales</t>
  </si>
  <si>
    <t>+81 722-7427980</t>
  </si>
  <si>
    <t>+81 76-3814704</t>
  </si>
  <si>
    <t>+81 405-8679378</t>
  </si>
  <si>
    <t>inversiones.la.esperanza.38@email.com</t>
  </si>
  <si>
    <t>Calle 127, Zona Comercial</t>
  </si>
  <si>
    <t>Inversiones La Esperanza 38</t>
  </si>
  <si>
    <t>+852 967-4229075</t>
  </si>
  <si>
    <t>+852 894-4014335</t>
  </si>
  <si>
    <t>+852 531-9043832</t>
  </si>
  <si>
    <t>pacific.enterprises.56@email.com</t>
  </si>
  <si>
    <t>Calle 124, Av. Principal</t>
  </si>
  <si>
    <t>Pacific Enterprises 56</t>
  </si>
  <si>
    <t>+33 19-1301579</t>
  </si>
  <si>
    <t>+33 22-1141242</t>
  </si>
  <si>
    <t>+33 89-7411022</t>
  </si>
  <si>
    <t>Calle 86, Zona Comercial</t>
  </si>
  <si>
    <t>Europa Corp. 26</t>
  </si>
  <si>
    <t>+58 627-3134265</t>
  </si>
  <si>
    <t>+58 784-5451813</t>
  </si>
  <si>
    <t>+58 758-8916467</t>
  </si>
  <si>
    <t>Calle 183, Av. Principal</t>
  </si>
  <si>
    <t>V-87248248</t>
  </si>
  <si>
    <t>+33 74-8809431</t>
  </si>
  <si>
    <t>+33 88-6132919</t>
  </si>
  <si>
    <t>+33 29-5320081</t>
  </si>
  <si>
    <t>ana.morales@email.com</t>
  </si>
  <si>
    <t>Calle 70, Residencias</t>
  </si>
  <si>
    <t>Ana Morales</t>
  </si>
  <si>
    <t>+1 516-218-3980</t>
  </si>
  <si>
    <t>+1 476-223-3165</t>
  </si>
  <si>
    <t>+1 286-132-2302</t>
  </si>
  <si>
    <t>construcciones.el.sol.78@email.com</t>
  </si>
  <si>
    <t>Calle 6, Av. Principal</t>
  </si>
  <si>
    <t>Construcciones El Sol 78</t>
  </si>
  <si>
    <t>+34 36-7260184</t>
  </si>
  <si>
    <t>+34 69-9832512</t>
  </si>
  <si>
    <t>+34 77-4320049</t>
  </si>
  <si>
    <t>Calle 78, Residencias</t>
  </si>
  <si>
    <t>Europa Corp. 12</t>
  </si>
  <si>
    <t>+61 600-9456737</t>
  </si>
  <si>
    <t>+61 98-6099034</t>
  </si>
  <si>
    <t>+61 376-5472824</t>
  </si>
  <si>
    <t>agroindustrias.del.sur.81@email.com</t>
  </si>
  <si>
    <t>Calle 137, Av. Principal</t>
  </si>
  <si>
    <t>Agroindustrias del Sur 81</t>
  </si>
  <si>
    <t>+971 489-1542566</t>
  </si>
  <si>
    <t>+971 132-9841805</t>
  </si>
  <si>
    <t>+971 384-3160670</t>
  </si>
  <si>
    <t>Calle 20, Urb. Centro</t>
  </si>
  <si>
    <t>+49 44-5607842</t>
  </si>
  <si>
    <t>+49 97-6175084</t>
  </si>
  <si>
    <t>+49 78-6603572</t>
  </si>
  <si>
    <t>francisco.vargas@email.com</t>
  </si>
  <si>
    <t>Calle 47, Residencias</t>
  </si>
  <si>
    <t>Francisco Vargas</t>
  </si>
  <si>
    <t>+1 290-370-2405</t>
  </si>
  <si>
    <t>+1 395-545-2072</t>
  </si>
  <si>
    <t>+1 507-289-8681</t>
  </si>
  <si>
    <t>ana.herrera@email.com</t>
  </si>
  <si>
    <t>Ana Herrera</t>
  </si>
  <si>
    <t>+58 297-7214508</t>
  </si>
  <si>
    <t>+58 341-1643562</t>
  </si>
  <si>
    <t>+58 218-4508645</t>
  </si>
  <si>
    <t>pacific.enterprises.80@email.com</t>
  </si>
  <si>
    <t>Calle 174, Urb. Centro</t>
  </si>
  <si>
    <t>J-81026917-6</t>
  </si>
  <si>
    <t>Pacific Enterprises 80</t>
  </si>
  <si>
    <t>+33 98-5616806</t>
  </si>
  <si>
    <t>+33 2-4384485</t>
  </si>
  <si>
    <t>+33 59-8640722</t>
  </si>
  <si>
    <t>consorcio.techvision.95@email.com</t>
  </si>
  <si>
    <t>Calle 194, Av. Principal</t>
  </si>
  <si>
    <t>Consorcio TechVision 95</t>
  </si>
  <si>
    <t>+33 23-2492608</t>
  </si>
  <si>
    <t>+33 29-4157879</t>
  </si>
  <si>
    <t>+33 60-7781026</t>
  </si>
  <si>
    <t>Calle 189, Urb. Centro</t>
  </si>
  <si>
    <t>+52 334-2670700</t>
  </si>
  <si>
    <t>+52 275-4465142</t>
  </si>
  <si>
    <t>+52 230-9641767</t>
  </si>
  <si>
    <t>Calle 85, Av. Principal</t>
  </si>
  <si>
    <t>Europa Corp. 45</t>
  </si>
  <si>
    <t>+61 294-9416718</t>
  </si>
  <si>
    <t>+61 36-9070317</t>
  </si>
  <si>
    <t>+61 966-1904036</t>
  </si>
  <si>
    <t>consorcio.techvision.83@email.com</t>
  </si>
  <si>
    <t>Calle 35, Zona Comercial</t>
  </si>
  <si>
    <t>Consorcio TechVision 83</t>
  </si>
  <si>
    <t>+34 97-5365707</t>
  </si>
  <si>
    <t>+34 94-5236543</t>
  </si>
  <si>
    <t>+34 44-5802652</t>
  </si>
  <si>
    <t>negocios.innovadores.95@email.com</t>
  </si>
  <si>
    <t>Calle 175, Residencias</t>
  </si>
  <si>
    <t>Negocios Innovadores 95</t>
  </si>
  <si>
    <t>+81 358-5023209</t>
  </si>
  <si>
    <t>+81 557-4203820</t>
  </si>
  <si>
    <t>+81 553-3261354</t>
  </si>
  <si>
    <t>Calle 193, Urb. Centro</t>
  </si>
  <si>
    <t>Europa Corp. 68</t>
  </si>
  <si>
    <t>+52 327-5245965</t>
  </si>
  <si>
    <t>+52 674-4845588</t>
  </si>
  <si>
    <t>+52 226-1252027</t>
  </si>
  <si>
    <t>Calle 22, Residencias</t>
  </si>
  <si>
    <t>Asia Trading Co. 36</t>
  </si>
  <si>
    <t>+52 553-4061782</t>
  </si>
  <si>
    <t>+52 650-2212809</t>
  </si>
  <si>
    <t>+52 616-4791795</t>
  </si>
  <si>
    <t>+44 81-6891518</t>
  </si>
  <si>
    <t>+44 25-5026729</t>
  </si>
  <si>
    <t>+44 82-3125593</t>
  </si>
  <si>
    <t>carlos.vargas@email.com</t>
  </si>
  <si>
    <t>Calle 76, Residencias</t>
  </si>
  <si>
    <t>Carlos Vargas</t>
  </si>
  <si>
    <t>+81 468-7394921</t>
  </si>
  <si>
    <t>+81 812-2255244</t>
  </si>
  <si>
    <t>+81 915-3821878</t>
  </si>
  <si>
    <t>consorcio.techvision.21@email.com</t>
  </si>
  <si>
    <t>Calle 148, Zona Comercial</t>
  </si>
  <si>
    <t>Consorcio TechVision 21</t>
  </si>
  <si>
    <t>+852 401-6956865</t>
  </si>
  <si>
    <t>+852 103-3189262</t>
  </si>
  <si>
    <t>+852 516-3563512</t>
  </si>
  <si>
    <t>Calle 12, Av. Principal</t>
  </si>
  <si>
    <t>+55 560-5762975</t>
  </si>
  <si>
    <t>+55 776-7367787</t>
  </si>
  <si>
    <t>+55 720-7356124</t>
  </si>
  <si>
    <t>Calle 56, Residencias</t>
  </si>
  <si>
    <t>+852 98-1705309</t>
  </si>
  <si>
    <t>+852 174-7568266</t>
  </si>
  <si>
    <t>+852 843-6863390</t>
  </si>
  <si>
    <t>Calle 36, Urb. Centro</t>
  </si>
  <si>
    <t>+61 622-3357335</t>
  </si>
  <si>
    <t>+61 546-7834629</t>
  </si>
  <si>
    <t>+61 290-8156042</t>
  </si>
  <si>
    <t>+34 18-2982533</t>
  </si>
  <si>
    <t>+34 26-2545415</t>
  </si>
  <si>
    <t>+34 70-2167013</t>
  </si>
  <si>
    <t>+81 632-9967199</t>
  </si>
  <si>
    <t>+81 277-3395795</t>
  </si>
  <si>
    <t>+81 985-3964902</t>
  </si>
  <si>
    <t>Calle 189, Av. Principal</t>
  </si>
  <si>
    <t>+49 65-9662010</t>
  </si>
  <si>
    <t>+49 86-7524303</t>
  </si>
  <si>
    <t>+49 52-4550586</t>
  </si>
  <si>
    <t>pacific.enterprises.70@email.com</t>
  </si>
  <si>
    <t>Calle 68, Residencias</t>
  </si>
  <si>
    <t>Pacific Enterprises 70</t>
  </si>
  <si>
    <t>+58 284-2685474</t>
  </si>
  <si>
    <t>+58 397-3790888</t>
  </si>
  <si>
    <t>+58 432-7773468</t>
  </si>
  <si>
    <t>Calle 108, Av. Principal</t>
  </si>
  <si>
    <t>V-67191233</t>
  </si>
  <si>
    <t>+44 51-7681035</t>
  </si>
  <si>
    <t>+44 28-7652204</t>
  </si>
  <si>
    <t>+44 42-9754169</t>
  </si>
  <si>
    <t>Calle 194, Residencias</t>
  </si>
  <si>
    <t>+33 9-6987562</t>
  </si>
  <si>
    <t>+33 80-7543063</t>
  </si>
  <si>
    <t>+33 20-8143388</t>
  </si>
  <si>
    <t>inversiones.la.esperanza.19@email.com</t>
  </si>
  <si>
    <t>Calle 46, Residencias</t>
  </si>
  <si>
    <t>Inversiones La Esperanza 19</t>
  </si>
  <si>
    <t>+39 183-2233786</t>
  </si>
  <si>
    <t>+39 443-3051699</t>
  </si>
  <si>
    <t>+39 699-6475521</t>
  </si>
  <si>
    <t>consorcio.techvision.56@email.com</t>
  </si>
  <si>
    <t>Calle 187, Urb. Centro</t>
  </si>
  <si>
    <t>Consorcio TechVision 56</t>
  </si>
  <si>
    <t>+44 48-4512113</t>
  </si>
  <si>
    <t>+44 54-1318765</t>
  </si>
  <si>
    <t>+44 97-4184021</t>
  </si>
  <si>
    <t>Calle 60, Urb. Centro</t>
  </si>
  <si>
    <t>+1 464-726-9587</t>
  </si>
  <si>
    <t>+1 309-999-5573</t>
  </si>
  <si>
    <t>+1 652-434-2373</t>
  </si>
  <si>
    <t>Calle 119, Residencias</t>
  </si>
  <si>
    <t>+52 732-7128144</t>
  </si>
  <si>
    <t>+52 446-1620553</t>
  </si>
  <si>
    <t>+52 896-1959787</t>
  </si>
  <si>
    <t>Calle 143, Zona Comercial</t>
  </si>
  <si>
    <t>+34 4-8272118</t>
  </si>
  <si>
    <t>+34 39-1706313</t>
  </si>
  <si>
    <t>+34 56-6564561</t>
  </si>
  <si>
    <t>empresas.globaltech.94@email.com</t>
  </si>
  <si>
    <t>Calle 84, Av. Principal</t>
  </si>
  <si>
    <t>Empresas GlobalTech 94</t>
  </si>
  <si>
    <t>+58 739-5806460</t>
  </si>
  <si>
    <t>+58 534-6080402</t>
  </si>
  <si>
    <t>+58 296-6021625</t>
  </si>
  <si>
    <t>patricia.medina@email.com</t>
  </si>
  <si>
    <t>Calle 125, Urb. Centro</t>
  </si>
  <si>
    <t>V-27943365</t>
  </si>
  <si>
    <t>Patricia Medina</t>
  </si>
  <si>
    <t>+49 76-8567946</t>
  </si>
  <si>
    <t>+49 98-9522974</t>
  </si>
  <si>
    <t>+49 79-9582247</t>
  </si>
  <si>
    <t>Calle 75, Residencias</t>
  </si>
  <si>
    <t>+1 559-923-5434</t>
  </si>
  <si>
    <t>+1 208-717-7553</t>
  </si>
  <si>
    <t>+1 637-351-9428</t>
  </si>
  <si>
    <t>negocios.innovadores.32@email.com</t>
  </si>
  <si>
    <t>Calle 5, Residencias</t>
  </si>
  <si>
    <t>Negocios Innovadores 32</t>
  </si>
  <si>
    <t>+39 375-3428339</t>
  </si>
  <si>
    <t>+39 511-1068900</t>
  </si>
  <si>
    <t>+39 848-2647506</t>
  </si>
  <si>
    <t>inversiones.la.esperanza.36@email.com</t>
  </si>
  <si>
    <t>Calle 87, Av. Principal</t>
  </si>
  <si>
    <t>Inversiones La Esperanza 36</t>
  </si>
  <si>
    <t>+39 829-6693151</t>
  </si>
  <si>
    <t>+39 40-8049551</t>
  </si>
  <si>
    <t>+39 63-3376990</t>
  </si>
  <si>
    <t>agroindustrias.del.sur.63@email.com</t>
  </si>
  <si>
    <t>Calle 50, Urb. Centro</t>
  </si>
  <si>
    <t>Agroindustrias del Sur 63</t>
  </si>
  <si>
    <t>+1 732-144-3337</t>
  </si>
  <si>
    <t>+1 992-941-7265</t>
  </si>
  <si>
    <t>+1 927-297-3563</t>
  </si>
  <si>
    <t>Calle 163, Av. Principal</t>
  </si>
  <si>
    <t>+33 68-2912879</t>
  </si>
  <si>
    <t>+33 34-9937735</t>
  </si>
  <si>
    <t>+33 61-4896206</t>
  </si>
  <si>
    <t>pacific.enterprises.54@email.com</t>
  </si>
  <si>
    <t>Pacific Enterprises 54</t>
  </si>
  <si>
    <t>+81 597-8586302</t>
  </si>
  <si>
    <t>+81 270-5490202</t>
  </si>
  <si>
    <t>+81 812-3386706</t>
  </si>
  <si>
    <t>consorcio.techvision.51@email.com</t>
  </si>
  <si>
    <t>Consorcio TechVision 51</t>
  </si>
  <si>
    <t>+1 426-994-2091</t>
  </si>
  <si>
    <t>+1 814-904-9322</t>
  </si>
  <si>
    <t>+1 438-767-8780</t>
  </si>
  <si>
    <t>empresas.globaltech.78@email.com</t>
  </si>
  <si>
    <t>Calle 155, Av. Principal</t>
  </si>
  <si>
    <t>Empresas GlobalTech 78</t>
  </si>
  <si>
    <t>+852 908-1594459</t>
  </si>
  <si>
    <t>+852 747-9549818</t>
  </si>
  <si>
    <t>+852 805-1677000</t>
  </si>
  <si>
    <t>Calle 186, Zona Comercial</t>
  </si>
  <si>
    <t>+61 253-9959757</t>
  </si>
  <si>
    <t>+61 136-3765238</t>
  </si>
  <si>
    <t>+61 599-6862184</t>
  </si>
  <si>
    <t>Calle 64, Av. Principal</t>
  </si>
  <si>
    <t>Europa Corp. 17</t>
  </si>
  <si>
    <t>+54 893-6761947</t>
  </si>
  <si>
    <t>+54 183-5977753</t>
  </si>
  <si>
    <t>+54 994-6122519</t>
  </si>
  <si>
    <t>gabriela.torres@email.com</t>
  </si>
  <si>
    <t>Calle 16, Urb. Centro</t>
  </si>
  <si>
    <t>Gabriela Torres</t>
  </si>
  <si>
    <t>+34 27-3409351</t>
  </si>
  <si>
    <t>+34 58-3366845</t>
  </si>
  <si>
    <t>+34 84-4692319</t>
  </si>
  <si>
    <t>Calle 1, Urb. Centro</t>
  </si>
  <si>
    <t>+55 823-9957152</t>
  </si>
  <si>
    <t>+55 507-2094807</t>
  </si>
  <si>
    <t>+55 259-6116066</t>
  </si>
  <si>
    <t>Calle 185, Urb. Centro</t>
  </si>
  <si>
    <t>Asia Trading Co. 64</t>
  </si>
  <si>
    <t>+44 41-1300566</t>
  </si>
  <si>
    <t>+44 44-1172712</t>
  </si>
  <si>
    <t>+44 70-7093384</t>
  </si>
  <si>
    <t>Calle 1, Zona Comercial</t>
  </si>
  <si>
    <t>Europa Corp. 20</t>
  </si>
  <si>
    <t>+49 54-9677112</t>
  </si>
  <si>
    <t>+49 64-9370802</t>
  </si>
  <si>
    <t>+49 55-1310425</t>
  </si>
  <si>
    <t>pacific.enterprises.12@email.com</t>
  </si>
  <si>
    <t>Calle 39, Residencias</t>
  </si>
  <si>
    <t>Pacific Enterprises 12</t>
  </si>
  <si>
    <t>+49 95-2761126</t>
  </si>
  <si>
    <t>+49 34-3117157</t>
  </si>
  <si>
    <t>+49 61-8814944</t>
  </si>
  <si>
    <t>Calle 106, Zona Comercial</t>
  </si>
  <si>
    <t>+49 4-5259759</t>
  </si>
  <si>
    <t>+49 22-9272190</t>
  </si>
  <si>
    <t>+49 82-3108665</t>
  </si>
  <si>
    <t>negocios.innovadores.27@email.com</t>
  </si>
  <si>
    <t>Negocios Innovadores 27</t>
  </si>
  <si>
    <t>+33 81-9565630</t>
  </si>
  <si>
    <t>+33 34-5038327</t>
  </si>
  <si>
    <t>+33 71-8675261</t>
  </si>
  <si>
    <t>consorcio.techvision.54@email.com</t>
  </si>
  <si>
    <t>Calle 36, Residencias</t>
  </si>
  <si>
    <t>Consorcio TechVision 54</t>
  </si>
  <si>
    <t>+852 392-3157374</t>
  </si>
  <si>
    <t>+852 324-5895130</t>
  </si>
  <si>
    <t>+852 370-6552584</t>
  </si>
  <si>
    <t>agroindustrias.del.sur.82@email.com</t>
  </si>
  <si>
    <t>Calle 57, Residencias</t>
  </si>
  <si>
    <t>Agroindustrias del Sur 82</t>
  </si>
  <si>
    <t>+52 591-8687390</t>
  </si>
  <si>
    <t>+52 447-1785941</t>
  </si>
  <si>
    <t>+52 406-1769708</t>
  </si>
  <si>
    <t>Calle 99, Urb. Centro</t>
  </si>
  <si>
    <t>+971 163-2331033</t>
  </si>
  <si>
    <t>+971 943-4172876</t>
  </si>
  <si>
    <t>+971 632-5339682</t>
  </si>
  <si>
    <t>consorcio.techvision.62@email.com</t>
  </si>
  <si>
    <t>Consorcio TechVision 62</t>
  </si>
  <si>
    <t>+39 391-4789315</t>
  </si>
  <si>
    <t>+39 459-2390860</t>
  </si>
  <si>
    <t>+39 560-1931909</t>
  </si>
  <si>
    <t>Calle 63, Av. Principal</t>
  </si>
  <si>
    <t>+39 155-1523898</t>
  </si>
  <si>
    <t>+39 680-6750606</t>
  </si>
  <si>
    <t>+39 777-5644484</t>
  </si>
  <si>
    <t>Calle 42, Urb. Centro</t>
  </si>
  <si>
    <t>+49 66-1841105</t>
  </si>
  <si>
    <t>+49 47-9438019</t>
  </si>
  <si>
    <t>+49 98-7864182</t>
  </si>
  <si>
    <t>patricia.vargas@email.com</t>
  </si>
  <si>
    <t>Calle 140, Av. Principal</t>
  </si>
  <si>
    <t>Patricia Vargas</t>
  </si>
  <si>
    <t>+81 888-5529835</t>
  </si>
  <si>
    <t>+81 407-3874828</t>
  </si>
  <si>
    <t>+81 944-7950084</t>
  </si>
  <si>
    <t>Calle 196, Urb. Centro</t>
  </si>
  <si>
    <t>+39 877-7521639</t>
  </si>
  <si>
    <t>+39 372-8073938</t>
  </si>
  <si>
    <t>+39 878-6808406</t>
  </si>
  <si>
    <t>consorcio.techvision.40@email.com</t>
  </si>
  <si>
    <t>Calle 25, Av. Principal</t>
  </si>
  <si>
    <t>Consorcio TechVision 40</t>
  </si>
  <si>
    <t>+54 486-5766077</t>
  </si>
  <si>
    <t>+54 843-5106262</t>
  </si>
  <si>
    <t>+54 300-6226158</t>
  </si>
  <si>
    <t>patricia.torres@email.com</t>
  </si>
  <si>
    <t>Calle 194, Urb. Centro</t>
  </si>
  <si>
    <t>Patricia Torres</t>
  </si>
  <si>
    <t>+852 61-9057585</t>
  </si>
  <si>
    <t>+852 618-7289389</t>
  </si>
  <si>
    <t>+852 957-4245831</t>
  </si>
  <si>
    <t>Calle 188, Urb. Centro</t>
  </si>
  <si>
    <t>+49 96-8284843</t>
  </si>
  <si>
    <t>+49 7-7244669</t>
  </si>
  <si>
    <t>+49 81-8658320</t>
  </si>
  <si>
    <t>Calle 109, Zona Comercial</t>
  </si>
  <si>
    <t>+34 12-7977203</t>
  </si>
  <si>
    <t>+34 52-3451844</t>
  </si>
  <si>
    <t>+34 99-8670546</t>
  </si>
  <si>
    <t>luis.vargas@email.com</t>
  </si>
  <si>
    <t>Calle 95, Residencias</t>
  </si>
  <si>
    <t>Luis Vargas</t>
  </si>
  <si>
    <t>+81 126-7607557</t>
  </si>
  <si>
    <t>+81 14-5916087</t>
  </si>
  <si>
    <t>+81 524-1608410</t>
  </si>
  <si>
    <t>negocios.innovadores.46@email.com</t>
  </si>
  <si>
    <t>Calle 143, Urb. Centro</t>
  </si>
  <si>
    <t>Negocios Innovadores 46</t>
  </si>
  <si>
    <t>+61 909-2087063</t>
  </si>
  <si>
    <t>+61 98-1810267</t>
  </si>
  <si>
    <t>+61 581-8185095</t>
  </si>
  <si>
    <t>negocios.innovadores.31@email.com</t>
  </si>
  <si>
    <t>Calle 69, Residencias</t>
  </si>
  <si>
    <t>Negocios Innovadores 31</t>
  </si>
  <si>
    <t>+61 919-6669952</t>
  </si>
  <si>
    <t>+61 563-1228984</t>
  </si>
  <si>
    <t>+61 919-7687472</t>
  </si>
  <si>
    <t>Calle 111, Urb. Centro</t>
  </si>
  <si>
    <t>+852 626-6124885</t>
  </si>
  <si>
    <t>+852 550-5502895</t>
  </si>
  <si>
    <t>+852 969-7069470</t>
  </si>
  <si>
    <t>Calle 71, Av. Principal</t>
  </si>
  <si>
    <t>+81 800-2066566</t>
  </si>
  <si>
    <t>+81 481-4004226</t>
  </si>
  <si>
    <t>+81 721-5905788</t>
  </si>
  <si>
    <t>Calle 17, Zona Comercial</t>
  </si>
  <si>
    <t>+44 88-4751824</t>
  </si>
  <si>
    <t>+44 60-5361403</t>
  </si>
  <si>
    <t>+44 95-9163947</t>
  </si>
  <si>
    <t>pacific.enterprises.9@email.com</t>
  </si>
  <si>
    <t>Calle 151, Residencias</t>
  </si>
  <si>
    <t>Pacific Enterprises 9</t>
  </si>
  <si>
    <t>+1 260-886-1422</t>
  </si>
  <si>
    <t>+1 690-998-2964</t>
  </si>
  <si>
    <t>+1 975-461-3398</t>
  </si>
  <si>
    <t>Calle 112, Residencias</t>
  </si>
  <si>
    <t>+39 165-9489658</t>
  </si>
  <si>
    <t>+39 814-9556240</t>
  </si>
  <si>
    <t>+39 907-6906792</t>
  </si>
  <si>
    <t>inversiones.la.esperanza.33@email.com</t>
  </si>
  <si>
    <t>Calle 192, Zona Comercial</t>
  </si>
  <si>
    <t>Inversiones La Esperanza 33</t>
  </si>
  <si>
    <t>+52 479-2492927</t>
  </si>
  <si>
    <t>+52 941-3392065</t>
  </si>
  <si>
    <t>+52 729-9580519</t>
  </si>
  <si>
    <t>ricardo.castillo@email.com</t>
  </si>
  <si>
    <t>Ricardo Castillo</t>
  </si>
  <si>
    <t>+39 219-1139634</t>
  </si>
  <si>
    <t>+39 998-7935525</t>
  </si>
  <si>
    <t>+39 686-8044222</t>
  </si>
  <si>
    <t>Calle 158, Zona Comercial</t>
  </si>
  <si>
    <t>+49 44-6138961</t>
  </si>
  <si>
    <t>+49 73-7234951</t>
  </si>
  <si>
    <t>+49 68-2895467</t>
  </si>
  <si>
    <t>consorcio.techvision.1@email.com</t>
  </si>
  <si>
    <t>Calle 92, Zona Comercial</t>
  </si>
  <si>
    <t>Consorcio TechVision 1</t>
  </si>
  <si>
    <t>+52 606-8165682</t>
  </si>
  <si>
    <t>+52 484-3454950</t>
  </si>
  <si>
    <t>+52 530-9458240</t>
  </si>
  <si>
    <t>Calle 49, Urb. Centro</t>
  </si>
  <si>
    <t>+81 727-4553881</t>
  </si>
  <si>
    <t>+81 414-7844761</t>
  </si>
  <si>
    <t>+81 857-1429046</t>
  </si>
  <si>
    <t>pacific.enterprises.75@email.com</t>
  </si>
  <si>
    <t>Calle 112, Av. Principal</t>
  </si>
  <si>
    <t>Pacific Enterprises 75</t>
  </si>
  <si>
    <t>+52 250-1878095</t>
  </si>
  <si>
    <t>+52 542-1525050</t>
  </si>
  <si>
    <t>+52 992-5315760</t>
  </si>
  <si>
    <t>+52 797-9587899</t>
  </si>
  <si>
    <t>+52 401-1393392</t>
  </si>
  <si>
    <t>+52 476-9224899</t>
  </si>
  <si>
    <t>Calle 46, Av. Principal</t>
  </si>
  <si>
    <t>+1 376-779-3191</t>
  </si>
  <si>
    <t>+1 841-796-5715</t>
  </si>
  <si>
    <t>+1 327-688-3701</t>
  </si>
  <si>
    <t>Calle 137, Zona Comercial</t>
  </si>
  <si>
    <t>+852 586-6625925</t>
  </si>
  <si>
    <t>+852 155-5146735</t>
  </si>
  <si>
    <t>+852 828-4120782</t>
  </si>
  <si>
    <t>pacific.enterprises.36@email.com</t>
  </si>
  <si>
    <t>Calle 199, Av. Principal</t>
  </si>
  <si>
    <t>Pacific Enterprises 36</t>
  </si>
  <si>
    <t>+34 79-6723088</t>
  </si>
  <si>
    <t>+34 5-8198642</t>
  </si>
  <si>
    <t>+34 6-7044289</t>
  </si>
  <si>
    <t>agroindustrias.del.sur.18@email.com</t>
  </si>
  <si>
    <t>Agroindustrias del Sur 18</t>
  </si>
  <si>
    <t>+49 87-1089685</t>
  </si>
  <si>
    <t>+49 31-1220487</t>
  </si>
  <si>
    <t>+49 15-2611034</t>
  </si>
  <si>
    <t>gabriela.vargas@email.com</t>
  </si>
  <si>
    <t>Calle 166, Urb. Centro</t>
  </si>
  <si>
    <t>Gabriela Vargas</t>
  </si>
  <si>
    <t>+1 825-975-7051</t>
  </si>
  <si>
    <t>+1 589-282-2197</t>
  </si>
  <si>
    <t>+1 491-472-7004</t>
  </si>
  <si>
    <t>patricia.herrera@email.com</t>
  </si>
  <si>
    <t>Calle 119, Urb. Centro</t>
  </si>
  <si>
    <t>Patricia Herrera</t>
  </si>
  <si>
    <t>+971 893-5749112</t>
  </si>
  <si>
    <t>+971 954-5769399</t>
  </si>
  <si>
    <t>+971 240-3498826</t>
  </si>
  <si>
    <t>Calle 138, Residencias</t>
  </si>
  <si>
    <t>+33 20-7569958</t>
  </si>
  <si>
    <t>+33 56-3419471</t>
  </si>
  <si>
    <t>+33 41-8360477</t>
  </si>
  <si>
    <t>Calle 162, Urb. Centro</t>
  </si>
  <si>
    <t>+49 7-8845986</t>
  </si>
  <si>
    <t>+49 48-2825518</t>
  </si>
  <si>
    <t>+49 3-8829726</t>
  </si>
  <si>
    <t>Calle 14, Zona Comercial</t>
  </si>
  <si>
    <t>+1 711-512-1870</t>
  </si>
  <si>
    <t>+1 983-638-2288</t>
  </si>
  <si>
    <t>+1 482-758-3670</t>
  </si>
  <si>
    <t>Calle 152, Urb. Centro</t>
  </si>
  <si>
    <t>+54 642-8462270</t>
  </si>
  <si>
    <t>+54 962-5229279</t>
  </si>
  <si>
    <t>+54 430-5179187</t>
  </si>
  <si>
    <t>Asia Trading Co. 20</t>
  </si>
  <si>
    <t>+34 51-1731616</t>
  </si>
  <si>
    <t>+34 90-7979093</t>
  </si>
  <si>
    <t>+34 81-6453372</t>
  </si>
  <si>
    <t>empresas.globaltech.25@email.com</t>
  </si>
  <si>
    <t>Calle 114, Av. Principal</t>
  </si>
  <si>
    <t>Empresas GlobalTech 25</t>
  </si>
  <si>
    <t>+852 956-1618152</t>
  </si>
  <si>
    <t>+852 120-4400283</t>
  </si>
  <si>
    <t>+852 851-2051804</t>
  </si>
  <si>
    <t>ricardo.vargas@email.com</t>
  </si>
  <si>
    <t>Calle 60, Zona Comercial</t>
  </si>
  <si>
    <t>Ricardo Vargas</t>
  </si>
  <si>
    <t>+34 74-1519547</t>
  </si>
  <si>
    <t>+34 14-9132043</t>
  </si>
  <si>
    <t>+34 34-2710365</t>
  </si>
  <si>
    <t>Asia Trading Co. 94</t>
  </si>
  <si>
    <t>+81 568-7527785</t>
  </si>
  <si>
    <t>+81 777-3187919</t>
  </si>
  <si>
    <t>+81 58-4927630</t>
  </si>
  <si>
    <t>empresas.globaltech.46@email.com</t>
  </si>
  <si>
    <t>Calle 125, Zona Comercial</t>
  </si>
  <si>
    <t>Empresas GlobalTech 46</t>
  </si>
  <si>
    <t>+971 791-6796954</t>
  </si>
  <si>
    <t>+971 836-7042564</t>
  </si>
  <si>
    <t>+971 26-1404400</t>
  </si>
  <si>
    <t>Calle 31, Urb. Centro</t>
  </si>
  <si>
    <t>+58 255-9362467</t>
  </si>
  <si>
    <t>+58 250-5174253</t>
  </si>
  <si>
    <t>+58 312-5239815</t>
  </si>
  <si>
    <t>Calle 45, Av. Principal</t>
  </si>
  <si>
    <t>J-58764881-0</t>
  </si>
  <si>
    <t>Asia Trading Co. 31</t>
  </si>
  <si>
    <t>+1 845-690-6690</t>
  </si>
  <si>
    <t>+1 731-826-8464</t>
  </si>
  <si>
    <t>+1 591-985-9904</t>
  </si>
  <si>
    <t>Calle 187, Residencias</t>
  </si>
  <si>
    <t>+54 438-1234981</t>
  </si>
  <si>
    <t>+54 477-7852503</t>
  </si>
  <si>
    <t>+54 241-3788443</t>
  </si>
  <si>
    <t>Calle 147, Av. Principal</t>
  </si>
  <si>
    <t>+33 43-1949065</t>
  </si>
  <si>
    <t>+33 26-3292510</t>
  </si>
  <si>
    <t>+33 48-7418383</t>
  </si>
  <si>
    <t>Asia Trading Co. 96</t>
  </si>
  <si>
    <t>+54 265-5162861</t>
  </si>
  <si>
    <t>+54 97-7326301</t>
  </si>
  <si>
    <t>+54 707-6302687</t>
  </si>
  <si>
    <t>pacific.enterprises.57@email.com</t>
  </si>
  <si>
    <t>Calle 86, Urb. Centro</t>
  </si>
  <si>
    <t>Pacific Enterprises 57</t>
  </si>
  <si>
    <t>+54 62-1802872</t>
  </si>
  <si>
    <t>+54 19-2396935</t>
  </si>
  <si>
    <t>+54 906-7687376</t>
  </si>
  <si>
    <t>Calle 144, Av. Principal</t>
  </si>
  <si>
    <t>+34 55-4299721</t>
  </si>
  <si>
    <t>+34 22-1271794</t>
  </si>
  <si>
    <t>+34 28-5298568</t>
  </si>
  <si>
    <t>consorcio.techvision.34@email.com</t>
  </si>
  <si>
    <t>Calle 70, Urb. Centro</t>
  </si>
  <si>
    <t>Consorcio TechVision 34</t>
  </si>
  <si>
    <t>+39 208-9308594</t>
  </si>
  <si>
    <t>+39 665-6719671</t>
  </si>
  <si>
    <t>+39 493-1871415</t>
  </si>
  <si>
    <t>inversiones.la.esperanza.7@email.com</t>
  </si>
  <si>
    <t>Calle 136, Residencias</t>
  </si>
  <si>
    <t>Inversiones La Esperanza 7</t>
  </si>
  <si>
    <t>+44 55-1058826</t>
  </si>
  <si>
    <t>+44 51-6313205</t>
  </si>
  <si>
    <t>+44 7-4874552</t>
  </si>
  <si>
    <t>Calle 167, Urb. Centro</t>
  </si>
  <si>
    <t>+852 694-6903383</t>
  </si>
  <si>
    <t>+852 599-6176083</t>
  </si>
  <si>
    <t>+852 789-6895994</t>
  </si>
  <si>
    <t>Calle 86, Residencias</t>
  </si>
  <si>
    <t>+44 18-5121077</t>
  </si>
  <si>
    <t>+44 94-3521693</t>
  </si>
  <si>
    <t>+44 28-2028120</t>
  </si>
  <si>
    <t>consorcio.techvision.44@email.com</t>
  </si>
  <si>
    <t>Calle 65, Zona Comercial</t>
  </si>
  <si>
    <t>Consorcio TechVision 44</t>
  </si>
  <si>
    <t>+81 406-2638155</t>
  </si>
  <si>
    <t>+81 396-3561222</t>
  </si>
  <si>
    <t>+81 24-7720026</t>
  </si>
  <si>
    <t>negocios.innovadores.64@email.com</t>
  </si>
  <si>
    <t>Negocios Innovadores 64</t>
  </si>
  <si>
    <t>+39 477-7474898</t>
  </si>
  <si>
    <t>+39 465-6347816</t>
  </si>
  <si>
    <t>+39 735-3852301</t>
  </si>
  <si>
    <t>Calle 23, Av. Principal</t>
  </si>
  <si>
    <t>+1 697-201-6357</t>
  </si>
  <si>
    <t>+1 545-811-9063</t>
  </si>
  <si>
    <t>+1 753-316-5195</t>
  </si>
  <si>
    <t>Calle 22, Urb. Centro</t>
  </si>
  <si>
    <t>+852 75-3193983</t>
  </si>
  <si>
    <t>+852 779-7529595</t>
  </si>
  <si>
    <t>+852 969-8264880</t>
  </si>
  <si>
    <t>Calle 167, Zona Comercial</t>
  </si>
  <si>
    <t>+852 705-3945626</t>
  </si>
  <si>
    <t>+852 959-9319001</t>
  </si>
  <si>
    <t>+852 732-9549624</t>
  </si>
  <si>
    <t>Calle 53, Residencias</t>
  </si>
  <si>
    <t>+971 917-7592189</t>
  </si>
  <si>
    <t>+971 49-7053225</t>
  </si>
  <si>
    <t>+971 100-4208656</t>
  </si>
  <si>
    <t>+44 23-4012000</t>
  </si>
  <si>
    <t>+44 82-9935480</t>
  </si>
  <si>
    <t>+44 20-9792876</t>
  </si>
  <si>
    <t>negocios.innovadores.69@email.com</t>
  </si>
  <si>
    <t>Calle 114, Zona Comercial</t>
  </si>
  <si>
    <t>Negocios Innovadores 69</t>
  </si>
  <si>
    <t>+49 36-1885170</t>
  </si>
  <si>
    <t>+49 91-8144072</t>
  </si>
  <si>
    <t>+49 96-5110318</t>
  </si>
  <si>
    <t>empresas.globaltech.95@email.com</t>
  </si>
  <si>
    <t>Calle 63, Residencias</t>
  </si>
  <si>
    <t>Empresas GlobalTech 95</t>
  </si>
  <si>
    <t>+58 338-3311484</t>
  </si>
  <si>
    <t>+58 981-5647522</t>
  </si>
  <si>
    <t>+58 431-4355935</t>
  </si>
  <si>
    <t>negocios.innovadores.67@email.com</t>
  </si>
  <si>
    <t>J-97895393-6</t>
  </si>
  <si>
    <t>Negocios Innovadores 67</t>
  </si>
  <si>
    <t>+58 717-4900168</t>
  </si>
  <si>
    <t>+58 926-6023844</t>
  </si>
  <si>
    <t>+58 261-3982956</t>
  </si>
  <si>
    <t>consorcio.techvision.33@email.com</t>
  </si>
  <si>
    <t>Calle 28, Zona Comercial</t>
  </si>
  <si>
    <t>J-57353832-5</t>
  </si>
  <si>
    <t>Consorcio TechVision 33</t>
  </si>
  <si>
    <t>+44 89-1081031</t>
  </si>
  <si>
    <t>+44 12-3119272</t>
  </si>
  <si>
    <t>+44 46-6007057</t>
  </si>
  <si>
    <t>Calle 104, Residencias</t>
  </si>
  <si>
    <t>+49 38-5214541</t>
  </si>
  <si>
    <t>+49 30-1283850</t>
  </si>
  <si>
    <t>+49 87-7483743</t>
  </si>
  <si>
    <t>negocios.innovadores.43@email.com</t>
  </si>
  <si>
    <t>Calle 198, Av. Principal</t>
  </si>
  <si>
    <t>Negocios Innovadores 43</t>
  </si>
  <si>
    <t>+44 35-9280590</t>
  </si>
  <si>
    <t>+44 34-4064793</t>
  </si>
  <si>
    <t>+44 14-5530594</t>
  </si>
  <si>
    <t>pacific.enterprises.96@email.com</t>
  </si>
  <si>
    <t>Calle 118, Urb. Centro</t>
  </si>
  <si>
    <t>Pacific Enterprises 96</t>
  </si>
  <si>
    <t>+58 369-8438116</t>
  </si>
  <si>
    <t>+58 922-9401810</t>
  </si>
  <si>
    <t>+58 229-5900735</t>
  </si>
  <si>
    <t>Calle 96, Urb. Centro</t>
  </si>
  <si>
    <t>V-87296931</t>
  </si>
  <si>
    <t>+49 86-2520015</t>
  </si>
  <si>
    <t>+49 53-6934369</t>
  </si>
  <si>
    <t>+49 5-7894854</t>
  </si>
  <si>
    <t>Calle 11, Zona Comercial</t>
  </si>
  <si>
    <t>Europa Corp. 8</t>
  </si>
  <si>
    <t>+54 358-9791785</t>
  </si>
  <si>
    <t>+54 988-4263549</t>
  </si>
  <si>
    <t>+54 276-4639531</t>
  </si>
  <si>
    <t>empresas.globaltech.99@email.com</t>
  </si>
  <si>
    <t>Empresas GlobalTech 99</t>
  </si>
  <si>
    <t>+52 558-2906444</t>
  </si>
  <si>
    <t>+52 594-4582624</t>
  </si>
  <si>
    <t>+52 360-7778354</t>
  </si>
  <si>
    <t>ricardo.torres@email.com</t>
  </si>
  <si>
    <t>Calle 179, Av. Principal</t>
  </si>
  <si>
    <t>Ricardo Torres</t>
  </si>
  <si>
    <t>+33 46-2187257</t>
  </si>
  <si>
    <t>+33 62-3765574</t>
  </si>
  <si>
    <t>+33 67-4341173</t>
  </si>
  <si>
    <t>negocios.innovadores.11@email.com</t>
  </si>
  <si>
    <t>Negocios Innovadores 11</t>
  </si>
  <si>
    <t>+54 670-4206978</t>
  </si>
  <si>
    <t>+54 452-2267871</t>
  </si>
  <si>
    <t>+54 671-5526487</t>
  </si>
  <si>
    <t>Calle 9, Av. Principal</t>
  </si>
  <si>
    <t>+61 446-9879235</t>
  </si>
  <si>
    <t>+61 995-5620523</t>
  </si>
  <si>
    <t>+61 330-8092751</t>
  </si>
  <si>
    <t>Calle 93, Av. Principal</t>
  </si>
  <si>
    <t>+49 35-7054623</t>
  </si>
  <si>
    <t>+49 76-3363173</t>
  </si>
  <si>
    <t>+49 26-8880588</t>
  </si>
  <si>
    <t>Calle 123, Zona Comercial</t>
  </si>
  <si>
    <t>+1 715-265-1260</t>
  </si>
  <si>
    <t>+1 565-976-5203</t>
  </si>
  <si>
    <t>+1 910-969-8220</t>
  </si>
  <si>
    <t>Calle 162, Av. Principal</t>
  </si>
  <si>
    <t>+54 349-7279758</t>
  </si>
  <si>
    <t>+54 940-2614633</t>
  </si>
  <si>
    <t>+54 11-9139125</t>
  </si>
  <si>
    <t>pacific.enterprises.65@email.com</t>
  </si>
  <si>
    <t>Pacific Enterprises 65</t>
  </si>
  <si>
    <t>+1 838-524-8675</t>
  </si>
  <si>
    <t>+1 337-678-5322</t>
  </si>
  <si>
    <t>+1 551-477-3124</t>
  </si>
  <si>
    <t>Calle 41, Av. Principal</t>
  </si>
  <si>
    <t>+81 190-1935256</t>
  </si>
  <si>
    <t>+81 547-9837145</t>
  </si>
  <si>
    <t>+81 401-6239241</t>
  </si>
  <si>
    <t>pacific.enterprises.2@email.com</t>
  </si>
  <si>
    <t>Calle 76, Urb. Centro</t>
  </si>
  <si>
    <t>Pacific Enterprises 2</t>
  </si>
  <si>
    <t>+1 954-869-7206</t>
  </si>
  <si>
    <t>+1 820-812-9712</t>
  </si>
  <si>
    <t>+1 596-154-6069</t>
  </si>
  <si>
    <t>david.castillo@email.com</t>
  </si>
  <si>
    <t>Calle 123, Urb. Centro</t>
  </si>
  <si>
    <t>David Castillo</t>
  </si>
  <si>
    <t>+81 58-7220429</t>
  </si>
  <si>
    <t>+81 910-4205207</t>
  </si>
  <si>
    <t>+81 719-8020910</t>
  </si>
  <si>
    <t>+971 582-8517978</t>
  </si>
  <si>
    <t>+971 743-2959339</t>
  </si>
  <si>
    <t>+971 70-1291536</t>
  </si>
  <si>
    <t>Calle 200, Residencias</t>
  </si>
  <si>
    <t>+33 75-1963271</t>
  </si>
  <si>
    <t>+33 72-6285954</t>
  </si>
  <si>
    <t>+33 19-4570067</t>
  </si>
  <si>
    <t>Calle 130, Residencias</t>
  </si>
  <si>
    <t>+852 263-8518899</t>
  </si>
  <si>
    <t>+852 601-1135530</t>
  </si>
  <si>
    <t>+852 892-3045513</t>
  </si>
  <si>
    <t>Calle 170, Urb. Centro</t>
  </si>
  <si>
    <t>+58 506-5455877</t>
  </si>
  <si>
    <t>+58 536-3815897</t>
  </si>
  <si>
    <t>+58 540-6211870</t>
  </si>
  <si>
    <t>construcciones.el.sol.13@email.com</t>
  </si>
  <si>
    <t>J-35131621-7</t>
  </si>
  <si>
    <t>Construcciones El Sol 13</t>
  </si>
  <si>
    <t>+54 172-9389772</t>
  </si>
  <si>
    <t>+54 528-6179479</t>
  </si>
  <si>
    <t>+54 934-3082922</t>
  </si>
  <si>
    <t>empresas.globaltech.22@email.com</t>
  </si>
  <si>
    <t>Empresas GlobalTech 22</t>
  </si>
  <si>
    <t>+52 579-9368974</t>
  </si>
  <si>
    <t>+52 340-9477157</t>
  </si>
  <si>
    <t>+52 830-8492383</t>
  </si>
  <si>
    <t>construcciones.el.sol.73@email.com</t>
  </si>
  <si>
    <t>Calle 139, Av. Principal</t>
  </si>
  <si>
    <t>Construcciones El Sol 73</t>
  </si>
  <si>
    <t>+55 438-5493612</t>
  </si>
  <si>
    <t>+55 321-2290883</t>
  </si>
  <si>
    <t>+55 156-7363862</t>
  </si>
  <si>
    <t>valeria.morales@email.com</t>
  </si>
  <si>
    <t>Valeria Morales</t>
  </si>
  <si>
    <t>+81 912-3712373</t>
  </si>
  <si>
    <t>+81 351-2483897</t>
  </si>
  <si>
    <t>+81 968-2937888</t>
  </si>
  <si>
    <t>Calle 144, Residencias</t>
  </si>
  <si>
    <t>+852 528-5219554</t>
  </si>
  <si>
    <t>+852 688-4336776</t>
  </si>
  <si>
    <t>+852 709-9717377</t>
  </si>
  <si>
    <t>Calle 98, Residencias</t>
  </si>
  <si>
    <t>+61 744-6073021</t>
  </si>
  <si>
    <t>+61 290-9714885</t>
  </si>
  <si>
    <t>+61 679-2023212</t>
  </si>
  <si>
    <t>Calle 54, Zona Comercial</t>
  </si>
  <si>
    <t>Europa Corp. 34</t>
  </si>
  <si>
    <t>Fax</t>
  </si>
  <si>
    <t>Celular</t>
  </si>
  <si>
    <t>Documento</t>
  </si>
  <si>
    <t>Tipo</t>
  </si>
  <si>
    <t>ID</t>
  </si>
  <si>
    <t>Nombre/Razón Social</t>
  </si>
  <si>
    <t>Japón</t>
  </si>
  <si>
    <t>ricardo.lópez@email.com</t>
  </si>
  <si>
    <t>David López</t>
  </si>
  <si>
    <t>david.lópez@email.com</t>
  </si>
  <si>
    <t>Francisco López</t>
  </si>
  <si>
    <t>francisco.lópez@email.com</t>
  </si>
  <si>
    <t>Juan López</t>
  </si>
  <si>
    <t>juan.lópez@email.com</t>
  </si>
  <si>
    <t>Persona Jurídica</t>
  </si>
  <si>
    <t>David García</t>
  </si>
  <si>
    <t>david.garcía@email.com</t>
  </si>
  <si>
    <t>María Ramírez</t>
  </si>
  <si>
    <t>maría.ramírez@email.com</t>
  </si>
  <si>
    <t>María Castillo</t>
  </si>
  <si>
    <t>maría.castillo@email.com</t>
  </si>
  <si>
    <t>María Vargas</t>
  </si>
  <si>
    <t>maría.vargas@email.com</t>
  </si>
  <si>
    <t>Francisco García</t>
  </si>
  <si>
    <t>francisco.garcía@email.com</t>
  </si>
  <si>
    <t>María Medina</t>
  </si>
  <si>
    <t>maría.medina@email.com</t>
  </si>
  <si>
    <t>Sofía Morales</t>
  </si>
  <si>
    <t>sofía.morales@email.com</t>
  </si>
  <si>
    <t>Ricardo Rodríguez</t>
  </si>
  <si>
    <t>ricardo.rodríguez@email.com</t>
  </si>
  <si>
    <t>Sofía Rodríguez</t>
  </si>
  <si>
    <t>sofía.rodríguez@email.com</t>
  </si>
  <si>
    <t>Patricia García</t>
  </si>
  <si>
    <t>patricia.garcía@email.com</t>
  </si>
  <si>
    <t>Francisco Rodríguez</t>
  </si>
  <si>
    <t>francisco.rodríguez@email.com</t>
  </si>
  <si>
    <t>Gabriela Rodríguez</t>
  </si>
  <si>
    <t>gabriela.rodríguez@email.com</t>
  </si>
  <si>
    <t>Ana Ramírez</t>
  </si>
  <si>
    <t>ana.ramírez@email.com</t>
  </si>
  <si>
    <t>Valeria Ramírez</t>
  </si>
  <si>
    <t>valeria.ramírez@email.com</t>
  </si>
  <si>
    <t>Luis García</t>
  </si>
  <si>
    <t>luis.garcía@email.com</t>
  </si>
  <si>
    <t>María García</t>
  </si>
  <si>
    <t>maría.garcía@email.com</t>
  </si>
  <si>
    <t>Francisco Ramírez</t>
  </si>
  <si>
    <t>francisco.ramírez@email.com</t>
  </si>
  <si>
    <t>Patricia Rodríguez</t>
  </si>
  <si>
    <t>patricia.rodríguez@email.com</t>
  </si>
  <si>
    <t>Lucas Ramírez</t>
  </si>
  <si>
    <t>lucas.ramírez@email.com</t>
  </si>
  <si>
    <t>Lucas Méndez</t>
  </si>
  <si>
    <t>lucas.méndez@email.com</t>
  </si>
  <si>
    <t>México</t>
  </si>
  <si>
    <t>María Pérez</t>
  </si>
  <si>
    <t>maría.pérez@email.com</t>
  </si>
  <si>
    <t>Pedro Pérez</t>
  </si>
  <si>
    <t>pedro.pérez@email.com</t>
  </si>
  <si>
    <t>América Holdings 20</t>
  </si>
  <si>
    <t>américa.holdings.20@email.com</t>
  </si>
  <si>
    <t>José Morales</t>
  </si>
  <si>
    <t>josé.morales@email.com</t>
  </si>
  <si>
    <t>Sofía Pérez</t>
  </si>
  <si>
    <t>sofía.pérez@email.com</t>
  </si>
  <si>
    <t>José Gutiérrez</t>
  </si>
  <si>
    <t>josé.gutiérrez@email.com</t>
  </si>
  <si>
    <t>Luis Méndez</t>
  </si>
  <si>
    <t>luis.méndez@email.com</t>
  </si>
  <si>
    <t>Pedro Méndez</t>
  </si>
  <si>
    <t>pedro.méndez@email.com</t>
  </si>
  <si>
    <t>Luis Pérez</t>
  </si>
  <si>
    <t>luis.pérez@email.com</t>
  </si>
  <si>
    <t>Gabriela Pérez</t>
  </si>
  <si>
    <t>gabriela.pérez@email.com</t>
  </si>
  <si>
    <t>Francisco Pérez</t>
  </si>
  <si>
    <t>francisco.pérez@email.com</t>
  </si>
  <si>
    <t>América Holdings 15</t>
  </si>
  <si>
    <t>américa.holdings.15@email.com</t>
  </si>
  <si>
    <t>Patricia Pérez</t>
  </si>
  <si>
    <t>patricia.pérez@email.com</t>
  </si>
  <si>
    <t>América Holdings 37</t>
  </si>
  <si>
    <t>américa.holdings.37@email.com</t>
  </si>
  <si>
    <t>América Holdings 13</t>
  </si>
  <si>
    <t>américa.holdings.13@email.com</t>
  </si>
  <si>
    <t>David Gutiérrez</t>
  </si>
  <si>
    <t>david.gutiérrez@email.com</t>
  </si>
  <si>
    <t>Francisco Méndez</t>
  </si>
  <si>
    <t>francisco.méndez@email.com</t>
  </si>
  <si>
    <t>José Méndez</t>
  </si>
  <si>
    <t>josé.méndez@email.com</t>
  </si>
  <si>
    <t>América Holdings 41</t>
  </si>
  <si>
    <t>américa.holdings.41@email.com</t>
  </si>
  <si>
    <t>José Castillo</t>
  </si>
  <si>
    <t>josé.castillo@email.com</t>
  </si>
  <si>
    <t>Gabriela Méndez</t>
  </si>
  <si>
    <t>gabriela.méndez@email.com</t>
  </si>
  <si>
    <t>juan.pérez@email.com</t>
  </si>
  <si>
    <t>Valeria Méndez</t>
  </si>
  <si>
    <t>valeria.méndez@email.com</t>
  </si>
  <si>
    <t>Juan Méndez</t>
  </si>
  <si>
    <t>juan.méndez@email.com</t>
  </si>
  <si>
    <t>Ana Méndez</t>
  </si>
  <si>
    <t>ana.méndez@email.com</t>
  </si>
  <si>
    <t>María Méndez</t>
  </si>
  <si>
    <t>maría.méndez@email.com</t>
  </si>
  <si>
    <t>Juan Gutiérrez</t>
  </si>
  <si>
    <t>juan.gutiérrez@email.com</t>
  </si>
  <si>
    <t>José Herrera</t>
  </si>
  <si>
    <t>josé.herrera@email.com</t>
  </si>
  <si>
    <t>América Holdings 88</t>
  </si>
  <si>
    <t>américa.holdings.88@email.com</t>
  </si>
  <si>
    <t>América Holdings 38</t>
  </si>
  <si>
    <t>américa.holdings.38@email.com</t>
  </si>
  <si>
    <t>europa.corp.34@email.com</t>
  </si>
  <si>
    <t>asia.trading.co.96@email.com</t>
  </si>
  <si>
    <t>europa.corp.8@email.com</t>
  </si>
  <si>
    <t>asia.trading.co.31@email.com</t>
  </si>
  <si>
    <t>asia.trading.co.94@email.com</t>
  </si>
  <si>
    <t>asia.trading.co.20@email.com</t>
  </si>
  <si>
    <t>europa.corp.20@email.com</t>
  </si>
  <si>
    <t>asia.trading.co.64@email.com</t>
  </si>
  <si>
    <t>europa.corp.17@email.com</t>
  </si>
  <si>
    <t>europa.corp.12@email.com</t>
  </si>
  <si>
    <t>europa.corp.68@email.com</t>
  </si>
  <si>
    <t>asia.trading.co.36@email.com</t>
  </si>
  <si>
    <t>europa.corp.45@email.com</t>
  </si>
  <si>
    <t>europa.corp.26@email.com</t>
  </si>
  <si>
    <t>europa.corp.15@email.com</t>
  </si>
  <si>
    <t>europa.corp.21@email.com</t>
  </si>
  <si>
    <t>europa.corp.94@email.com</t>
  </si>
  <si>
    <t>asia.trading.co.70@email.com</t>
  </si>
  <si>
    <t>Ricardo Fernández</t>
  </si>
  <si>
    <t>ricardo.fernández@email.com</t>
  </si>
  <si>
    <t>Ana Suárez</t>
  </si>
  <si>
    <t>ana.suárez@email.com</t>
  </si>
  <si>
    <t>Canadá</t>
  </si>
  <si>
    <t>María Suárez</t>
  </si>
  <si>
    <t>maría.suárez@email.com</t>
  </si>
  <si>
    <t>Valeria Fernández</t>
  </si>
  <si>
    <t>valeria.fernández@email.com</t>
  </si>
  <si>
    <t>Ana Fernández</t>
  </si>
  <si>
    <t>ana.fernández@email.com</t>
  </si>
  <si>
    <t>Valeria Suárez</t>
  </si>
  <si>
    <t>valeria.suárez@email.com</t>
  </si>
  <si>
    <t>luis.fernández@email.com</t>
  </si>
  <si>
    <t>Pedro Fernández</t>
  </si>
  <si>
    <t>pedro.fernández@email.com</t>
  </si>
  <si>
    <t>Gabriela Fernández</t>
  </si>
  <si>
    <t>gabriela.fernández@email.com</t>
  </si>
  <si>
    <t>España</t>
  </si>
  <si>
    <t>Emiratos Árabes</t>
  </si>
  <si>
    <t>Representante legal</t>
  </si>
  <si>
    <t>Cédula</t>
  </si>
  <si>
    <t>V-64916043</t>
  </si>
  <si>
    <t>V-80047491</t>
  </si>
  <si>
    <t>Lucas Castillo</t>
  </si>
  <si>
    <t>V-35648765</t>
  </si>
  <si>
    <t>V-52746468</t>
  </si>
  <si>
    <t>V-16688979</t>
  </si>
  <si>
    <t>Valeria García</t>
  </si>
  <si>
    <t>Carlos Ramírez</t>
  </si>
  <si>
    <t>Ana García</t>
  </si>
  <si>
    <t>Gabriela Gutiérrez</t>
  </si>
  <si>
    <t>Número de poder</t>
  </si>
  <si>
    <t>Número de agente</t>
  </si>
  <si>
    <t>País</t>
  </si>
  <si>
    <t>Fecha</t>
  </si>
  <si>
    <t>China</t>
  </si>
  <si>
    <t>Nigeria</t>
  </si>
  <si>
    <t>India</t>
  </si>
  <si>
    <t>Sudáfrica</t>
  </si>
  <si>
    <t>Rusia</t>
  </si>
  <si>
    <t>Estados Unidos</t>
  </si>
  <si>
    <t>Colombia</t>
  </si>
  <si>
    <t>SAPQWZZKYBXI</t>
  </si>
  <si>
    <t>BCYN0FO7OSGUZ3D</t>
  </si>
  <si>
    <t>6EZIPYJHILR8OB</t>
  </si>
  <si>
    <t>C6U5S3WW9TFCICBH</t>
  </si>
  <si>
    <t>XGV0D3LGDLGGFFX3</t>
  </si>
  <si>
    <t>P5NCHEJRGI3XD4N</t>
  </si>
  <si>
    <t>YYZEIWAFAT3OE4X7V4</t>
  </si>
  <si>
    <t>7U4ZGOXVENRNQ</t>
  </si>
  <si>
    <t>0Z3TC4ZMA5AKTTD</t>
  </si>
  <si>
    <t>3OCIUR20P71ZQ</t>
  </si>
  <si>
    <t>6MN2L1WT7K2HKKSR</t>
  </si>
  <si>
    <t>LSUDFUITBDCAZD2NQ</t>
  </si>
  <si>
    <t>G76HZYGI4JOJKHFOZ</t>
  </si>
  <si>
    <t>UWHED6JHAZPDX2SI0M</t>
  </si>
  <si>
    <t>DBCMD64NMHO38OUCCN</t>
  </si>
  <si>
    <t>NIZESJNPNLIW</t>
  </si>
  <si>
    <t>EGGZHFCBC3662OS2WBF</t>
  </si>
  <si>
    <t>D5DU10RCU3LR5BSDK</t>
  </si>
  <si>
    <t>TLSN6RXOXAPRTFAMQ</t>
  </si>
  <si>
    <t>OXSL7FTZBOHN0TM</t>
  </si>
  <si>
    <t>MYNBZGHVSOJ6</t>
  </si>
  <si>
    <t>BARJ44M0OHU7</t>
  </si>
  <si>
    <t>VNYXU4ONGFYI</t>
  </si>
  <si>
    <t>G1D4UNV2TWLFVTBK</t>
  </si>
  <si>
    <t>VUUQYYOJ38QNBN</t>
  </si>
  <si>
    <t>1SUYHDCLGBRA</t>
  </si>
  <si>
    <t>AAHPDFWLM1FR</t>
  </si>
  <si>
    <t>RC9QCWNQAIWZTCWEHRP</t>
  </si>
  <si>
    <t>2021-001022</t>
  </si>
  <si>
    <t>2020-000418</t>
  </si>
  <si>
    <t>2024-000884</t>
  </si>
  <si>
    <t>2022-000987</t>
  </si>
  <si>
    <t>2024-000840</t>
  </si>
  <si>
    <t>2024-000186</t>
  </si>
  <si>
    <t>2022-000913</t>
  </si>
  <si>
    <t>2021-000082</t>
  </si>
  <si>
    <t>2022-001137</t>
  </si>
  <si>
    <t>2020-001103</t>
  </si>
  <si>
    <t>2022-000911</t>
  </si>
  <si>
    <t>2021-000526</t>
  </si>
  <si>
    <t>2024-000777</t>
  </si>
  <si>
    <t>2024-001144</t>
  </si>
  <si>
    <t>2023-001080</t>
  </si>
  <si>
    <t>2021-000810</t>
  </si>
  <si>
    <t>2024-000901</t>
  </si>
  <si>
    <t>2023-001232</t>
  </si>
  <si>
    <t>2021-000410</t>
  </si>
  <si>
    <t>2021-000481</t>
  </si>
  <si>
    <t>2022-000104</t>
  </si>
  <si>
    <t>2023-000117</t>
  </si>
  <si>
    <t>2021-001130</t>
  </si>
  <si>
    <t>2020-000083</t>
  </si>
  <si>
    <t>2024-000317</t>
  </si>
  <si>
    <t>2021-000380</t>
  </si>
  <si>
    <t>2024-000428</t>
  </si>
  <si>
    <t>2022-000852</t>
  </si>
  <si>
    <t>2022-000179</t>
  </si>
  <si>
    <t>2023-000780</t>
  </si>
  <si>
    <t>2021-000675</t>
  </si>
  <si>
    <t>2020-000516</t>
  </si>
  <si>
    <t>2024-000223</t>
  </si>
  <si>
    <t>2022-001119</t>
  </si>
  <si>
    <t>2020-000316</t>
  </si>
  <si>
    <t>2021-000751</t>
  </si>
  <si>
    <t>2021-000400</t>
  </si>
  <si>
    <t>2021-000189</t>
  </si>
  <si>
    <t>2020-000184</t>
  </si>
  <si>
    <t>2022-000066</t>
  </si>
  <si>
    <t>2020-000397</t>
  </si>
  <si>
    <t>2023-001156</t>
  </si>
  <si>
    <t>2023-001224</t>
  </si>
  <si>
    <t>2022-001143</t>
  </si>
  <si>
    <t>2020-000791</t>
  </si>
  <si>
    <t>2021-001258</t>
  </si>
  <si>
    <t>2024-001053</t>
  </si>
  <si>
    <t>2022-000954</t>
  </si>
  <si>
    <t>2022-001098</t>
  </si>
  <si>
    <t>2023-000465</t>
  </si>
  <si>
    <t>2023-000372</t>
  </si>
  <si>
    <t>2022-000785</t>
  </si>
  <si>
    <t>2021-000066</t>
  </si>
  <si>
    <t>2024-000590</t>
  </si>
  <si>
    <t>2023-000259</t>
  </si>
  <si>
    <t>2023-000034</t>
  </si>
  <si>
    <t>2023-000784</t>
  </si>
  <si>
    <t>2024-000452</t>
  </si>
  <si>
    <t>2022-000433</t>
  </si>
  <si>
    <t>2022-000902</t>
  </si>
  <si>
    <t>2021-000261</t>
  </si>
  <si>
    <t>2020-000650</t>
  </si>
  <si>
    <t>2022-000700</t>
  </si>
  <si>
    <t>2020-000390</t>
  </si>
  <si>
    <t>2022-000293</t>
  </si>
  <si>
    <t>2022-001012</t>
  </si>
  <si>
    <t>2023-000266</t>
  </si>
  <si>
    <t>2022-000499</t>
  </si>
  <si>
    <t>2023-000032</t>
  </si>
  <si>
    <t>2021-000190</t>
  </si>
  <si>
    <t>2024-000410</t>
  </si>
  <si>
    <t>2024-000757</t>
  </si>
  <si>
    <t>2021-000548</t>
  </si>
  <si>
    <t>2024-000392</t>
  </si>
  <si>
    <t>2021-000518</t>
  </si>
  <si>
    <t>2024-001198</t>
  </si>
  <si>
    <t>2020-000775</t>
  </si>
  <si>
    <t>2024-000102</t>
  </si>
  <si>
    <t>2023-000435</t>
  </si>
  <si>
    <t>2022-000128</t>
  </si>
  <si>
    <t>2024-001184</t>
  </si>
  <si>
    <t>2020-000213</t>
  </si>
  <si>
    <t>2022-000490</t>
  </si>
  <si>
    <t>2023-001292</t>
  </si>
  <si>
    <t>2022-000268</t>
  </si>
  <si>
    <t>2020-001164</t>
  </si>
  <si>
    <t>2020-000680</t>
  </si>
  <si>
    <t>2024-000917</t>
  </si>
  <si>
    <t>2024-000313</t>
  </si>
  <si>
    <t>2024-000077</t>
  </si>
  <si>
    <t>2021-001293</t>
  </si>
  <si>
    <t>2020-000206</t>
  </si>
  <si>
    <t>2021-000539</t>
  </si>
  <si>
    <t>2022-000278</t>
  </si>
  <si>
    <t>2021-001107</t>
  </si>
  <si>
    <t>2023-001145</t>
  </si>
  <si>
    <t>2021-000398</t>
  </si>
  <si>
    <t>2021-000373</t>
  </si>
  <si>
    <t>2022-000515</t>
  </si>
  <si>
    <t>2024-001046</t>
  </si>
  <si>
    <t>2022-000101</t>
  </si>
  <si>
    <t>2024-000593</t>
  </si>
  <si>
    <t>2023-000617</t>
  </si>
  <si>
    <t>2021-000438</t>
  </si>
  <si>
    <t>2020-000577</t>
  </si>
  <si>
    <t>2020-001069</t>
  </si>
  <si>
    <t>2023-000911</t>
  </si>
  <si>
    <t>2024-000867</t>
  </si>
  <si>
    <t>2024-000451</t>
  </si>
  <si>
    <t>2023-000440</t>
  </si>
  <si>
    <t>2020-000973</t>
  </si>
  <si>
    <t>2021-000316</t>
  </si>
  <si>
    <t>2024-000637</t>
  </si>
  <si>
    <t>2021-000585</t>
  </si>
  <si>
    <t>2020-000257</t>
  </si>
  <si>
    <t>2023-000895</t>
  </si>
  <si>
    <t>2020-000304</t>
  </si>
  <si>
    <t>2021-001063</t>
  </si>
  <si>
    <t>2023-000433</t>
  </si>
  <si>
    <t>2024-000735</t>
  </si>
  <si>
    <t>2021-000964</t>
  </si>
  <si>
    <t>2024-000004</t>
  </si>
  <si>
    <t>2021-001027</t>
  </si>
  <si>
    <t>2021-000050</t>
  </si>
  <si>
    <t>2021-000078</t>
  </si>
  <si>
    <t>2024-001057</t>
  </si>
  <si>
    <t>2021-000958</t>
  </si>
  <si>
    <t>2022-000053</t>
  </si>
  <si>
    <t>2022-000077</t>
  </si>
  <si>
    <t>2022-000866</t>
  </si>
  <si>
    <t>2024-000616</t>
  </si>
  <si>
    <t>2024-001200</t>
  </si>
  <si>
    <t>2021-000223</t>
  </si>
  <si>
    <t>2020-000459</t>
  </si>
  <si>
    <t>2022-001048</t>
  </si>
  <si>
    <t>2020-000385</t>
  </si>
  <si>
    <t>2023-000434</t>
  </si>
  <si>
    <t>2024-000565</t>
  </si>
  <si>
    <t>2020-000384</t>
  </si>
  <si>
    <t>2021-000146</t>
  </si>
  <si>
    <t>2023-001248</t>
  </si>
  <si>
    <t>2024-000328</t>
  </si>
  <si>
    <t>2020-000526</t>
  </si>
  <si>
    <t>2024-001267</t>
  </si>
  <si>
    <t>2021-000916</t>
  </si>
  <si>
    <t>2021-000991</t>
  </si>
  <si>
    <t>2024-000488</t>
  </si>
  <si>
    <t>2023-000208</t>
  </si>
  <si>
    <t>2022-000072</t>
  </si>
  <si>
    <t>2022-000418</t>
  </si>
  <si>
    <t>2020-000521</t>
  </si>
  <si>
    <t>2020-001032</t>
  </si>
  <si>
    <t>2020-000693</t>
  </si>
  <si>
    <t>2020-000334</t>
  </si>
  <si>
    <t>2022-000207</t>
  </si>
  <si>
    <t>2022-000096</t>
  </si>
  <si>
    <t>2024-000585</t>
  </si>
  <si>
    <t>2020-000919</t>
  </si>
  <si>
    <t>2023-000900</t>
  </si>
  <si>
    <t>2024-000835</t>
  </si>
  <si>
    <t>2024-000335</t>
  </si>
  <si>
    <t>2024-000569</t>
  </si>
  <si>
    <t>2023-000868</t>
  </si>
  <si>
    <t>2022-001214</t>
  </si>
  <si>
    <t>2024-001181</t>
  </si>
  <si>
    <t>2024-000908</t>
  </si>
  <si>
    <t>2022-000132</t>
  </si>
  <si>
    <t>2023-000865</t>
  </si>
  <si>
    <t>2024-001285</t>
  </si>
  <si>
    <t>2022-000711</t>
  </si>
  <si>
    <t>2024-000440</t>
  </si>
  <si>
    <t>2023-000571</t>
  </si>
  <si>
    <t>2023-000529</t>
  </si>
  <si>
    <t>2022-001083</t>
  </si>
  <si>
    <t>2020-000470</t>
  </si>
  <si>
    <t>2021-000828</t>
  </si>
  <si>
    <t>2022-001248</t>
  </si>
  <si>
    <t>2022-001122</t>
  </si>
  <si>
    <t>2021-000185</t>
  </si>
  <si>
    <t>2022-000513</t>
  </si>
  <si>
    <t>2023-000890</t>
  </si>
  <si>
    <t>Prioridad extranjera 1</t>
  </si>
  <si>
    <t>Prioridad extranjera 2</t>
  </si>
  <si>
    <t>H3YIP1VMTOCEG6DOZ</t>
  </si>
  <si>
    <t>IVROF17YALAXYMZ</t>
  </si>
  <si>
    <t>47Z6BO4H7097RFK5GYJC</t>
  </si>
  <si>
    <t>MPIUJ8ZNJ99XLQHJI9TQ</t>
  </si>
  <si>
    <t>IQHGW6IHBID4SWDZA</t>
  </si>
  <si>
    <t>I8TK09J8JL0SE</t>
  </si>
  <si>
    <t>2022-008319</t>
  </si>
  <si>
    <t>2022-007277</t>
  </si>
  <si>
    <t>2024-009400</t>
  </si>
  <si>
    <t>2022-004765</t>
  </si>
  <si>
    <t>2022-005605</t>
  </si>
  <si>
    <t>2024-006981</t>
  </si>
  <si>
    <t>2024-006385</t>
  </si>
  <si>
    <t>2022-000347</t>
  </si>
  <si>
    <t>2023-007420</t>
  </si>
  <si>
    <t>2022-005862</t>
  </si>
  <si>
    <t>2022-009083</t>
  </si>
  <si>
    <t>2024-009219</t>
  </si>
  <si>
    <t>2024-005030</t>
  </si>
  <si>
    <t>2024-000970</t>
  </si>
  <si>
    <t>2023-002412</t>
  </si>
  <si>
    <t>2023-007722</t>
  </si>
  <si>
    <t>2023-006642</t>
  </si>
  <si>
    <t>2022-009630</t>
  </si>
  <si>
    <t>2023-002739</t>
  </si>
  <si>
    <t>2024-000919</t>
  </si>
  <si>
    <t>2022-002460</t>
  </si>
  <si>
    <t>2022-000503</t>
  </si>
  <si>
    <t>2022-003661</t>
  </si>
  <si>
    <t>2024-003243</t>
  </si>
  <si>
    <t>2024-008038</t>
  </si>
  <si>
    <t>2022-000292</t>
  </si>
  <si>
    <t>2023-006384</t>
  </si>
  <si>
    <t>2024-001377</t>
  </si>
  <si>
    <t>2022-008812</t>
  </si>
  <si>
    <t>2024-007537</t>
  </si>
  <si>
    <t>2022-006639</t>
  </si>
  <si>
    <t>2022-007939</t>
  </si>
  <si>
    <t>2023-008003</t>
  </si>
  <si>
    <t>2024-002217</t>
  </si>
  <si>
    <t>2023-006074</t>
  </si>
  <si>
    <t>2023-005839</t>
  </si>
  <si>
    <t>2024-009057</t>
  </si>
  <si>
    <t>2024-002221</t>
  </si>
  <si>
    <t>2022-003549</t>
  </si>
  <si>
    <t>2024-005338</t>
  </si>
  <si>
    <t>2023-004899</t>
  </si>
  <si>
    <t>2022-001912</t>
  </si>
  <si>
    <t>2024-002990</t>
  </si>
  <si>
    <t>2024-007963</t>
  </si>
  <si>
    <t>2024-009586</t>
  </si>
  <si>
    <t>2023-003045</t>
  </si>
  <si>
    <t>2024-002353</t>
  </si>
  <si>
    <t>2024-006419</t>
  </si>
  <si>
    <t>2022-002792</t>
  </si>
  <si>
    <t>2023-006946</t>
  </si>
  <si>
    <t>2024-005412</t>
  </si>
  <si>
    <t>2023-001320</t>
  </si>
  <si>
    <t>2022-004033</t>
  </si>
  <si>
    <t>2024-007351</t>
  </si>
  <si>
    <t>2024-000709</t>
  </si>
  <si>
    <t>2024-003060</t>
  </si>
  <si>
    <t>2022-003975</t>
  </si>
  <si>
    <t>2022-005675</t>
  </si>
  <si>
    <t>2022-001498</t>
  </si>
  <si>
    <t>2024-006078</t>
  </si>
  <si>
    <t>2023-009487</t>
  </si>
  <si>
    <t>2024-003180</t>
  </si>
  <si>
    <t>2024-006328</t>
  </si>
  <si>
    <t>2022-001963</t>
  </si>
  <si>
    <t>2023-009247</t>
  </si>
  <si>
    <t>2023-002125</t>
  </si>
  <si>
    <t>2023-009931</t>
  </si>
  <si>
    <t>2022-001956</t>
  </si>
  <si>
    <t>2022-002118</t>
  </si>
  <si>
    <t>2023-002471</t>
  </si>
  <si>
    <t>2023-001982</t>
  </si>
  <si>
    <t>2023-007370</t>
  </si>
  <si>
    <t>2023-001718</t>
  </si>
  <si>
    <t>2022-002734</t>
  </si>
  <si>
    <t>2022-005782</t>
  </si>
  <si>
    <t>2024-000663</t>
  </si>
  <si>
    <t>2023-000603</t>
  </si>
  <si>
    <t>2023-009541</t>
  </si>
  <si>
    <t>2023-008677</t>
  </si>
  <si>
    <t>2023-007169</t>
  </si>
  <si>
    <t>2024-000191</t>
  </si>
  <si>
    <t>2023-003168</t>
  </si>
  <si>
    <t>2024-007778</t>
  </si>
  <si>
    <t>2023-008927</t>
  </si>
  <si>
    <t>2022-001737</t>
  </si>
  <si>
    <t>2023-005353</t>
  </si>
  <si>
    <t>2023-000228</t>
  </si>
  <si>
    <t>2024-000059</t>
  </si>
  <si>
    <t>2022-002686</t>
  </si>
  <si>
    <t>2023-004794</t>
  </si>
  <si>
    <t>2024-001327</t>
  </si>
  <si>
    <t>2023-008657</t>
  </si>
  <si>
    <t>2024-004891</t>
  </si>
  <si>
    <t>2023-005538</t>
  </si>
  <si>
    <t>2024-008151</t>
  </si>
  <si>
    <t>2022-004226</t>
  </si>
  <si>
    <t>2022-003819</t>
  </si>
  <si>
    <t>2024-003960</t>
  </si>
  <si>
    <t>2024-001107</t>
  </si>
  <si>
    <t>2024-003632</t>
  </si>
  <si>
    <t>2023-008286</t>
  </si>
  <si>
    <t>2023-001951</t>
  </si>
  <si>
    <t>2024-000425</t>
  </si>
  <si>
    <t>2024-006140</t>
  </si>
  <si>
    <t>2022-001584</t>
  </si>
  <si>
    <t>2024-007934</t>
  </si>
  <si>
    <t>2023-001213</t>
  </si>
  <si>
    <t>2023-003503</t>
  </si>
  <si>
    <t>2024-002185</t>
  </si>
  <si>
    <t>2024-001548</t>
  </si>
  <si>
    <t>2023-002993</t>
  </si>
  <si>
    <t>2023-006176</t>
  </si>
  <si>
    <t>2024-003181</t>
  </si>
  <si>
    <t>2024-008077</t>
  </si>
  <si>
    <t>2023-000166</t>
  </si>
  <si>
    <t>2022-005383</t>
  </si>
  <si>
    <t>2022-001545</t>
  </si>
  <si>
    <t>2024-004614</t>
  </si>
  <si>
    <t>2024-005099</t>
  </si>
  <si>
    <t>2023-002917</t>
  </si>
  <si>
    <t>2022-001014</t>
  </si>
  <si>
    <t>2023-004956</t>
  </si>
  <si>
    <t>2024-008821</t>
  </si>
  <si>
    <t>2022-005027</t>
  </si>
  <si>
    <t>2024-009516</t>
  </si>
  <si>
    <t>2024-009782</t>
  </si>
  <si>
    <t>2022-001372</t>
  </si>
  <si>
    <t>2024-004796</t>
  </si>
  <si>
    <t>2022-005334</t>
  </si>
  <si>
    <t>2024-001777</t>
  </si>
  <si>
    <t>2024-009363</t>
  </si>
  <si>
    <t>2024-003934</t>
  </si>
  <si>
    <t>2023-001798</t>
  </si>
  <si>
    <t>2022-001457</t>
  </si>
  <si>
    <t>2022-004236</t>
  </si>
  <si>
    <t>2024-006523</t>
  </si>
  <si>
    <t>2023-007359</t>
  </si>
  <si>
    <t>2022-005555</t>
  </si>
  <si>
    <t>2023-003524</t>
  </si>
  <si>
    <t>2023-004090</t>
  </si>
  <si>
    <t>2024-003597</t>
  </si>
  <si>
    <t>2023-005319</t>
  </si>
  <si>
    <t>2023-007470</t>
  </si>
  <si>
    <t>2022-008233</t>
  </si>
  <si>
    <t>2022-004219</t>
  </si>
  <si>
    <t>2024-004466</t>
  </si>
  <si>
    <t>2024-000902</t>
  </si>
  <si>
    <t>2024-009620</t>
  </si>
  <si>
    <t>2024-009938</t>
  </si>
  <si>
    <t>2022-000454</t>
  </si>
  <si>
    <t>2023-003689</t>
  </si>
  <si>
    <t>2022-008292</t>
  </si>
  <si>
    <t>2024-006540</t>
  </si>
  <si>
    <t>2023-009612</t>
  </si>
  <si>
    <t>2022-004260</t>
  </si>
  <si>
    <t>2023-009386</t>
  </si>
  <si>
    <t>2024-003318</t>
  </si>
  <si>
    <t>2024-008039</t>
  </si>
  <si>
    <t>2022-005749</t>
  </si>
  <si>
    <t>2024-007867</t>
  </si>
  <si>
    <t>2023-006527</t>
  </si>
  <si>
    <t>2024-005075</t>
  </si>
  <si>
    <t>2024-005286</t>
  </si>
  <si>
    <t>2023-004112</t>
  </si>
  <si>
    <t>2023-008002</t>
  </si>
  <si>
    <t>2022-007064</t>
  </si>
  <si>
    <t>2024-009915</t>
  </si>
  <si>
    <t>2022-001517</t>
  </si>
  <si>
    <t>2023-005259</t>
  </si>
  <si>
    <t>2024-006475</t>
  </si>
  <si>
    <t>2023-007476</t>
  </si>
  <si>
    <t>2023-000595</t>
  </si>
  <si>
    <t>2023-001867</t>
  </si>
  <si>
    <t>2023-003457</t>
  </si>
  <si>
    <t>2022-000786</t>
  </si>
  <si>
    <t>2024-003557</t>
  </si>
  <si>
    <t>2024-002137</t>
  </si>
  <si>
    <t>2022-001438</t>
  </si>
  <si>
    <t>2023-007572</t>
  </si>
  <si>
    <t>2023-006036</t>
  </si>
  <si>
    <t>2022-005969</t>
  </si>
  <si>
    <t>2023-009040</t>
  </si>
  <si>
    <t>2024-009404</t>
  </si>
  <si>
    <t>2022-002378</t>
  </si>
  <si>
    <t>2022-003370</t>
  </si>
  <si>
    <t>2022-007604</t>
  </si>
  <si>
    <t>2023-000002</t>
  </si>
  <si>
    <t>2023-002864</t>
  </si>
  <si>
    <t>2022-007944</t>
  </si>
  <si>
    <t>2022-008247</t>
  </si>
  <si>
    <t>2024-001997</t>
  </si>
  <si>
    <t>2022-004218</t>
  </si>
  <si>
    <t>2022-006518</t>
  </si>
  <si>
    <t>2022-001447</t>
  </si>
  <si>
    <t>2023-009789</t>
  </si>
  <si>
    <t>2023-002766</t>
  </si>
  <si>
    <t>2023-003797</t>
  </si>
  <si>
    <t>2024-007215</t>
  </si>
  <si>
    <t>2023-002215</t>
  </si>
  <si>
    <t>2022-008198</t>
  </si>
  <si>
    <t>2022-001810</t>
  </si>
  <si>
    <t>2023-004122</t>
  </si>
  <si>
    <t>2024-005392</t>
  </si>
  <si>
    <t>2023-000277</t>
  </si>
  <si>
    <t>2024-006650</t>
  </si>
  <si>
    <t>2022-008610</t>
  </si>
  <si>
    <t>2022-005313</t>
  </si>
  <si>
    <t>2023-004160</t>
  </si>
  <si>
    <t>2024-008330</t>
  </si>
  <si>
    <t>2022-007272</t>
  </si>
  <si>
    <t>2023-002094</t>
  </si>
  <si>
    <t>2023-008010</t>
  </si>
  <si>
    <t>2024-005207</t>
  </si>
  <si>
    <t>2022-001546</t>
  </si>
  <si>
    <t>2023-003881</t>
  </si>
  <si>
    <t>2024-006362</t>
  </si>
  <si>
    <t>2024-001796</t>
  </si>
  <si>
    <t>2023-005521</t>
  </si>
  <si>
    <t>2022-009512</t>
  </si>
  <si>
    <t>2024-005013</t>
  </si>
  <si>
    <t>2022-003383</t>
  </si>
  <si>
    <t>2022-003997</t>
  </si>
  <si>
    <t>2023-000106</t>
  </si>
  <si>
    <t>2023-004089</t>
  </si>
  <si>
    <t>2022-009112</t>
  </si>
  <si>
    <t>2023-002860</t>
  </si>
  <si>
    <t>2024-001415</t>
  </si>
  <si>
    <t>2022-003195</t>
  </si>
  <si>
    <t>2023-002555</t>
  </si>
  <si>
    <t>2022-006272</t>
  </si>
  <si>
    <t>2022-000980</t>
  </si>
  <si>
    <t>2023-000191</t>
  </si>
  <si>
    <t>2022-008203</t>
  </si>
  <si>
    <t>2024-001987</t>
  </si>
  <si>
    <t>2022-002044</t>
  </si>
  <si>
    <t>2024-005406</t>
  </si>
  <si>
    <t>2022-001643</t>
  </si>
  <si>
    <t>2023-007614</t>
  </si>
  <si>
    <t>2022-006051</t>
  </si>
  <si>
    <t>2024-005982</t>
  </si>
  <si>
    <t>2022-000481</t>
  </si>
  <si>
    <t>2022-005122</t>
  </si>
  <si>
    <t>2024-001716</t>
  </si>
  <si>
    <t>2022-000488</t>
  </si>
  <si>
    <t>2024-009191</t>
  </si>
  <si>
    <t>2024-003280</t>
  </si>
  <si>
    <t>2022-009520</t>
  </si>
  <si>
    <t>2024-006709</t>
  </si>
  <si>
    <t>2023-008291</t>
  </si>
  <si>
    <t>2022-001219</t>
  </si>
  <si>
    <t>2023-001981</t>
  </si>
  <si>
    <t>2022-000581</t>
  </si>
  <si>
    <t>2023-003754</t>
  </si>
  <si>
    <t>2022-001503</t>
  </si>
  <si>
    <t>2024-006890</t>
  </si>
  <si>
    <t>2022-002151</t>
  </si>
  <si>
    <t>2023-009409</t>
  </si>
  <si>
    <t>2022-008511</t>
  </si>
  <si>
    <t>2022-008662</t>
  </si>
  <si>
    <t>2023-004719</t>
  </si>
  <si>
    <t>2022-006947</t>
  </si>
  <si>
    <t>2024-006104</t>
  </si>
  <si>
    <t>2022-004216</t>
  </si>
  <si>
    <t>2023-004447</t>
  </si>
  <si>
    <t>2024-000983</t>
  </si>
  <si>
    <t>2024-003077</t>
  </si>
  <si>
    <t>2023-009999</t>
  </si>
  <si>
    <t>2023-000427</t>
  </si>
  <si>
    <t>2022-008212</t>
  </si>
  <si>
    <t>2022-008083</t>
  </si>
  <si>
    <t>2024-006984</t>
  </si>
  <si>
    <t>2022-000161</t>
  </si>
  <si>
    <t>2022-004053</t>
  </si>
  <si>
    <t>2023-006692</t>
  </si>
  <si>
    <t>2023-005789</t>
  </si>
  <si>
    <t>2022-000136</t>
  </si>
  <si>
    <t>2024-004983</t>
  </si>
  <si>
    <t>2022-002442</t>
  </si>
  <si>
    <t>2023-000016</t>
  </si>
  <si>
    <t>2022-006045</t>
  </si>
  <si>
    <t>2022-002028</t>
  </si>
  <si>
    <t>2023-001378</t>
  </si>
  <si>
    <t>2022-002165</t>
  </si>
  <si>
    <t>2024-008587</t>
  </si>
  <si>
    <t>2023-008354</t>
  </si>
  <si>
    <t>2022-002020</t>
  </si>
  <si>
    <t>2024-002858</t>
  </si>
  <si>
    <t>2024-001240</t>
  </si>
  <si>
    <t>2023-008205</t>
  </si>
  <si>
    <t>2024-001117</t>
  </si>
  <si>
    <t>2024-003658</t>
  </si>
  <si>
    <t>2023-001290</t>
  </si>
  <si>
    <t>2022-003339</t>
  </si>
  <si>
    <t>2023-005822</t>
  </si>
  <si>
    <t>2024-003463</t>
  </si>
  <si>
    <t>2022-006130</t>
  </si>
  <si>
    <t>2023-005349</t>
  </si>
  <si>
    <t>2023-003316</t>
  </si>
  <si>
    <t>MP</t>
  </si>
  <si>
    <t>3int</t>
  </si>
  <si>
    <t>BEYER, ANETTE M</t>
  </si>
  <si>
    <t>LOUIS VUITTON MALLETIER</t>
  </si>
  <si>
    <t>FRANCIA</t>
  </si>
  <si>
    <t>31int</t>
  </si>
  <si>
    <t>H HANNA</t>
  </si>
  <si>
    <t>JAHJAH MONTERO JHON GACEN</t>
  </si>
  <si>
    <t>CALLE COMERCIO, LOCAL, CENTRO COMERCIAL LAS NOVEDADES, NÚMERO 5, SECTOR CENTRO DE SAN FERNANDO DE APURE, ESTADO APURE - VENEZUELA</t>
  </si>
  <si>
    <t>VENEZUELA</t>
  </si>
  <si>
    <t>2int</t>
  </si>
  <si>
    <t>SINOCHEM</t>
  </si>
  <si>
    <t>2011-0474</t>
  </si>
  <si>
    <t>SINOCHEM CORPORATION</t>
  </si>
  <si>
    <t>BEIJING - CHINA</t>
  </si>
  <si>
    <t>CHINA</t>
  </si>
  <si>
    <t>MS</t>
  </si>
  <si>
    <t>denominativa</t>
  </si>
  <si>
    <t>35int</t>
  </si>
  <si>
    <t>BROWNIE</t>
  </si>
  <si>
    <t>ENRIQUE J. CHEANG VERA</t>
  </si>
  <si>
    <t>GRUPO TEXTIL BROWNIE, S.L.</t>
  </si>
  <si>
    <t>C/ CASTANYER, 29 08022 - BARCELONA. - ESPAÑA</t>
  </si>
  <si>
    <t>ESPAÑA</t>
  </si>
  <si>
    <t>25int</t>
  </si>
  <si>
    <t>INDUSTRIAS JHOSDAM</t>
  </si>
  <si>
    <t>ARTICULOS DE VESTIR, CALZADOS, SOMBRERERÍA.</t>
  </si>
  <si>
    <t>CRUZ CAICEDO MONICA DANIELA</t>
  </si>
  <si>
    <t>INDUSTRIAS JHOSDAM JEAN C.A.</t>
  </si>
  <si>
    <t>SAN ANTONIO DEL TACHIRA - VENEZUELA</t>
  </si>
  <si>
    <t>JNTL CONSUMER HEALTH</t>
  </si>
  <si>
    <t>JOHNSON &amp; JOHNSON</t>
  </si>
  <si>
    <t>ESTADOS UNIDOS DE AMÉRICA</t>
  </si>
  <si>
    <t>36int</t>
  </si>
  <si>
    <t>FTX TRADING LTD.</t>
  </si>
  <si>
    <t>ANTIGUA</t>
  </si>
  <si>
    <t>16int</t>
  </si>
  <si>
    <t>OH MY DOG</t>
  </si>
  <si>
    <t>MARCOLLI PAOLA</t>
  </si>
  <si>
    <t>OH MY DOG, C.A.</t>
  </si>
  <si>
    <t>MERIDA, ESTADO MERIDA. - VENEZUELA</t>
  </si>
  <si>
    <t>30int</t>
  </si>
  <si>
    <t>LAS IDEALES</t>
  </si>
  <si>
    <t>JOSE DAVID GARCIA ALBARRACIN</t>
  </si>
  <si>
    <t>INDUSTRIA PROCESADORA CONDIBLUE 2018 C.A.</t>
  </si>
  <si>
    <t>CABUDARE ESTADO LARA - VENEZUELA</t>
  </si>
  <si>
    <t>11int</t>
  </si>
  <si>
    <t>RDA</t>
  </si>
  <si>
    <t>APARATOS ELECTRICO Y OTROS.</t>
  </si>
  <si>
    <t>FARHAT FARHAT MAHMOUD</t>
  </si>
  <si>
    <t>FONDO NEGRO Y LETRAS BALNCAS EN MAYUSCULA</t>
  </si>
  <si>
    <t>AV. ANDRES BELLO EDIFICIO INTERCONTINENTAL PISO 8, APTO. 8-A. URB. LOS PALOS GRANDES - VENEZUELA</t>
  </si>
  <si>
    <t>18int</t>
  </si>
  <si>
    <t>AIR WILLSON W1</t>
  </si>
  <si>
    <t>ARTICULOS DE CUEROS, BOLSOS Y OTROS</t>
  </si>
  <si>
    <t>FONDO NEGRO CON LETRAS MAYUSCULAS BLANCAS Y GRISES</t>
  </si>
  <si>
    <t>NC</t>
  </si>
  <si>
    <t>46int</t>
  </si>
  <si>
    <t>GLAFF PHARMACEUTICALS</t>
  </si>
  <si>
    <t>GLOBAL CARE PHARMA, C.A.</t>
  </si>
  <si>
    <t>CLÍNICAS CLEO</t>
  </si>
  <si>
    <t>NOMBRE COMERCIAL</t>
  </si>
  <si>
    <t>BRICEÑO ORTEGANO NARYETZ DEL VALLE</t>
  </si>
  <si>
    <t>RODRIGUEZ GUZMAN NATHALI DE LOS ANGELES</t>
  </si>
  <si>
    <t>DISTRITO CAPITAL - VENEZUELA</t>
  </si>
  <si>
    <t>45int</t>
  </si>
  <si>
    <t>TIKTOK MUSIC</t>
  </si>
  <si>
    <t>SERVICIOS DE REDES SOCIALES EN LÍNEA.</t>
  </si>
  <si>
    <t>LUIS ALEJANDRO HENRIQUEZ</t>
  </si>
  <si>
    <t>BYTEDANCE LTD.</t>
  </si>
  <si>
    <t>GRAND PAVILION, HIBISCUS WAY, 802 WEST BAY ROAD, GRAND CAYMAN, KY1 - 1205, ISLAS CAIMÁN - ISLAS CAIMÁN</t>
  </si>
  <si>
    <t>ISLAS CAIMÁN</t>
  </si>
  <si>
    <t>A TE ENAMORA</t>
  </si>
  <si>
    <t>JULIO CESAR GONZALEZ GIMENEZ</t>
  </si>
  <si>
    <t>AV. PROLONGACION PASEO COLON, CASA NRO. 296, SECTOR CASAS BOTE B, PUERTO LA CRUZ, ANZOÁTEGUI. - VENEZUELA</t>
  </si>
  <si>
    <t>TATO</t>
  </si>
  <si>
    <t>MARCAS PREMIUM 2000 S.A.</t>
  </si>
  <si>
    <t>PANAMÁ</t>
  </si>
  <si>
    <t>MURASAKI</t>
  </si>
  <si>
    <t>REPRESENTACIONES 3040, C.A</t>
  </si>
  <si>
    <t>CAR 6 CON CALLE 6 PARCELAS 156 156M LOCAL GALPONES NRO. 1 Y 2 Z.INDUSTRIAL II, BARQUISIMETO LARA ZONA POSTAL 3001 - VENEZUELA</t>
  </si>
  <si>
    <t>FRANCHETTI</t>
  </si>
  <si>
    <t>FURLATO BENACHI MARIO ALEX</t>
  </si>
  <si>
    <t>5int</t>
  </si>
  <si>
    <t>OLANZATIQUE</t>
  </si>
  <si>
    <t>VANESSA MARGARITA HERNANDEZ SIERRALTA</t>
  </si>
  <si>
    <t>LABORATORIOS LA SANTÉ, C.A.</t>
  </si>
  <si>
    <t>32int</t>
  </si>
  <si>
    <t>BUZA CREAM</t>
  </si>
  <si>
    <t>TITO MENDEZ SUAREZ</t>
  </si>
  <si>
    <t>GHATTAS NEGE WISAM</t>
  </si>
  <si>
    <t>9int</t>
  </si>
  <si>
    <t>TOP IGNITION</t>
  </si>
  <si>
    <t>GISSELA MARGARITA SOLANO DE URRIETA</t>
  </si>
  <si>
    <t>TOP ENGINE, C. A.</t>
  </si>
  <si>
    <t>CALLE 14 ENTRE CARRERAS 1 Y 4 CASA NRO S/N ZONA INDUSTRIAL I, BARQUISIMETO, ESTADO LARA. - VENEZUELA</t>
  </si>
  <si>
    <t>BIONTECH</t>
  </si>
  <si>
    <t>BIONTECH SE</t>
  </si>
  <si>
    <t>MAINZ. ALEMANIA - ALEMANIA</t>
  </si>
  <si>
    <t>ALEMANIA</t>
  </si>
  <si>
    <t>42int</t>
  </si>
  <si>
    <t>LINARES ALLOCA MARLIN ENEIDA</t>
  </si>
  <si>
    <t>YAMAHA CORPORATION</t>
  </si>
  <si>
    <t>JAPON</t>
  </si>
  <si>
    <t>SOLINTEX</t>
  </si>
  <si>
    <t>SOLINTEX DE VENEZUELA S.A</t>
  </si>
  <si>
    <t>VENGRANO</t>
  </si>
  <si>
    <t>CORPORACION TRANS-VENGRANO C.A.</t>
  </si>
  <si>
    <t>AV, CARLOS GIFFONI, MERCADO MAYORISTA MERCABAR EDIFICIO 3 LOCAL 3B10 ZONA INDUSTRIAL III BARQUISIMETO ESTADO LARA - VENEZUELA</t>
  </si>
  <si>
    <t>CAFÉ MORÁN</t>
  </si>
  <si>
    <t>CAFÉ MORÁN, C.A.</t>
  </si>
  <si>
    <t>CARRERA 2, CON CALLES 5 Y 6, LOCAL GALPÓN NRO. 49-C ZONA INDUSTRIAL III, BARQUISIMETO, ESTADO LARA. - VENEZUELA</t>
  </si>
  <si>
    <t>29int</t>
  </si>
  <si>
    <t>MORELLA</t>
  </si>
  <si>
    <t>POTOLICCHIO VILLALBA MORELLA</t>
  </si>
  <si>
    <t>DICLODEX</t>
  </si>
  <si>
    <t>PRODUCTOS FARMACÉUTICOS</t>
  </si>
  <si>
    <t>CALLE A ENTRE CALLES 1 Y 2 EDIF PLUSANDEX PISO PB Y 1 LOCAL SN SECTOR ZONA INDUSTRIAL EL VIGIA MÉRIDA - VENEZUELA</t>
  </si>
  <si>
    <t>33int</t>
  </si>
  <si>
    <t>LA FANÁTICA VINOTINTO</t>
  </si>
  <si>
    <t>MAURICIO ANTONIO FUENMAYOR SANCHEZ</t>
  </si>
  <si>
    <t>TRADICIÓN CON SABOR AÑEJO, C.A</t>
  </si>
  <si>
    <t>AV. FRANCISCO DE MIRANDA CC MULTICENTRO EMPRESARIAL DEL ESTE NIVEL 08 OFIC. 81-C URB. CHACAO CARACAS (CHACAO) MIRANDA - VENEZUELA</t>
  </si>
  <si>
    <t>GANDOUR</t>
  </si>
  <si>
    <t>JEAN PAUL MARTINEZ NAVA</t>
  </si>
  <si>
    <t>DISTRIBUIDORA MAAZ C.A.</t>
  </si>
  <si>
    <t>AVENIDA 19, LOCAL NO. 83/178, SECTOR PARAISO MARACAIBO, ESTADO ZULIA. - VENEZUELA</t>
  </si>
  <si>
    <t>TAWALA LEGIÓN</t>
  </si>
  <si>
    <t>BEBIDAS ALCOHOLICAS (EXCEPTO CERVEZAS).</t>
  </si>
  <si>
    <t>AYALA CHERUBINI BEATRIZ CAROLINA</t>
  </si>
  <si>
    <t>DILICORES LARENSES, C.A</t>
  </si>
  <si>
    <t>PAPELONYA</t>
  </si>
  <si>
    <t>QUALA, INC.</t>
  </si>
  <si>
    <t>PASEA ESTATE P.O.BOX 3149, ROAD TOWN, TORTOLA, BRITISH VIRGEN - ISLAS VIRGENES BRITANICAS - ISLAS VÍRGENES BRITÁNICAS</t>
  </si>
  <si>
    <t>ISLAS VÍRGENES BRITÁNICAS</t>
  </si>
  <si>
    <t>38int</t>
  </si>
  <si>
    <t>T</t>
  </si>
  <si>
    <t>TELEFÓNICA, S.A.</t>
  </si>
  <si>
    <t>APECOIN</t>
  </si>
  <si>
    <t>APE FOUNDATION</t>
  </si>
  <si>
    <t>GEORGE TOWN, GRAN CAIMÁN - ISLAS CAIMÁN</t>
  </si>
  <si>
    <t>LA DEAR</t>
  </si>
  <si>
    <t>ABDALLAH FAKIH</t>
  </si>
  <si>
    <t>AV. SUCRE DE LOS DOS CAMINOS EDIF. YUTAJE, TORRE D, PISO 27, APTO. 274, URB. LOS DOS CAMINOS, ZONA POSTAL 1071 - VENEZUELA</t>
  </si>
  <si>
    <t>UBAI</t>
  </si>
  <si>
    <t>ROSALES MENDEZ MARILUZ HELENA</t>
  </si>
  <si>
    <t>AV BOGOTA EDIF GIOVANNI PISO 05 APTO 5B URB LOS CAOBOS CARACAS - VENEZUELA</t>
  </si>
  <si>
    <t>POLAR SINCE 1941</t>
  </si>
  <si>
    <t>DEUTSCHE TRANSNATIONAL TRUSTEE CORPORATION INC.</t>
  </si>
  <si>
    <t>CANADA</t>
  </si>
  <si>
    <t>GRENDENE</t>
  </si>
  <si>
    <t>HE GUOWEI</t>
  </si>
  <si>
    <t>AV. MANUEL PIAR , CRUCE CON TABLAZO EDIF. HE PISO S/N LOCAL 02, SECTOR MANUEL PIAR SAN FELIX -CIUDAD GUAYANA-EDO. BOLIVAR - VENEZUELA</t>
  </si>
  <si>
    <t>RIOT GAMES</t>
  </si>
  <si>
    <t>GARCIA TORREALBA DINORA DEL VALLE</t>
  </si>
  <si>
    <t>RIOT GAMES, INC.</t>
  </si>
  <si>
    <t>NUTRI DELHI</t>
  </si>
  <si>
    <t>GIOVANNY JOSE PEREZ</t>
  </si>
  <si>
    <t>AGROCOMERCIO INTEGRAL CA</t>
  </si>
  <si>
    <t>CALLE 3 PARCELA 44 LOCAL GALPON NRO 2 ZONA INDUSTRIAL ACARIGUA ESTADO PORTUGUESA ZONA POSTAL 3301 - VENEZUELA</t>
  </si>
  <si>
    <t>LA SALLE</t>
  </si>
  <si>
    <t>INSTITUTO DE LOS HERMANOS DE LAS ESCUELAS CRISTIANAS- LA SALLE DE VENEZUELA</t>
  </si>
  <si>
    <t>1int</t>
  </si>
  <si>
    <t>ALKEGEN</t>
  </si>
  <si>
    <t>UNIFRAX I LLC</t>
  </si>
  <si>
    <t>ARKEMA</t>
  </si>
  <si>
    <t>ALICIA MOLERO MORAN</t>
  </si>
  <si>
    <t>ARKEMA FRANCE</t>
  </si>
  <si>
    <t>COLOMBES - FRANCIA</t>
  </si>
  <si>
    <t>28int</t>
  </si>
  <si>
    <t>META PORTAL</t>
  </si>
  <si>
    <t>2022-0159</t>
  </si>
  <si>
    <t>META PLATFORMS, INC.</t>
  </si>
  <si>
    <t>1601 WILLOW ROAD, MENLO PARK, CALIFORNIA 94025. - ESTADOS UNIDOS DE AMÉRICA</t>
  </si>
  <si>
    <t>ALIMENTOS TRINIDAD</t>
  </si>
  <si>
    <t>INVERSIONES AGRICOLA LA TRINIDAD1, C.A.</t>
  </si>
  <si>
    <t>CARRETERA VIA MONAY SECTOR PUENTE BLANCO CASA S/N° MUNICIPIO PAMPAN MONAY - TRUJILLO - VENEZUELA</t>
  </si>
  <si>
    <t>VENEUSA</t>
  </si>
  <si>
    <t>FALCO LOPEZ ALEXANDRA CAROLINA</t>
  </si>
  <si>
    <t>INVERSIONES NASUL, C.A.</t>
  </si>
  <si>
    <t>AV FUERZAS ARMADAS, PARCELA LOCAL NRO 4, OF 1-1, BARRIO BRISAS DEL NEVERI, BARCELONA ESTADO ANZOATEGUI. - VENEZUELA</t>
  </si>
  <si>
    <t>ALIMENTOS VILLATERRA</t>
  </si>
  <si>
    <t>REY DE JESUS RAMONI RODRIGUEZ</t>
  </si>
  <si>
    <t>ALIMENTOS VILLATERRA C.A.</t>
  </si>
  <si>
    <t>AV INTERCOMUNAL SANTIAGO MARIN0 TURMERO-MARACAY LOCAL PARCELA 25 NRO 25-3B SECTOR LA PROVIDENCIA SAN JOAQUIN DE TURMERO ARAGUA. - VENEZUELA</t>
  </si>
  <si>
    <t>LA CAVA EST.1995</t>
  </si>
  <si>
    <t>ALFREDO JOSE LECA DE OLIVEIRA</t>
  </si>
  <si>
    <t>LA CAVA SA</t>
  </si>
  <si>
    <t>AV PRINCIPAL DE LECHERIA CON CALLE EL PARQUE RESIDENCIAS PUERTO ENCANTADO PISO PB LOCAL URB EL MORRO LECHERIAS ANZOATEGUI ZONA POSTAL 6016 - VENEZUELA</t>
  </si>
  <si>
    <t>IDHEA STORE</t>
  </si>
  <si>
    <t>MONTIEL LILIANA</t>
  </si>
  <si>
    <t>COMERCIALIZADORA IDHEA, C.A.</t>
  </si>
  <si>
    <t>FEMIVITAL</t>
  </si>
  <si>
    <t>RAFAEL LONGARTE</t>
  </si>
  <si>
    <t>CASA DE REPRESENTACIÓN JERICO C.A</t>
  </si>
  <si>
    <t>CALLE 66A QTA. EDELMIRA NRO. 13A-42, URB. MARACAIBO, ESTADO ZULIA - VENEZUELA</t>
  </si>
  <si>
    <t>LA BONA</t>
  </si>
  <si>
    <t>CARMEN LUISA MONSERRAT SALAZAR</t>
  </si>
  <si>
    <t>INSIDE MARKET, C.A.</t>
  </si>
  <si>
    <t>AV. JUAN BAUTISTA ARISMENDI, CENTRO EMPRESARIAL PLAZAS DEL SOL, LOCALES L5,L6,L7,L8 Y D1, SECTOR MACHO MUERTO, VILLA ROSA, EDO. NUEVA ESPARTA. - VENEZUELA</t>
  </si>
  <si>
    <t>ZONA ROSAL</t>
  </si>
  <si>
    <t>ROSALES DANIEL</t>
  </si>
  <si>
    <t>SOCIEDAD CIVIL DRC Y ASOCIADOS</t>
  </si>
  <si>
    <t>AV. FRANCISCO DE MIRANDA CENTRO COMERCIAL LIDO NIVEL 0 OFICINA 104-E URBANIZACION EL ROSAL CARACAS (CHACAO) MIRANDA - VENEZUELA</t>
  </si>
  <si>
    <t>39int</t>
  </si>
  <si>
    <t>R</t>
  </si>
  <si>
    <t>RIDERY LLC</t>
  </si>
  <si>
    <t>175 SW, 7 ST, MIAMI, FLORIDA. ESTADOS UNIDOS. 33130 - ESTADOS UNIDOS DE AMÉRICA</t>
  </si>
  <si>
    <t>RIDERY</t>
  </si>
  <si>
    <t>BAO BAO</t>
  </si>
  <si>
    <t>WU WEIQUAN</t>
  </si>
  <si>
    <t>COMERCIALIZADORA GRAN PARADA, C.A.</t>
  </si>
  <si>
    <t>TSINGYUAN</t>
  </si>
  <si>
    <t>LUIS MANUEL RUIZ TORRES - RICARDO JARAMILLO ROA - JOSE ALBERTO IACONA -</t>
  </si>
  <si>
    <t>2021-0135</t>
  </si>
  <si>
    <t>QINGDAO KINGAGROOT RESISTANT WEED MANAGEMENT CO., LTD.</t>
  </si>
  <si>
    <t>PITAPOLLO</t>
  </si>
  <si>
    <t>PITA BAPTISTA DARIO LEONARDO</t>
  </si>
  <si>
    <t>AVES Y CHARCUTERIA PITAPOLLO, C.A</t>
  </si>
  <si>
    <t>AV. CALLE UNO TERCERA AVENIDA QTA ISADRES NRO. 01 URB. BELLA VISTA CARACAS DISTRITO CAPITAL. - VENEZUELA</t>
  </si>
  <si>
    <t>ICC</t>
  </si>
  <si>
    <t>GABRIELA DELGADO GARCIA</t>
  </si>
  <si>
    <t>CHAMBRE DE COMMERCE INTERNATIONALE</t>
  </si>
  <si>
    <t>WALGREENS</t>
  </si>
  <si>
    <t>WALGREEN CO.</t>
  </si>
  <si>
    <t>CARBAXIN</t>
  </si>
  <si>
    <t>OSTWINT PROFESSIONAL</t>
  </si>
  <si>
    <t>RAED MOHAMED DASUKI HAJJE</t>
  </si>
  <si>
    <t>CARACAS, DISTRITO CAPITAL - VENEZUELA</t>
  </si>
  <si>
    <t>RESVELDEN</t>
  </si>
  <si>
    <t>DE SOLA LANDER ARTURO - DE SOLA LANDER IRENE - QUINTERO PEREZ MARIA DEL ROSARIO - ROLF BECKER BECKER - LUIS ALEJANDRO HENRIQUEZ - DEBORAH DAVIS CARMONA - GUTIERREZ RODRIGUEZ JOSE - RENE DE SOLA QUINTERO - CARLOS BACHRICH NAGY - RENE MENDIZABAL D`AGUIAR -</t>
  </si>
  <si>
    <t>2002-0942</t>
  </si>
  <si>
    <t>GOSSIP</t>
  </si>
  <si>
    <t>LUIS MANUEL RUIZ TORRES -</t>
  </si>
  <si>
    <t>2022-0838</t>
  </si>
  <si>
    <t>YOGI CORPORATION</t>
  </si>
  <si>
    <t>METAFRAX GROUP</t>
  </si>
  <si>
    <t>2022-0879</t>
  </si>
  <si>
    <t>PUBLIC JOINT STOCK COMPANY «METAFRAX CHEMICALS»</t>
  </si>
  <si>
    <t>RUSIA</t>
  </si>
  <si>
    <t>ARIZI</t>
  </si>
  <si>
    <t>2022-0801</t>
  </si>
  <si>
    <t>MEDISOLUTIONS, C.A.</t>
  </si>
  <si>
    <t>CARACAS - DTTO. CAPITAL - VENEZUELA</t>
  </si>
  <si>
    <t>DULCOXUNI</t>
  </si>
  <si>
    <t>PRODUCTOS FARMACÉUTICOS.</t>
  </si>
  <si>
    <t>CASA DE REPRESENTACIÓN UNIPHARMA,C.A.</t>
  </si>
  <si>
    <t>CALABOZO - GUARICO - VENEZUELA</t>
  </si>
  <si>
    <t>FOODKART</t>
  </si>
  <si>
    <t>ARTÍCULOS DE VESTIR, SOMBREROS Y CALZADOS.</t>
  </si>
  <si>
    <t>FOODKART INTERNATIONAL INC.</t>
  </si>
  <si>
    <t>4990 SW 72ND AVE SUITE 111, MIAMI FL 33155 - ESTADOS UNIDOS DE AMÉRICA</t>
  </si>
  <si>
    <t>REELS</t>
  </si>
  <si>
    <t>7int</t>
  </si>
  <si>
    <t>REGINA BY EC</t>
  </si>
  <si>
    <t>MAQUINARIA INDUSTRIAL.</t>
  </si>
  <si>
    <t>CASCHETTO CACCAMO TONY MIGUEL</t>
  </si>
  <si>
    <t>AV BRICEÑO MENDEZ, CASA NRO 83-65, SECTOR DON BOSCO, VALENCIA ESTADO CARABOBO. - VENEZUELA</t>
  </si>
  <si>
    <t>GALLETAS PUIG CRASKÍ BRAN</t>
  </si>
  <si>
    <t>2022-0471</t>
  </si>
  <si>
    <t>PROMOTORA APONGUAO, S.A.</t>
  </si>
  <si>
    <t>CONFITERIA LA GUACAMAYA</t>
  </si>
  <si>
    <t>JIMMY ALEXANDER FLOREZ VELASCO</t>
  </si>
  <si>
    <t>CONFIVAL DE JIMMY FLOREZ F.P.</t>
  </si>
  <si>
    <t>CTRA. PRINCIPAL SAN PABLO, CASA NRO. S/N, SECTOR EL TRAPICHE URBANIZACIÓN ESCARANDI MENDOZA, TRUJILLO ZONA POSTAL 3101. - VENEZUELA</t>
  </si>
  <si>
    <t>PLANETA DULCE</t>
  </si>
  <si>
    <t>MELVIN PATIÑO AMAYA</t>
  </si>
  <si>
    <t>AV. TAGLIAFERRO, LOCAL NRO. 3, SECTOR SAN LUIS, ZONA INDUSTRIAL CARMEN SANCHEZ DE JELAMBI, PARROQUIA MERCEDES DIAZ, MUNICIPIO VALERA, TRUJILLO ZONA POSTAL 3101. - VENEZUELA</t>
  </si>
  <si>
    <t>21int</t>
  </si>
  <si>
    <t>SHANGHAI MAXAM COMPANY LIMITED</t>
  </si>
  <si>
    <t>LC</t>
  </si>
  <si>
    <t>47int</t>
  </si>
  <si>
    <t>¡LOS DE LA CAJITA AZUL!</t>
  </si>
  <si>
    <t>GUZMAN OSORIO BEATRIZ JOSEFINA</t>
  </si>
  <si>
    <t>OB MEDICAL, C.A.</t>
  </si>
  <si>
    <t>AV. SAN SEBASTIAN, EDIF. SCORPIO, PISO 1, OF. A. URB. LA TRINIDAD, CARACAS, MIRANDA. 1201 - VENEZUELA</t>
  </si>
  <si>
    <t>POMPOSSO</t>
  </si>
  <si>
    <t>NIEVES BLANCO JOSE MIGUEL</t>
  </si>
  <si>
    <t>NBCA ALIMENTOS, C.A.</t>
  </si>
  <si>
    <t>PITAHAYA MEDIA MARKETING</t>
  </si>
  <si>
    <t>KAREN ZAMBRANO BARCIA</t>
  </si>
  <si>
    <t>CARACAS - VENEZUELA</t>
  </si>
  <si>
    <t>DON LUCIANO</t>
  </si>
  <si>
    <t>FRANCISCO GARCIA</t>
  </si>
  <si>
    <t>MEDFALCH</t>
  </si>
  <si>
    <t>FALCHINI DE CASTIGLIONI TITINA</t>
  </si>
  <si>
    <t>INSPIRE GREATNESS</t>
  </si>
  <si>
    <t>2022-0811</t>
  </si>
  <si>
    <t>TCL TECHNOLOGY GROUP CORPORATION</t>
  </si>
  <si>
    <t>HUIZHOU, GUANGDONG, CHINA. - CHINA</t>
  </si>
  <si>
    <t>BIOZTRONICS</t>
  </si>
  <si>
    <t>AZUAJE MEZA OMAR LEONARDO</t>
  </si>
  <si>
    <t>URB. SAN PABLO, RESIDENCIAS EL PORTAL TORRE D PISO 8 APTO 81 TURMERO, EDO. ARAGUA - VENEZUELA</t>
  </si>
  <si>
    <t>METAONE</t>
  </si>
  <si>
    <t>183 JALAN PELIKAT #B2-02 THE PROMENADE@PELIKAT SINGAPUR 537643 - SINGAPUR</t>
  </si>
  <si>
    <t>SINGAPUR</t>
  </si>
  <si>
    <t>19int</t>
  </si>
  <si>
    <t>SIKASCREED</t>
  </si>
  <si>
    <t>2012-1449</t>
  </si>
  <si>
    <t>SIKA TECHNOLOGY AG</t>
  </si>
  <si>
    <t>SUIZA</t>
  </si>
  <si>
    <t>CESAR SHOES</t>
  </si>
  <si>
    <t>DISTINGUE: CALZADO, VESTIDO Y SOMBRERIA</t>
  </si>
  <si>
    <t>CACERES FLOREZ CESAR IVAN</t>
  </si>
  <si>
    <t>CALLE SUCRE, PROLONGACIÓN CALLE PAEZ, CASA NUMEROSC-84, BARRIO BUENOS AIRES, RUBIO, ESTADO TACHIRA - VENEZUELA</t>
  </si>
  <si>
    <t>LOS ROSALES</t>
  </si>
  <si>
    <t>FRANKLIN ENRIQUE LANDAETA VIVAS</t>
  </si>
  <si>
    <t>LICORES GREY´S C.A</t>
  </si>
  <si>
    <t>CALLE 2 ENTRE CARRERA 1 AV. PRINCIPAL DIAGONAL PROLONGACION 1 CALLEJON LOCAL GALPON PANELERA LOS ROSALES NRO. 080 BARRIO ELEAZAR LOPEZ CONTRERAS QUENIQUEA TACHIRA ZONA POSTAL 5054 - VENEZUELA</t>
  </si>
  <si>
    <t>PINK SILVER</t>
  </si>
  <si>
    <t>DUQUE GOMEZ SEBASTIAN LORENZO</t>
  </si>
  <si>
    <t>TELLUS POWER</t>
  </si>
  <si>
    <t>LUIS MANUEL RUIZ TORRES</t>
  </si>
  <si>
    <t>JIANGSU TELLUS POWER CO., LTD.</t>
  </si>
  <si>
    <t>EL CLUB DE LAS PAYASITAS</t>
  </si>
  <si>
    <t>FUENTES DE ROJA DAYANA ELVIRA</t>
  </si>
  <si>
    <t>PRODUCCIONES NIFUNIFA, C.A.</t>
  </si>
  <si>
    <t>AV. PAEZ EDIF. ALTO PINAR PISO 1 APT. 1-B URB. EL PINAR, CARACAS, DISTRITO CAPITAL, ZONA POSTAL 1020 - VENEZUELA</t>
  </si>
  <si>
    <t>6int</t>
  </si>
  <si>
    <t>CLAVO VARETA C.A. MEJIA &amp; CIA</t>
  </si>
  <si>
    <t>LOPEZ JAEN GABRIEL TADEO - VICTOR RODRIGUEZ SIEM - CESAR OTAYEK -</t>
  </si>
  <si>
    <t>2010-3024</t>
  </si>
  <si>
    <t>COLOMBIA</t>
  </si>
  <si>
    <t>TRITON</t>
  </si>
  <si>
    <t>43int</t>
  </si>
  <si>
    <t>CAPITAL GRILL</t>
  </si>
  <si>
    <t>DE LECA CORREIA JOAO</t>
  </si>
  <si>
    <t>COMERCIALIZADORA RIBE CA</t>
  </si>
  <si>
    <t>POSITEX</t>
  </si>
  <si>
    <t>FUENTES LOZANO DANIEL SMITH</t>
  </si>
  <si>
    <t>INVERSIONES INSUTEX C.A</t>
  </si>
  <si>
    <t>CALLE 10 CON CARRERA 17 LOCAL Nº 9-127 BARRIO OBRERO - VENEZUELA</t>
  </si>
  <si>
    <t>WAFER 365 XL</t>
  </si>
  <si>
    <t>MOHAMAD AHMAD ABDUL HUSSEIN</t>
  </si>
  <si>
    <t>ALIMENTODO, C.A</t>
  </si>
  <si>
    <t>CALLE GIRARDOT NUMERO 41, EDIFICIO MARO, PISO 5, LOCAL 05, SECTOR CENTRO DE PUERTO LA CRUZ, ANZOATEGUI, ZONA POSTAL 6023 - VENEZUELA</t>
  </si>
  <si>
    <t>OG</t>
  </si>
  <si>
    <t>REPRESENTACIONES OMEGA CERAMIC C.A.</t>
  </si>
  <si>
    <t>CTRA VIA DUACA KM 7 DIAGONAL A ENTRADA CARORITA LOCAL NRO S/N SECTOR EL CUJI BARQUISIMETO LARA - VENEZUELA</t>
  </si>
  <si>
    <t>41int</t>
  </si>
  <si>
    <t>SACA EL PECHO FEST</t>
  </si>
  <si>
    <t>2021-0688</t>
  </si>
  <si>
    <t>BARBADOS</t>
  </si>
  <si>
    <t>PLASTICOS CELIA</t>
  </si>
  <si>
    <t>JUGUETES, ARTÍCULOS DE DEPORTE Y DE JUEGO.</t>
  </si>
  <si>
    <t>SANTORO CASTELLANO JOSE LUIS</t>
  </si>
  <si>
    <t>PLASTICOS INDUSTRIALES CELIA, C.A.</t>
  </si>
  <si>
    <t>CALLE ESTE, LOCAL PARCELA NRO G-2, ZONA INDUSTRIAL SAN JACINTO, MARACAY, ESTADO ARAGUA - VENEZUELA</t>
  </si>
  <si>
    <t>37int</t>
  </si>
  <si>
    <t>AION</t>
  </si>
  <si>
    <t>GAC AION NEW ENERGY AUTOMOBILE CO., LTD.</t>
  </si>
  <si>
    <t>NO.36, LONGYING ROAD, PANYU DISTRICT, GUANGZHOU - CHINA</t>
  </si>
  <si>
    <t>20int</t>
  </si>
  <si>
    <t>MEETION</t>
  </si>
  <si>
    <t>ENRIQUE J. CHEANG VERA - MARIANELLA MONTILLA RIOS - IRINA TERRA PORLEY -</t>
  </si>
  <si>
    <t>2019-0432</t>
  </si>
  <si>
    <t>SHENZHEN MEETION TECH CO., LTD</t>
  </si>
  <si>
    <t>NUTRIT YEAST</t>
  </si>
  <si>
    <t>CASTRO TORRES JORGE ALEJANDRO</t>
  </si>
  <si>
    <t>RODECAS ALIMENTOS, C.A.</t>
  </si>
  <si>
    <t>AV LARA CON CALLE8 CC CHURUN MERU NIVEL DEPOSITO LOCAL 18 URB NUEVA SEGOVIA BARQUISIMETO LARA ZONA POSTAL 3001 - VENEZUELA</t>
  </si>
  <si>
    <t>O2 OXIVEN</t>
  </si>
  <si>
    <t>MANUEL ANTONIO RODRIGUEZ - ANTEQUERA H. RICARDO ALBERTO - MONTIEL SALAS MARIA ANA - ANTEQUERA H. RICARDO ENRIQUE - MARIA R. RUGGIERO G. - GARCIA TORREALBA DINORA DEL VALLE -</t>
  </si>
  <si>
    <t>2022-1449</t>
  </si>
  <si>
    <t>OXÍGENOS DE VENEZUELA, C.A.</t>
  </si>
  <si>
    <t>CTRA PERIMETRAL UPATA-GUASIPATI LOCAL NRO. 03, SECTOR LA PRADERA, UPATA, BOLÍVAR, ZONA POSTAL 8052. - VENEZUELA</t>
  </si>
  <si>
    <t>10int</t>
  </si>
  <si>
    <t>VERSITIV</t>
  </si>
  <si>
    <t>LATITUD SEGUROS</t>
  </si>
  <si>
    <t>SOLICITUD PRESENTADA</t>
  </si>
  <si>
    <t>2022-1892</t>
  </si>
  <si>
    <t>NIREDON</t>
  </si>
  <si>
    <t>LUIS MANUEL RUIZ TORRES - MEDINA TESSMAN FRANCYS ELENA -</t>
  </si>
  <si>
    <t>2019-0871</t>
  </si>
  <si>
    <t>SYNGENTA CROP PROTECTION AG</t>
  </si>
  <si>
    <t>MATILDA</t>
  </si>
  <si>
    <t>VANESSA DEL CARMEN BEVILACQUA ASSANTI</t>
  </si>
  <si>
    <t>CREACIONES GASTRONOMICAS VACHERINS, C.A</t>
  </si>
  <si>
    <t>C.C. LA CASONA II, NIVEL 3, LOCAL 17-3, SAN ANTONIO DE LOS ALTOS, ESTADO MIRANDA - VENEZUELA</t>
  </si>
  <si>
    <t>2022-1823</t>
  </si>
  <si>
    <t>HOTEL TAMANACO, C.A.</t>
  </si>
  <si>
    <t>LV</t>
  </si>
  <si>
    <t>DANA RUTH BENTATA - JOSE JAVIER BRIZ - BENTATA KAREL - BEYER, ANETTE M -</t>
  </si>
  <si>
    <t>2016-2594</t>
  </si>
  <si>
    <t>CASTILLO CARLOS - BLANCO ASDRUBAL - PACHECO ROMER - MORO EMERSON - ALFARO MARICARMEN - QUIJANO YORDANKA - CASTRO JOHNNY - SOLER BEATRIZ - CORDOVA YANINE - MARTIN ANTONIO - OSTOS ANTONIO - VILLEGAS ROSSANNY - FICHER ESTEFANI - GARCIA LISBETH -</t>
  </si>
  <si>
    <t>2021-0611</t>
  </si>
  <si>
    <t>TELECOMUNICACIONES MOVILNET C.A.</t>
  </si>
  <si>
    <t>CC EL RECREO SABANA GRANDE TORRE SUR PISO 18 - VENEZUELA</t>
  </si>
  <si>
    <t>PEROS</t>
  </si>
  <si>
    <t>ZEINAB YOUNES</t>
  </si>
  <si>
    <t>COSMETICOS EL VISTAZO C.A</t>
  </si>
  <si>
    <t>AVENIDA AUTOPISTA BARCELONA-CARACAS, SECTOR MESONES, CEMTRO DE ALMACENAMIENTO SANO GALPONES 24 Y 25 ESTADO ANZOATEGUI ZONA POSTAL 6001 - VENEZUELA</t>
  </si>
  <si>
    <t>LOS LLANOS</t>
  </si>
  <si>
    <t>XIE LIHAO</t>
  </si>
  <si>
    <t>MERCANTIL LOS LLANOS X, .C.A.</t>
  </si>
  <si>
    <t>CALLE SIMON RODRIGUEZ LOCAL NRO 12 SECTOR CASCO VIEJO EL TIGRE EDO. ANZOATEGUI. ZONA POSTAL 6050 - VENEZUELA</t>
  </si>
  <si>
    <t>LEO</t>
  </si>
  <si>
    <t>ISKIA LISSETTE URDANETA</t>
  </si>
  <si>
    <t>CORPORACION VETTAL,C.A.</t>
  </si>
  <si>
    <t>LA TOSCANA</t>
  </si>
  <si>
    <t>2023-0146</t>
  </si>
  <si>
    <t>NEXT FOODS, C.A.</t>
  </si>
  <si>
    <t>CAFÉ CENDÉ</t>
  </si>
  <si>
    <t>VARIEDADES AGROINDUSTRIALES CHORRO GRANDE 88, C.A.</t>
  </si>
  <si>
    <t>AVENIDA PRINCIPAL CON CALLE RICAUTE, LOCAL NRO S/N SECTOR LA CONCEPCIÓN DE CARACHE, PARROQUIA LA CONCEPCIÓN, MUNICIPIO CARACHE, ESTADO TRUJILLO. - VENEZUELA</t>
  </si>
  <si>
    <t>MANUEL ANTONIO RODRIGUEZ - RICARDO ANTEQUERA PARILLI - ANTEQUERA H. RICARDO ALBERTO - MONTIEL SALAS MARIA ANA - ANTEQUERA H. RICARDO ENRIQUE - GALAVIS SUCRE CRISTINA -</t>
  </si>
  <si>
    <t>2012-0877</t>
  </si>
  <si>
    <t>MIARROZ</t>
  </si>
  <si>
    <t>SOLICITUD EN EXAMEN DE FONDO - POR PUBLICAR DECISION</t>
  </si>
  <si>
    <t>CAFÉ, TÉ, CACAO Y SUCEDÁNEOS DEL CAFÉ; ARROZ, PASTAS ALIMENTICIAS Y FIDEOS; TAPIOCA Y SAGÚ; HARINAS Y PREPARACIONES A BASE DE CEREALES; PAN, PRODUCTOS DE PASTELERÍA Y CONFITERÍA; CHOCOLATE; HELADOS CREMOSOS, SORBETES Y OTROS HELADOS; AZÚCAR, MIEL, JARABE DE MELAZA; LEVADURA, POLVOS DE HORNEAR; SAL, PRODUCTOS PARA SAZONAR, ESPECIAS, HIERBAS EN CONSERVA; VINAGRE, SALSAS Y OTROS CONDIMENTOS; HIELO.</t>
  </si>
  <si>
    <t>RAFAEL ERNESTO ORTIN PEROZO - MANUEL POLANCO FERNANDEZ - TERRERO PLANCHART MARIA ELENA - MARIA AUXILIADORA JURADO INFANTE - LUIS ALEJANDRO HENRIQUEZ - ANNET ANGULO CELIS - GUILLERMO ALBERTO LOPEZ ZAMBRANO -</t>
  </si>
  <si>
    <t>2023-0245</t>
  </si>
  <si>
    <t>COMERCIALIZADORA PRODUCTOS IMPORTADOS (COMPROIMPORT), C.A.</t>
  </si>
  <si>
    <t>Av. Principal Colinas de Bello Monte, Edif. N.C.R., Urb. Bello Monte, Caracas, Miranda. - VENEZUELA</t>
  </si>
  <si>
    <t>PUBLICACION DE LA MARCA COMO SOLICITADA</t>
  </si>
  <si>
    <t>PUBLICADA EN BOLETIN 624</t>
  </si>
  <si>
    <t>REDDOT</t>
  </si>
  <si>
    <t>SERVICIOS DE TELECOMUNICACIONES.</t>
  </si>
  <si>
    <t>2023-0299</t>
  </si>
  <si>
    <t>RED DOT TECHNOLOGIES, C.A.</t>
  </si>
  <si>
    <t>GRUPO MC</t>
  </si>
  <si>
    <t>CLERCH MIGUEL</t>
  </si>
  <si>
    <t>M.C. AIR C.A.</t>
  </si>
  <si>
    <t>HD</t>
  </si>
  <si>
    <t>HD HYUNDAI CO., LTD.</t>
  </si>
  <si>
    <t>KEJUMALU</t>
  </si>
  <si>
    <t>PRENDA DE VESTIR,CALZADO,GORRA Y SOMBRERIA</t>
  </si>
  <si>
    <t>MONTILLA CESAR</t>
  </si>
  <si>
    <t>ARELLANO CRUZ WENDY JOHANA</t>
  </si>
  <si>
    <t>MULTIMALL CENTER</t>
  </si>
  <si>
    <t>JOSE LUIS PIÑA HERNANDEZ</t>
  </si>
  <si>
    <t>MULTIMALL, C.A.</t>
  </si>
  <si>
    <t>SARITA</t>
  </si>
  <si>
    <t>2023-0345</t>
  </si>
  <si>
    <t>AVAM, C.A.</t>
  </si>
  <si>
    <t>AIKOZ</t>
  </si>
  <si>
    <t>MAGDALY JOSEFINA SANCHEZ ARANGUREN -</t>
  </si>
  <si>
    <t>2020-0815</t>
  </si>
  <si>
    <t>GREEN TIDE EXTRACTO DE ALGA</t>
  </si>
  <si>
    <t>2023-0372</t>
  </si>
  <si>
    <t>TIDE C.A</t>
  </si>
  <si>
    <t>CALLE PRINCIPAL DE GUAMACHE LOCAL S/N, SECTOR EL GUAMACHE, EL GUAMACHE LA BLANQUILLA NUEVA ESPARTA, VENEZUELA - VENEZUELA</t>
  </si>
  <si>
    <t>PRONOV</t>
  </si>
  <si>
    <t>2021-0272</t>
  </si>
  <si>
    <t>NOVOZYMES A/S</t>
  </si>
  <si>
    <t>BAGSVAERD - DINAMARCA</t>
  </si>
  <si>
    <t>DINAMARCA</t>
  </si>
  <si>
    <t>EMELIE</t>
  </si>
  <si>
    <t>FAKIH DE REDA FAWZIE</t>
  </si>
  <si>
    <t>ESQ. LA MARRON, EDIF. ESTEBA ASCANIO, PISO 2 APT. 2-A URB. ALTAGRACIA, CARACAS, DISTRITO CAPITAL, ZONA POSTAL 1010 - VENEZUELA</t>
  </si>
  <si>
    <t>LA SANAHORIA</t>
  </si>
  <si>
    <t>2023-0421</t>
  </si>
  <si>
    <t>VIDASANAHORIA SAC</t>
  </si>
  <si>
    <t>PERU</t>
  </si>
  <si>
    <t>12int</t>
  </si>
  <si>
    <t>SBR</t>
  </si>
  <si>
    <t>MOTOCICLETAS.</t>
  </si>
  <si>
    <t>BEIROUTI KHOURI ELIAS</t>
  </si>
  <si>
    <t>CALLE RIVAS DAVILA, EDIFICIO SAN JORGE, PISO 3, APTO B, URB CENTRO DE LA VICTORIA, EDO ARAGUA - VENEZUELA</t>
  </si>
  <si>
    <t>EL FRUTO DE UNA TRADICION</t>
  </si>
  <si>
    <t>2023-0464</t>
  </si>
  <si>
    <t>CARLO BALILLA BATTISTINI SAMUDIO</t>
  </si>
  <si>
    <t>MANGUANGUA</t>
  </si>
  <si>
    <t>MARIA VICTORIA JIMENEZ ROJAS</t>
  </si>
  <si>
    <t>MANGUANGUA GOURMET C A</t>
  </si>
  <si>
    <t>ESQUINA GARABATO, EL CUMBITO SECTOR POZO DE ROSAS SAN PEDRO EDO MIRANDA - VENEZUELA</t>
  </si>
  <si>
    <t>ARQOS</t>
  </si>
  <si>
    <t>CARLOS VALEDON HURTADO - ARIANNA ESTANGA - NAZARETH DJENANIAN DERTOROSSIAN - ESTRADA POVEDA NAHOMY YAMALI - SHEUAT DA ABREU SOLANGE IVETT - LEOPOLDO MARQUEZ LEFELD - BELTRAN GONZALEZ DIEGO ALEJANDRO -</t>
  </si>
  <si>
    <t>2022-1565</t>
  </si>
  <si>
    <t>V6 MIRADOR LLC</t>
  </si>
  <si>
    <t>2023-0498</t>
  </si>
  <si>
    <t>PR INDUSTRIAL S.R.L.</t>
  </si>
  <si>
    <t>CASOLE D´ELSA, SIENA - ITALIA</t>
  </si>
  <si>
    <t>ITALIA</t>
  </si>
  <si>
    <t>2022-0846</t>
  </si>
  <si>
    <t>BAKERY IBERIAN INVESTMENTS, S.L.</t>
  </si>
  <si>
    <t>BIOFARM</t>
  </si>
  <si>
    <t>CHUCHO CAFE</t>
  </si>
  <si>
    <t>CAFE Y SUCEDANEOS DEL CAFE.</t>
  </si>
  <si>
    <t>AGUILAR SUAREZ HEBER</t>
  </si>
  <si>
    <t>MIXUEBINGCHENG CO., LTD.</t>
  </si>
  <si>
    <t>MAVESA</t>
  </si>
  <si>
    <t>ACEITES Y GRASAS COMESTIBLES, MARGARINAS</t>
  </si>
  <si>
    <t>MOREAU AYMARD JACQUELINE J. -</t>
  </si>
  <si>
    <t>2023-0404</t>
  </si>
  <si>
    <t>DEUTSCHE TRANSNATIONAL TRUSTEE CORPORATION INC</t>
  </si>
  <si>
    <t>ASTRO100</t>
  </si>
  <si>
    <t>QUINTERO ANGEL RIGOBERTO</t>
  </si>
  <si>
    <t>BARINAS, ESTADO BARINAS. - VENEZUELA</t>
  </si>
  <si>
    <t>44int</t>
  </si>
  <si>
    <t>FARMACIA RIO</t>
  </si>
  <si>
    <t>CLAUDIA PATRICIA JAIMES CONTRERAS</t>
  </si>
  <si>
    <t>FARMACIA RIO, C.A</t>
  </si>
  <si>
    <t>CALLE 2 DE VISTA ALEGRE EDIF RIO PB - VENEZUELA</t>
  </si>
  <si>
    <t>AGRO SIMÓN SEMBRAMOS AGRONEGOCIOS</t>
  </si>
  <si>
    <t>DE SOLA LANDER ARTURO - DE SOLA LANDER IRENE - JARAMILLO MIRANDA, MARIA ANGELICA - QUINTERO PEREZ MARIA DEL ROSARIO - MINGARELLI LOZZI LORENA - PARRA HERNANDEZ ENEIDA - JOSE GUTIERREZ RODRIGUEZ - CARLOS BACHRICH NAGY - SHERLEY R LONGA UBILLUZ -</t>
  </si>
  <si>
    <t>2017-0849</t>
  </si>
  <si>
    <t>INVERSIONES MARCAS SS, C.A.</t>
  </si>
  <si>
    <t>SECTOR TIERRA NEGRA, MARACAIBO, ESTADO ZULIA. - VENEZUELA</t>
  </si>
  <si>
    <t>MÁS QUE HAMBURGUESAS</t>
  </si>
  <si>
    <t>VALECILLOS GAMERO MARLEEN MARGARITA -</t>
  </si>
  <si>
    <t>2023-0596</t>
  </si>
  <si>
    <t>ROCKERS MCY, C.A.</t>
  </si>
  <si>
    <t>AVENIDA 1, QUINTA MILIOR - VENEZUELA</t>
  </si>
  <si>
    <t>MAROLIO</t>
  </si>
  <si>
    <t>MAROLIO S.A.</t>
  </si>
  <si>
    <t>ARGENTINA</t>
  </si>
  <si>
    <t>ROPA; FRANELAS; CAMISAS; VESTIDOS.</t>
  </si>
  <si>
    <t>ROJO DIAZ DILMER ADRIAN</t>
  </si>
  <si>
    <t>DILMER ADRIAN ROJO DIAZ</t>
  </si>
  <si>
    <t>CALLE CONDOMINIO 7, CASA NRO 46, URB. LOMAS DEL VIENTO, MATURIN, MONAGAS. - VENEZUELA</t>
  </si>
  <si>
    <t>2023-0686</t>
  </si>
  <si>
    <t>PAISES BAJOS</t>
  </si>
  <si>
    <t>SIENTE LA COCINA</t>
  </si>
  <si>
    <t>AYALA CHERUBINI BEATRIZ CAROLINA - SILVA FEBRES JOSE ALEJANDRO - ADOLFO LOPEZ MORENO - MANUEL SANCHEZ ABRAHAM - CARLEN SANCHEZ HERRERA -</t>
  </si>
  <si>
    <t>2016-2755</t>
  </si>
  <si>
    <t>ALUM-WARE PRODUCTOS DE ALUMINIO, C.A.</t>
  </si>
  <si>
    <t>CALLE 86 LOCAL NRO 120 Y 121 URB PARQUE INDUSTRIAL LA QUIZANDA VALENCIA CARABOBO ZONA POSTAL 2003 - VENEZUELA</t>
  </si>
  <si>
    <t>CAFE PALMA REAL</t>
  </si>
  <si>
    <t>CAFÉ.</t>
  </si>
  <si>
    <t>BASTIDAS ITALO</t>
  </si>
  <si>
    <t>CAFE PALMA REAL, C.A.</t>
  </si>
  <si>
    <t>BARQUISIMETO, ESTADO LARA. - VENEZUELA</t>
  </si>
  <si>
    <t>VIRTUOSO</t>
  </si>
  <si>
    <t>2003-2436</t>
  </si>
  <si>
    <t>FORT WORTH, TEXAS - ESTADOS UNIDOS DE AMÉRICA</t>
  </si>
  <si>
    <t>24int</t>
  </si>
  <si>
    <t>DURAMAX</t>
  </si>
  <si>
    <t>2020-0008</t>
  </si>
  <si>
    <t>KIMBERLY-CLARK WORLDWIDE, INC.</t>
  </si>
  <si>
    <t>KRONUTS</t>
  </si>
  <si>
    <t>MARIBEL TRUJILLO DE CELIS - BELANDRIA RUIZ ROXSSEL JOSE -</t>
  </si>
  <si>
    <t>2022-1632</t>
  </si>
  <si>
    <t>INVERSIONES BAALBECK, C.A</t>
  </si>
  <si>
    <t>MERLIN</t>
  </si>
  <si>
    <t>2023-0819</t>
  </si>
  <si>
    <t>ZAIDUN RIYADE ABOU ASSALI KASSEM</t>
  </si>
  <si>
    <t>ECO RHELEN</t>
  </si>
  <si>
    <t>FRANCISCO J. ACEVEDO S.</t>
  </si>
  <si>
    <t>INTERVIT CA</t>
  </si>
  <si>
    <t>CARACAS VENEZUELA - VENEZUELA</t>
  </si>
  <si>
    <t>CHAIN A LA PARRILLA</t>
  </si>
  <si>
    <t>ARNIAS TORRENS LUZ SERENA -</t>
  </si>
  <si>
    <t>2023-0896</t>
  </si>
  <si>
    <t>CHAIN A LA PARRILLA, C. A.</t>
  </si>
  <si>
    <t>SALMTECH</t>
  </si>
  <si>
    <t>ALVARO JOSE RIVAS</t>
  </si>
  <si>
    <t>CR HACIENDA MONZANGA LOCAL VIA PENETRACION NRO S/N SECTOR MONZANGA SAN DIEGO VALENCIA CARABOBO. - VENEZUELA</t>
  </si>
  <si>
    <t>VENTO</t>
  </si>
  <si>
    <t>MOTOCICLETAS, MOTONETAS Y CUATRIMOTOS.</t>
  </si>
  <si>
    <t>LOPEZ JAEN GABRIEL TADEO - VICTOR RODRIGUEZ SIEM - JESUS RIOS MUJICA -</t>
  </si>
  <si>
    <t>2021-0772</t>
  </si>
  <si>
    <t>ISAAC CALDERON BIRCH</t>
  </si>
  <si>
    <t>MÉXICO</t>
  </si>
  <si>
    <t>PEPSI</t>
  </si>
  <si>
    <t>2004-1596</t>
  </si>
  <si>
    <t>PEPSICO, INC.</t>
  </si>
  <si>
    <t>PURCHASE, NEW YORK - ESTADOS UNIDOS DE AMÉRICA</t>
  </si>
  <si>
    <t>2021-0520</t>
  </si>
  <si>
    <t>REINO UNIDO</t>
  </si>
  <si>
    <t>DECOPAINT</t>
  </si>
  <si>
    <t>ALAING MALDONADO</t>
  </si>
  <si>
    <t>DECO PAINT C.A</t>
  </si>
  <si>
    <t>PAFIA</t>
  </si>
  <si>
    <t>NAYRE JUSDALIA HERNADEZ ORTEGANO</t>
  </si>
  <si>
    <t>14int</t>
  </si>
  <si>
    <t>PERPETUAL 1908</t>
  </si>
  <si>
    <t>MANUEL POLANCO FERNANDEZ - TERRERO PLANCHART MARIA ELENA - MARIA AUXILIADORA JURADO INFANTE - GUILLERMO A. LOPEZ. Z -</t>
  </si>
  <si>
    <t>2019-1613</t>
  </si>
  <si>
    <t>ROLEX SA</t>
  </si>
  <si>
    <t>GENEVA - SUIZA</t>
  </si>
  <si>
    <t>ISOTRETIN</t>
  </si>
  <si>
    <t>2012-1301</t>
  </si>
  <si>
    <t>LABORATORIOS FC PHARMA, C.A.</t>
  </si>
  <si>
    <t>MAIQUETIA, VARGAS - VENEZUELA</t>
  </si>
  <si>
    <t>ALTA D</t>
  </si>
  <si>
    <t>2015-1292</t>
  </si>
  <si>
    <t>EUROFARMA VENEZUELA CASA DE REPRESENTACIÓN, C.A.</t>
  </si>
  <si>
    <t>FIRMFIT</t>
  </si>
  <si>
    <t>CFL HOLDING LIMITED</t>
  </si>
  <si>
    <t>HONG KONG</t>
  </si>
  <si>
    <t>MANPA ECOLOGY SUTIL</t>
  </si>
  <si>
    <t>DE SOLA LANDER IRENE - PARRA HERNANDEZ ENEIDA - JOSE GUTIERREZ RODRIGUEZ - ARTURO DE SOLA LANDER - CARLOS BACHRICH NAGY - IRENE MARQUEZ RAGA - ANA VICTORIA CORTEZ PEREZ - LIZBETH CAROLINA VILLEGAS V. - MARIA DEL ROSARIO QUINTERO PEREZ - ALFREDO FERNANDEZ CARPIO - ADRIANA CAROLINA FERNANDEZ GONZALEZ -</t>
  </si>
  <si>
    <t>2012-1402</t>
  </si>
  <si>
    <t>MANUFACTURAS DE PAPEL, C.A. (MANPA) S.A.C.A.</t>
  </si>
  <si>
    <t>MINISO</t>
  </si>
  <si>
    <t>GONZALEZ ZAMBRANO ARNALDO A. - NILDA DE GONZALEZ -</t>
  </si>
  <si>
    <t>2023-1084</t>
  </si>
  <si>
    <t>MINISO HONG KONG LIMITED</t>
  </si>
  <si>
    <t>ROOM 32, 11/F, LEE KA INDUSTRIAL BUILDING, 8 NG FONG STREET, SAN PO KONG, KL, HONG KONG - CHINA</t>
  </si>
  <si>
    <t>PAOLA STUDIO</t>
  </si>
  <si>
    <t>DARMELY PAOLA ZAMBRANO MORA</t>
  </si>
  <si>
    <t>STUDIO PAOLA ZAMBRANO</t>
  </si>
  <si>
    <t>CARACAS-VENEZUELA 10-10 - VENEZUELA</t>
  </si>
  <si>
    <t>NANO WEB</t>
  </si>
  <si>
    <t>RAUL ANTONIO DIAZ HERNANDEZ</t>
  </si>
  <si>
    <t>JET-FILTER, C.A.</t>
  </si>
  <si>
    <t>CONGLOMERADO INDUSTRIAL DE CORPOINDUSTRIAS GALPONES E5 Y E19 TINAQUILLO, EDO COJEDES - VENEZUELA</t>
  </si>
  <si>
    <t>THOM SAILOR</t>
  </si>
  <si>
    <t>OVALLES DE SILVA ISAURA</t>
  </si>
  <si>
    <t>AVENIDA 4, BARRIO LAS FLORES, NUMERO 1-16, SAN CRISTOBAL, ESTADO TACHIRA - VENEZUELA</t>
  </si>
  <si>
    <t>RODRIGUEZ ZENAIDA JOSEFINA</t>
  </si>
  <si>
    <t>MOTO MASTRO, C.A</t>
  </si>
  <si>
    <t>QUEENS LEAGUE</t>
  </si>
  <si>
    <t>KINGS COMPETITION, S.L.U.</t>
  </si>
  <si>
    <t>SUNTY MANZANA</t>
  </si>
  <si>
    <t>2021-0716</t>
  </si>
  <si>
    <t>ABC SABORES DEL CENTRO, S.A.</t>
  </si>
  <si>
    <t>CAFÉ SEMPITERNO</t>
  </si>
  <si>
    <t>JESUS ANTONIO JEREZ HIDALGO</t>
  </si>
  <si>
    <t>CAFÉ AROMA 2016, CA</t>
  </si>
  <si>
    <t>ORIENTAL</t>
  </si>
  <si>
    <t>ARROZ ENTERO</t>
  </si>
  <si>
    <t>FENG HUOHENG</t>
  </si>
  <si>
    <t>AGROPECUARIA GRAN ORIENTAL,C.A</t>
  </si>
  <si>
    <t>CTRA NACIONAL CALABOZO PASO EL CABALLO QTA HATO EL MANGUITO NRO S/N SECTOR EL MANGUITO CALABOZO GUARICO ZONA POSTAL 2312 - VENEZUELA</t>
  </si>
  <si>
    <t>TU ALIADO</t>
  </si>
  <si>
    <t>ADRIANO CARDONE SUCCAR</t>
  </si>
  <si>
    <t>CORPORACION TU ALIADO DIGITAL VENEZUELA, C.A.</t>
  </si>
  <si>
    <t>CALLE PRINCIPAL CC Y RESIDENCIAL LA GONZALERA NIVEL PA, LOCAL PA-8, SECTOR LA GONZALERA, SAN ANTONIO DE LOS ALTOS, MIRANDA, ZONA POSTAL 1204 - VENEZUELA</t>
  </si>
  <si>
    <t>4int</t>
  </si>
  <si>
    <t>MOTUL EGEN</t>
  </si>
  <si>
    <t>2023-0365</t>
  </si>
  <si>
    <t>MOTUL</t>
  </si>
  <si>
    <t>PALUZ</t>
  </si>
  <si>
    <t>GIOVANNI VARELA MEZZAPESA</t>
  </si>
  <si>
    <t>FUNDACION PRIMEROS AUXILIOS LUZ PAUL RENE MORENO CAMACHO</t>
  </si>
  <si>
    <t>CALLE 45A CASA 14 URB EL BOSQUE III MARACAIBO ZULIA ZONA POSTAL 4001 - VENEZUELA</t>
  </si>
  <si>
    <t>27int</t>
  </si>
  <si>
    <t>YALA</t>
  </si>
  <si>
    <t>SOCORRO SANCHEZ CAROLINA DEL PILAR - RODRIGUEZ PEREZ RODELIS ANDREINA - MAIESE TORRES KATTERINE DANIELA -</t>
  </si>
  <si>
    <t>2023-0508</t>
  </si>
  <si>
    <t>OCTAGONO PUBLICIDAD C.A.</t>
  </si>
  <si>
    <t>VALENCIA, ESTADO CARABOBO - VENEZUELA</t>
  </si>
  <si>
    <t>ABBA ENMANUEL</t>
  </si>
  <si>
    <t>LEONCIO ENRIQUE MONIQUE YNOJOSA</t>
  </si>
  <si>
    <t>ABBA ENMANUEL C.A</t>
  </si>
  <si>
    <t>BISTON</t>
  </si>
  <si>
    <t>SOLA RODRIGUEZ MAIDA MARGARITA</t>
  </si>
  <si>
    <t>SMART HOME</t>
  </si>
  <si>
    <t>BILLY OZZY LEON PIETER</t>
  </si>
  <si>
    <t>ZONA TECH, C.A</t>
  </si>
  <si>
    <t>JOHNSON&amp;JOHNSON</t>
  </si>
  <si>
    <t>SOL DE JANEIRO</t>
  </si>
  <si>
    <t>SOL DE JANEIRO IP, INC.</t>
  </si>
  <si>
    <t>OMEGA ELECTRONICS</t>
  </si>
  <si>
    <t>RABBAT SABE SOUBJI ANTONIO</t>
  </si>
  <si>
    <t>CHOCOLATE LATINOAMERICANO SOSTENIBLE</t>
  </si>
  <si>
    <t>CARLOS VALEDON HURTADO - LEOPOLDO MARQUEZ LEFELD - RAFAEL ERNESTO ORTIN PEROZO - LUIS ALEJANDRO HENRIQUEZ - ANNET ANGULO CELIS -</t>
  </si>
  <si>
    <t>2019-1564</t>
  </si>
  <si>
    <t>COMPAÑÍA NACIONAL DE CHOCOLATES S.A.S.</t>
  </si>
  <si>
    <t>CARRERA 43 A 1 A SUR 143 MEDELLÍN, ANTIOQUIA, - COLOMBIA</t>
  </si>
  <si>
    <t>BARBEBIEN</t>
  </si>
  <si>
    <t>CEN JINCHAO</t>
  </si>
  <si>
    <t>AV. RIVAS CASA NRO 80/81, URB. TOMAS LANDER, SECTOR CASCO CENTRAL, OCUMARE DEL TUY, EDO. MIRANDA - VENEZUELA</t>
  </si>
  <si>
    <t>ZAMUSA</t>
  </si>
  <si>
    <t>MARIA ISABEL PEÑA CARDENAS</t>
  </si>
  <si>
    <t>ZAMU.S.A. CORPORATION C.A</t>
  </si>
  <si>
    <t>ZONA INDUSTRIAL I, BARQUISIMETO, EDO. LARA - VENEZUELA</t>
  </si>
  <si>
    <t>ZUBI</t>
  </si>
  <si>
    <t>PRODUCTOS COSMÉTICOS Y PARA CUIDADO PERSONAL.</t>
  </si>
  <si>
    <t>2021-1094</t>
  </si>
  <si>
    <t>SAINT LAURENT</t>
  </si>
  <si>
    <t>2023-0267</t>
  </si>
  <si>
    <t>YVES SAINT LAURENT</t>
  </si>
  <si>
    <t>XETUX</t>
  </si>
  <si>
    <t>CARLOS MIGUEL CEGARRA VIGANONI</t>
  </si>
  <si>
    <t>XETUX SOLUCIONES, C.A</t>
  </si>
  <si>
    <t>AV. VERACRUZ EDF LA HACIENDA PISO 5 OF 45-H URB LAS MERCEDES CARACAS EL CAFETAL MIRANDA ZONA POSTAL 1060 - VENEZUELA</t>
  </si>
  <si>
    <t>PINTURAS COINPICA</t>
  </si>
  <si>
    <t>BOZ MACHADO LAURA C.</t>
  </si>
  <si>
    <t>PINTURAS COINPICA, C.A.</t>
  </si>
  <si>
    <t>CALLE LOS CARRILES LOCAL GALPON NRO 42-B URB INDUSTRIAL DE LA CUMACA PARACOTOS MIRANDA ZONA POSTAL 1201 - VENEZUELA</t>
  </si>
  <si>
    <t>LEVARE</t>
  </si>
  <si>
    <t>EMIRATOS ARABES UNIDOS</t>
  </si>
  <si>
    <t>GREINO</t>
  </si>
  <si>
    <t>MONTERO TROMPIZ REGULO ALBERTO</t>
  </si>
  <si>
    <t>CALLE LOS BACARES, CASA NRO D-6, URB COUNTRY PARK VILLASERINO, VALENCIA, ESTADO CARABOBO. - VENEZUELA</t>
  </si>
  <si>
    <t>DELANTO</t>
  </si>
  <si>
    <t>JHONNY ANDRÉS GEORGES PARRA</t>
  </si>
  <si>
    <t>SABRE</t>
  </si>
  <si>
    <t>SABRE GLBL INC</t>
  </si>
  <si>
    <t>YOY</t>
  </si>
  <si>
    <t>JESÚS ALBERTO OROPEZA SILVA</t>
  </si>
  <si>
    <t>EPIC TECHNOLOGY C.A.</t>
  </si>
  <si>
    <t>CTRA. PANAMERICANA, CC CENTRO EMPRESARIAL LA CASCADA, NIVEL 4 OF 4-10, SECTOR ALTOS DE CORRALITO CARRIZAL, MIRANDA ZONA POSTAL 1203. - VENEZUELA</t>
  </si>
  <si>
    <t>NIZOX</t>
  </si>
  <si>
    <t>2023-1626</t>
  </si>
  <si>
    <t>PHARMA BRAND HOLDINGS, INC.</t>
  </si>
  <si>
    <t>CALIFORNIA COLLECTION</t>
  </si>
  <si>
    <t>HIMANI WAKED RABIH SAID</t>
  </si>
  <si>
    <t>INVERSIONES INTRATEX C.A</t>
  </si>
  <si>
    <t>CALLE ESTE F1 PARC MBI-2 LOCAL GALPON LETRA AZONA INDUSTRIAL Y COMERCIAL CASTILLETE SECTOR LOS ARALES VALENCIA CARABOBO Z.P 2006 - VENEZUELA</t>
  </si>
  <si>
    <t>IMPOL</t>
  </si>
  <si>
    <t>IMPOL INSTRUMENTAL E IMPLANTES LTDA</t>
  </si>
  <si>
    <t>BRASIL</t>
  </si>
  <si>
    <t>ZAMBRANO DUGARTE, MARY CLORY</t>
  </si>
  <si>
    <t>SERVICIOS ERAC 22, C.A.</t>
  </si>
  <si>
    <t>THYGENEXT</t>
  </si>
  <si>
    <t>INTERPACE DIAGNOSTICS, LLC</t>
  </si>
  <si>
    <t>RASPA TU SUERTE</t>
  </si>
  <si>
    <t>YUBIRIS CORONADO GARCIA -</t>
  </si>
  <si>
    <t>2023-1195</t>
  </si>
  <si>
    <t>CORPORACION TECNILOTTO, C.A.</t>
  </si>
  <si>
    <t>SAN CRISTOBAL, ESTADO TACHIRA, VENEZUELA - VENEZUELA</t>
  </si>
  <si>
    <t>FEMDIEN</t>
  </si>
  <si>
    <t>ANTICONCEPTIVO ORAL.</t>
  </si>
  <si>
    <t>DKT DE MÉXICO, S.A. DE C.V.</t>
  </si>
  <si>
    <t>BIMBA Y LOLA</t>
  </si>
  <si>
    <t>MANUEL ANTONIO RODRIGUEZ - ANTEQUERA H. RICARDO ALBERTO - MONTIEL SALAS MARIA ANA - ANTEQUERA H. RICARDO ENRIQUE - MARIA R. RUGGIERO G. - GARCIA TORREALBA DINORA DEL VALLE - BREDA MENDOZA CLAUDIA GISELA -</t>
  </si>
  <si>
    <t>2021-0564</t>
  </si>
  <si>
    <t>PROBIOMED</t>
  </si>
  <si>
    <t>PROBIOMED S.A. DE C.V.</t>
  </si>
  <si>
    <t>MEGAN BATLA</t>
  </si>
  <si>
    <t>AL ABDALA EL SOUKI MEGAN BATLA</t>
  </si>
  <si>
    <t>CALLE CALLE LOS CHAGUARAMOS QTA. SINDY SUSANA NRO. 166 SECTOR CASCO CENTRAL CIUDAD OJEDA ZULIA. - VENEZUELA</t>
  </si>
  <si>
    <t>ROSWILL</t>
  </si>
  <si>
    <t>LOPEZ OLGA MAR</t>
  </si>
  <si>
    <t>CONJUNTO RESIDENCIAL EL TINAJERO, CASA NUMERO 80 SECTOR VALLE DE ORO, MUNICIPIO SAN DIEGO ESTADO CARABOBO - VENEZUELA</t>
  </si>
  <si>
    <t>LUATEK</t>
  </si>
  <si>
    <t>STAR LIGHT COMÉRCIO DE PRESENTE E ARTIGOS ELETRO-ELETRÔNICOS IMPORTAÇÃO E EXPORTAÇÃO LTDA.</t>
  </si>
  <si>
    <t>MAREAH</t>
  </si>
  <si>
    <t>CELIS DELGADO RAFAEL EDUARDO</t>
  </si>
  <si>
    <t>DISTRIBUIDORA GLOBAL C Y D, C.A</t>
  </si>
  <si>
    <t>ARABITO FERRETERIAS</t>
  </si>
  <si>
    <t>OMAR EL HENAOUI SALAH</t>
  </si>
  <si>
    <t>COMERCIALIZADORA Y DISTRIBUIDORA EL ARABITO 222 F.P.</t>
  </si>
  <si>
    <t>AV MIRANDA CRUCE CON CALLE MADARIAGA EDIF DOÑA ROSA PB LOCAL S/N SECTOR CENTRO SAN FERNANDO DE APURE, ESTADO APURE - VENEZUELA</t>
  </si>
  <si>
    <t>EVOLUTION</t>
  </si>
  <si>
    <t>MOREAU AYMARD JACQUELINE J. - GONZALEZ BENOIT ANA CAROLINA - GARCIA BARRETO YISMAR - BARRIOS MARIA FERNANDA -</t>
  </si>
  <si>
    <t>2023-1505</t>
  </si>
  <si>
    <t>CPS TECHNOLOGY HOLDINGS LLC</t>
  </si>
  <si>
    <t>17int</t>
  </si>
  <si>
    <t>MAXWELL</t>
  </si>
  <si>
    <t>MAXIM ALNASSER</t>
  </si>
  <si>
    <t>AV CIRCUNVALACION N 2 AVENIDA 58 CASA V-81 URB RESIDENCIA DURAS DEL SUR VILLAS MARACAIBO ZULIA ZONA POSTAL 4004 - VENEZUELA</t>
  </si>
  <si>
    <t>SIRIA REPUBLICA</t>
  </si>
  <si>
    <t>SEU ALIMENTOS</t>
  </si>
  <si>
    <t>NIÑO VILERA, RENAN ALFONZO</t>
  </si>
  <si>
    <t>FRIGORIFICO R Y J, C.A.</t>
  </si>
  <si>
    <t>FLUXUS</t>
  </si>
  <si>
    <t>T TAWALA</t>
  </si>
  <si>
    <t>AYALA CHERUBINI BEATRIZ CAROLINA - SILVA FEBRES JOSE ALEJANDRO - NAVA HERNANDEZ SAMANTHA ELIBETH - VILERA BOLAÑO GUSTAVO ANDRES -</t>
  </si>
  <si>
    <t>2021-1039</t>
  </si>
  <si>
    <t>WILD OLIVE</t>
  </si>
  <si>
    <t>KALY</t>
  </si>
  <si>
    <t>LUO JIANHUI</t>
  </si>
  <si>
    <t>MICEVEN, C.A.</t>
  </si>
  <si>
    <t>AV. PAEZ LOCAL NRO. SN, ZONA INDUSTRIAL DE ARAURE, SECTOR MIRAFLORES, ARAURE, PORTUGUESA, ZONA POSTAL 3303. - VENEZUELA</t>
  </si>
  <si>
    <t>HANA</t>
  </si>
  <si>
    <t>ABDULLAH FAKIH SALEH</t>
  </si>
  <si>
    <t>INVERSIONES HIB 2020 CA</t>
  </si>
  <si>
    <t>AV ESPAÑA LOCAL NRO 53 URB NUEVA CARACAS CARACAS DISTRITO CAPITAL ZONA POSTAL 1030 - VENEZUELA</t>
  </si>
  <si>
    <t>MOLINA VIAJES</t>
  </si>
  <si>
    <t>VANOSOSTE MOLINA FRANCISCO JOSE</t>
  </si>
  <si>
    <t>MOLINA AGENCIA DE VIAJES C.A</t>
  </si>
  <si>
    <t>AV ANDRES BELLO EDIF EDF SAN BOSCO PISO PB LOCAL NRO 2 URB LOS PALOS GRANDES CARACAS (CHACAO) MIRANDA.ZONA POTAL 1010 - VENEZUELA</t>
  </si>
  <si>
    <t>PREMIER PADEL</t>
  </si>
  <si>
    <t>SOLICITUD CONCEDIDA PUBLICADA</t>
  </si>
  <si>
    <t>PUBLICIDAD; GESTIÓN DE EMPRESAS; ADMINISTRACIÓN DE EMPRESAS; FUNCIONES DE OFICINA; ADMINISTRACIÓN DE PROGRAMAS DE FIDELIDAD DE CONSUMIDORES; PUBLICIDAD; SERVICIOS DE PUBLICIDAD Y PROMOCIÓN, SERVICIOS DE INFORMACIÓN SOBRE PUBLICIDAD Y PROMOCIÓN, AGENCIAS DE INFORMACIÓN COMERCIAL, TODOS LOS SERVICIOS MENCIONADOS PRESTADOS EN LÍNEA DESDE UNA BASE DE DATOS INFORMÁTICA O MEDIANTE UNA RED INFORMÁTICA GLOBAL (INTERNET) O MEDIANTE DISPOSITIVOS INALÁMBRICOS DE COMUNICACIÓN ELECTRÓNICOS; PUBLICIDAD DE EVENTOS DEPORTIVOS; PUBLICIDAD, INCLUIDA LA PROMOCIÓN DE PRODUCTOS Y SERVICIOS DE TERCEROS MEDIANTE ACUERDOS DE PATROCINIO Y ACUERDOS DE LICENCIA RELACIONADOS CON EVENTOS DEPORTIVOS INTERNACIONALES; SERVICIOS DE ASESORAMIENTO PARA LA GESTIÓN EMPRESARIAL; SERVICIOS DE AGENCIA PARA LA PROMOCIÓN DE PERSONALIDADES DEPORTIVAS; SERVICIOS DE RECORDATORIO DE CITAS (FUNCIONES DE OFICINA); SERVICIOS DE PROGRAMACIÓN DE CITAS (FUNCIONES DE OFICINA); GESTIÓN DE SUSCRIPCIONES A PERIÓDICOS PARA TERCEROS; GESTIÓN DE SUSCRIPCIONES A SERVICIOS DE TELECOMUNICACIONES PARA TERCEROS; SUBASTAS EN UNA RED INFORMÁTICA MUNDIAL (INTERNET) O MEDIANTE DISPOSITIVOS INALÁMBRICOS DE COMUNICACIÓN ELECTRÓNICOS; REUNIR DE LOS SIGUIENTES PRODUCTOS EN BENEFICIO DE OTROS PARA PERMITIR A LOS CLIENTES VERLOS Y COMPRARLOS CÓMODAMENTE EN UNA TIENDA O EN UNA RED INFORMÁTICA GLOBAL (INTERNET) O MEDIANTE DISPOSITIVOS INALÁMBRICOS DE COMUNICACIÓN ELECTRÓNICOS; SERVICIOS DE ADMINISTRACIÓN DE EMPRESAS PARA PROCESAR SERVICIOS COMERCIALES EN UNA RED INFORMÁTICA GLOBAL (INTERNET) O MEDIANTE DISPOSITIVOS INALÁMBRICOS DE COMUNICACIÓN ELECTRÓNICOS; SERVICIOS DE INTERMEDIACIÓN EMPRESARIAL RELACIONADOS CON LA VINCULACIÓN DE DIVERSOS PROFESIONALES CON CLIENTES; GESTIÓN EMPRESARIAL DE CLUBES DEPORTIVOS; GESTIÓN EMPRESARIAL DE INSTALACIONES DEPORTIVAS (PARA TERCEROS); GESTIÓN EMPRESARIAL DE ESPACIOS DEPORTIVAS (PARA TERCEROS); GESTIÓN EMPRESARIAL DE DEPORTISTAS; GESTIÓN EMPRESARIAL DE PERSONALIDADES DEL DEPORTE; GESTIÓN EMPRESARIAL DE COMPETICIONES DEPORTIVAS; SERVICIOS DE GESTIÓN EMPRESARIAL; RECOPILACIÓN DE DIRECTORIOS PARA PUBLICACIÓN EN INTERNET Y EN REDES INALÁMBRICAS DE COMUNICACIONES ELECTRÓNICAS; ADMINISTRACIÓN COMERCIAL DE LICENCIAS DE BIENES Y SERVICIOS DE TERCEROS; RECOPILACIÓN Y REGISTRO DE DATOS E INFORMACIÓN SOBRE ACTUACIONES DEPORTIVAS; RECOPILACIÓN DE INFORMACIÓN EN BASES DE DATOS INFORMÁTICAS; COMPILACIÓN DE ESTADÍSTICAS; RECOPILACIÓN DE ÍNDICES DE INFORMACIÓN CON FINES COMERCIALES O PUBLICITARIOS; CELEBRACIÓN DE EVENTOS COMERCIALES; ELABORACIÓN DE PERFILES DE CONSUMIDORES CON FINES COMERCIALES O DE MERCADEO; DEMOSTRACIÓN DE MERCANCÍAS; DESARROLLO, LANZAMIENTO Y ADMINISTRACIÓN DE PROGRAMAS DE FIDELIDAD, TALES COMO EMISIÓN DE TARJETAS DE FIDELIDAD PARA AFICIONADOS; DIFUSIÓN DE MATERIAL PUBLICITARIO; DISTRIBUCIÓN DE MUESTRAS; SERVICIOS DE AGENCIAS DE EMPLEO; BÚSQUEDA DE PATROCINIO FINANCIERO PARA COMPETICIONES DEPORTIVAS; IMPLEMENTACIÓN DE PROGRAMAS DE FIDELIDAD Y BONIFICACIÓN DE MEMBRESÍA PARA CLIENTES; MERCADEO POR INFLUENCERS; MERCADEO; INVESTIGACIÓN DE MERCADO; SERVICIOS DE RELACIONES CON LOS MEDIOS; NEGOCIACIÓN Y CELEBRACIÓN DE TRANSACCIONES COMERCIALES PARA TERCEROS; SERVICIOS DE RECORTES DE NOTICIAS; PUBLICIDAD EN LÍNEA EN UNA RED INFORMÁTICA; ENCUESTAS DE OPINIÓN; ORGANIZACIÓN DE EXPOSICIONES CON FINES COMERCIALES O PUBLICITARIOS; ORGANIZACIÓN DE EVENTOS DEPORTIVOS CON FINES PROMOCIONALES, COMERCIALES O PUBLICITARIOS; ORGANIZACIÓN DE FERIAS COMERCIALES; PUBLICIDAD EXTERIOR (EN EXTERIORES); CONSULTORÍA EN GESTIÓN DE PERSONAL; RECLUTAMIENTO DE PERSONAL; SERVICIOS DE ADQUISICIÓN PARA TERCEROS (COMPRA DE BIENES Y SERVICIOS PARA OTRAS EMPRESAS); SERVICIOS DE ADQUISICIÓN PARA TERCEROS (COMPRA DE BIENES Y SERVICIOS PARA OTRAS EMPRESAS) PARA EVENTOS DEPORTIVOS O DE ENTRETENIMIENTO; CONSULTORÍA EMPRESARIAL PROFESIONAL; PROMOVER LOS BIENES Y SERVICIOS DE TERCEROS MEDIANTE LA ORGANIZACIÓN DE PATROCINADORES PARA AFILIAR SUS BIENES Y SERVICIOS A ACTIVIDADES DEPORTIVAS; PROMOCIÓN DE PRODUCTOS Y SERVICIOS DE TERCEROS MEDIANTE LA ORGANIZACIÓN DE PATROCINADORES PARA AFILIAR SUS PRODUCTOS Y SERVICIOS A COMPETICIONES DEPORTIVAS; SERVICIOS DE AGENCIAS DE PROMOCIÓN DE DEPORTES Y RELACIONES PÚBLICAS; PROMOCIÓN DE BIENES Y SERVICIOS MEDIANTE EL PATROCINIO DE EVENTOS DEPORTIVOS; PROMOCIÓN DE PRODUCTOS A TRAVÉS DE PERSONAS INFLUENCERS; PROMOCIÓN DE EVENTOS DEPORTIVOS; PROMOCIÓN DE COMPETICIONES Y EVENTOS DEPORTIVOS; GESTIÓN PROMOCIONAL DE PERSONALIDADES DEL DEPORTE; SUMINISTRO DE INFORMACIÓN COMERCIAL; SUMINISTRO DE INFORMACIÓN COMERCIAL A TRAVÉS DE UN SITIO WEB; SUMINISTRO DE UN MERCADO EN LÍNEA PARA COMPRADORES Y VENDEDORES DE BIENES Y SERVICIOS; PROVISIÓN DE ESPACIOS EN SITIOS WEB PARA PUBLICIDAD DE PRODUCTOS Y SERVICIOS; RELACIONES PÚBLICAS; PUBLICIDAD RADIOFÓNICA; ALQUILER DE ESPACIOS PUBLICITARIOS; ALQUILER DE ESPACIOS PUBLICITARIOS EN MEDIOS DE COMUNICACIÓN; ALQUILER DE VALLAS PUBLICITARIAS (PANELES PUBLICITARIOS); SERVICIOS DE VENTA AL POR MENOR Y REUNIÓN DE PRODUCTOS DIVERSOS POR CUENTA DE TERCEROS (EXCEPTO SU TRANSPORTE), TALES COMO BOLSOS, MALETAS, MALETINES, PARAGUAS, BANDERAS Y BANDERINES, BEBIDAS ALCOHÓLICAS Y NO ALCOHÓLICAS, PRODUCTOS DE CONFITERÍA, APARATOS E INSTRUMENTOS MÉDICOS, VEHÍCULOS , Y ACCESORIOS PARA AUTOMÓVILES, QUE PERMITAN A LOS CONSUMIDORES COMPARAR Y COMPRAR CÓMODAMENTE ESOS PRODUCTOS; SERVICIOS DE VENTA MINORISTA RELACIONADOS CON ARTÍCULOS DEPORTIVOS; PROMOCIÓN DE VENTAS PARA TERCEROS; PROMOCIÓN DE VENTAS, TALES COMO CREACIÓN DE PROGRAMAS PREFERENCIALES PARA CLIENTES; BÚSQUEDA DE PATROCINIO; MERCADEO DIRIGIDO; SERVICIOS DE TELEMERCADEO; PUBLICIDAD TELEVISIVA; SERVICIOS DE PROMOCIÓN DE VENTA DE ENTRADAS; ACTUALIZACIÓN Y MANTENIMIENTO DE DATOS EN BASES DE DATOS INFORMÁTICAS; ACTUALIZACIÓN Y MANTENIMIENTO DE INFORMACIÓN EN REGISTROS; SERVICIOS DE VENTA MAYORISTA DE ARTÍCULOS DEPORTIVOS; SERVICIOS DE INFORMACIÓN, ASESORAMIENTO Y CONSULTORÍA EN RELACIÓN CON LO ANTERIORMENTE MENCIONADO.</t>
  </si>
  <si>
    <t>RAFAEL ERNESTO ORTIN PEROZO - MANUEL POLANCO FERNANDEZ - MARIA AUXILIADORA JURADO INFANTE - LUIS ALEJANDRO HENRIQUEZ - ANNET ANGULO CELIS - GUILLERMO ALBERTO LOPEZ ZAMBRANO -</t>
  </si>
  <si>
    <t>2024-1343</t>
  </si>
  <si>
    <t>CONSISTE EN UN DISEÑO EN EL CUAL SE LEE \\\"PREMIER PADEL\\\" (PRINCIPAL PADEL) EN LETRAS ESTILIZADAS, DE TRAZO GRUESO, MAYÚSCULAS Y DE COLOR NEGRO; CON LA PARTICULARIDAD QUE LAS PALABRAS ESTÁN EN DIFERENTE NIVEL Y LAS LETRAS EN EL NIVEL INFERIOR SON DE MAYOR TAMAÑO. EN \\\"PADEL\\\" A LA LETRA \\\"P\\\" LE FALTA UN SEGMENTO EN SU TRAZO, DEL LADO IZQUIERDO. DEL LADO IZQUIERDO DEL TEXTO, SE APRECIA UN DISEÑO, DE COLOR GRIS, DONDE SE OBSERVA UNA FIGURA QUE SEMEJA UNA ESTRELLA DE CINCO PUNTAS; CON LA PARTICULARIDAD QUE EN CADA UNA DE LAS PUNTAS SE EXTIENDE UNA FIGURA QUE SEMEJA UNA GOTA DE AGUA (IGUAL EN COLOR GRIS), LA CUAL TIENE SU PARTA MÁS ESTRECHA EN DIRECCIÓN A LA PUNTA CORRESPONDIENTE DE LA ESTRELLA. SE REIVINDICA EL CONJUNTO ANTERIORMENTE DESCRITO Y LOS COLORES ANTES MENCIONADOS. NO SE REIVINDICA POR SEPARADO LOS TÉRMINOS GENÉRICOS Y/O ALUSIVOS AL PRODUCTO/SERVICIO, TALES COMO \\\"PADEL\\\", PERO SI EN SU CONJUNTO Y SEGÚN LO DISPUESTO EN LA IMAGEN.</t>
  </si>
  <si>
    <t>PREMIER PADEL LLC</t>
  </si>
  <si>
    <t>UNITS 4 &amp; 16, FLOOR NO. 6, MAJLIS AL TAAWON ST WEST BAY, AL ASMAKH TOWER, NO. 49, DOHA. - QATAR</t>
  </si>
  <si>
    <t>QATAR</t>
  </si>
  <si>
    <t>PUBLICACION DE STATUS ANTERIOR EN BOLETIN DE LA PROPIEDAD INDUSTRIAL (30 DIAS HABILES)</t>
  </si>
  <si>
    <t>CONCEDIDA EN BOLETIN 638</t>
  </si>
  <si>
    <t>LABANCALAW</t>
  </si>
  <si>
    <t>ANNA EMMA LABANCA RIVAS</t>
  </si>
  <si>
    <t>B BESTANDIG APPLIANCES</t>
  </si>
  <si>
    <t>IBARAH SALIM JONATHAN ANTONIO</t>
  </si>
  <si>
    <t>GUATIRE 2022, C.A.</t>
  </si>
  <si>
    <t>AV INTERCOMUNAL GUARENAS GUATIRE, PARTE NORTE SUB LOTE L-6 LOCAL DA+CO NRO 1 SECTOR SAN PEDRO GUATIRE MIRANDA - VENEZUELA</t>
  </si>
  <si>
    <t>GATHOPE</t>
  </si>
  <si>
    <t>PLATAFORMA COMO SERVICIO (PAAS); RECUPERACIÓN DE DATOS; COPIA DE SEGURIDAD DE DATOS EXTERNA.</t>
  </si>
  <si>
    <t>2024-0857</t>
  </si>
  <si>
    <t>CONSISTE EN UN DISEÑO EN EL CUAL SE LEE \\\"GATHOPE\\\" (PALABRA DE FANTASÍA, TAL Y COMO SE SOLICITA NO TIENE TRADUCCIÓN) EN LETRAS MINÚSCULAS (SALVO LA LETRA \\\"G\\\" Y LA \\\"H\\\"), EN COLOR NEGRO Y TRAZO GRUESO. DEL LADO IZQUIERDO DE LA PALABRA ANTES MENCIONADA SE OBSERVA UNA FIGURA DE FANTASÍA DE FORMA IRREGULAR CON UNA PUNTA QUE SOBRESALE EN SU PARTE INFERIOR IZQUIERDA, CON BORDE COLOR NEGRO Y FONDO BLANCO. SE REIVINDICA EL CONJUNTO ANTERIORMENTE DESCRITO Y LOS COLORES ANTES MENCIONADOS.</t>
  </si>
  <si>
    <t>Prioridad: 11885/2023 en: SUIZA de fecha: 15/09/2023</t>
  </si>
  <si>
    <t>POLL INTERNATIONAL SA</t>
  </si>
  <si>
    <t>RUE DE LA CITÉ 1, 1204 GINEBRA - SUIZA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</si>
  <si>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width="10%"&gt;15/03/2024&lt;/td&gt;&lt;td class="izq6a-color" width="10%"&gt;&lt;/td&gt;&lt;td class="izq6a-color" width="10%"&gt;0&lt;/td&gt;&lt;td class="izq6a-color" width="20%"&gt;INGRESO DE SOLICITUD&lt;/td&gt;&lt;td class="izq6a-color" width="10%"&gt;15/03/2024&lt;/td&gt;&lt;td class="izq6a-color" width="30%"&gt;Pago de Tasa y Publicacion en Prensa: F0679173 Tramite: 411508 Ref.: 406171&lt;/td&gt;&lt;td class="celda8" width="10%"&gt;  &lt;/td&gt;&lt;/tr&gt;&lt;tr&gt;&lt;td class="izq6a-color" width="10%"&gt;30/04/2024&lt;/td&gt;&lt;td class="izq6a-color" width="10%"&gt;&lt;/td&gt;&lt;td class="izq6a-color" width="10%"&gt;0&lt;/td&gt;&lt;td class="izq6a-color" width="20%"&gt;ESCRITO ASOCIADO A MARCA EN TRAMITE - INFORMACION VARIA&lt;/td&gt;&lt;td class="izq6a-color" width="10%"&gt;30/04/2024&lt;/td&gt;&lt;td class="izq6a-color" width="30%"&gt;ESCRITO DE NOTIFICACION DE PODER BAJO EL NRO.2024-000857.&lt;/td&gt;&lt;td class="celda8" width="10%"&gt;  &lt;/td&gt;&lt;/tr&gt;&lt;tr&gt;&lt;td class="izq6a-color" width="10%"&gt;30/04/2024&lt;/td&gt;&lt;td class="izq6a-color" width="10%"&gt;&lt;/td&gt;&lt;td class="izq6a-color" width="10%"&gt;0&lt;/td&gt;&lt;td class="izq6a-color" width="20%"&gt;ESCRITO ASOCIADO A MARCA EN TRAMITE - INFORMACION VARIA&lt;/td&gt;&lt;td class="izq6a-color" width="10%"&gt;30/04/2024&lt;/td&gt;&lt;td class="izq6a-color" width="30%"&gt;ESCRITO DE DOCUMENTO DE PRIORIDAD EXTRANJERA&lt;/td&gt;&lt;td class="celda8" width="10%"&gt;  &lt;/td&gt;&lt;/tr&gt;&lt;tr&gt;&lt;td class="izq6a-color" width="10%"&gt;07/05/2024&lt;/td&gt;&lt;td class="izq6a-color" width="10%"&gt;&lt;/td&gt;&lt;td class="izq6a-color" width="10%"&gt;0&lt;/td&gt;&lt;td class="izq6a-color" width="20%"&gt;SOLICITUD EN EXAMEN DE FORMA&lt;/td&gt;&lt;td class="izq6a-color" width="10%"&gt;07/05/2024&lt;/td&gt;&lt;td class="izq6a-color" width="30%"&gt;&lt;/td&gt;&lt;td class="celda8" width="10%"&gt;  &lt;/td&gt;&lt;/tr&gt;&lt;tr&gt;&lt;td class="izq6a-color" width="10%"&gt;07/05/2024&lt;/td&gt;&lt;td class="izq6a-color" width="10%"&gt;&lt;/td&gt;&lt;td class="izq6a-color" width="10%"&gt;0&lt;/td&gt;&lt;td class="izq6a-color" width="20%"&gt;SOLICITUD EN EXAMEN DE FORMA&lt;/td&gt;&lt;td class="izq6a-color" width="10%"&gt;07/05/2024&lt;/td&gt;&lt;td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width="30%"&gt;DEVUELTA EN BOLETIN 630&lt;/td&gt;&lt;td class="celda8" width="10%"&gt;&lt;a href="https://webpi.sapi.gob.ve/documentos/devolucion/marcas/forma/boletin630/2024002353.pdf" target="_blank"&gt;&lt;img border="1" height="40" src="https://webpi.sapi.gob.ve/imagenes/ver_devolucion.png" width="40"/&gt;&lt;/a&gt;&lt;/td&gt;&lt;/tr&gt;&lt;tr&gt;&lt;td class="izq6a-color" width="10%"&gt;25/06/2024&lt;/td&gt;&lt;td class="izq6a-color" width="10%"&gt;&lt;/td&gt;&lt;td class="izq6a-color" width="10%"&gt;630&lt;/td&gt;&lt;td class="izq6a-color" width="20%"&gt;ESCRITO DE REINGRESO&lt;/td&gt;&lt;td class="izq6a-color" width="10%"&gt;25/06/2024&lt;/td&gt;&lt;td class="izq6a-color" width="30%"&gt;Contestacion a Oficio de Devolucion de forma publicado en el boletin: 630. Tramite Webpi: 431084&lt;/td&gt;&lt;td class="celda8" width="10%"&gt;&lt;a href="https://webpi.sapi.gob.ve/documentos/cdevolucion/marcas/forma/boletin630/ecd_2024002353.pdf" target="_blank"&gt;&lt;img border="1" height="40" src="https://webpi.sapi.gob.ve/imagenes/ver_devolucion.png" width="40"/&gt;&lt;/a&gt;&lt;/td&gt;&lt;/tr&gt;&lt;tr&gt;&lt;td class="izq6a-color" width="10%"&gt;17/09/2024&lt;/td&gt;&lt;td class="izq6a-color" width="10%"&gt;&lt;/td&gt;&lt;td class="izq6a-color" width="10%"&gt;0&lt;/td&gt;&lt;td class="izq6a-color" width="20%"&gt;REINGRESO DE SOLICITUD&lt;/td&gt;&lt;td class="izq6a-color" width="10%"&gt;17/09/2024&lt;/td&gt;&lt;td class="izq6a-color" width="30%"&gt;&lt;/td&gt;&lt;td class="celda8" width="10%"&gt;  &lt;/td&gt;&lt;/tr&gt;&lt;tr&gt;&lt;td class="izq6a-color" width="10%"&gt;17/09/2024&lt;/td&gt;&lt;td class="izq6a-color" width="10%"&gt;&lt;/td&gt;&lt;td class="izq6a-color" width="10%"&gt;0&lt;/td&gt;&lt;td class="izq6a-color" width="20%"&gt;SOLICITUD CON EXAMEN DE FORMA APROBADO - PUBLICACION PRENSA AUTOMATICA&lt;/td&gt;&lt;td class="izq6a-color" width="10%"&gt;17/09/2024&lt;/td&gt;&lt;td class="izq6a-color" width="30%"&gt;&lt;/td&gt;&lt;td class="celda8" width="10%"&gt;  &lt;/td&gt;&lt;/tr&gt;&lt;tr&gt;&lt;td class="izq6a-color" width="10%"&gt;17/09/2024&lt;/td&gt;&lt;td class="izq6a-color" width="10%"&gt;&lt;/td&gt;&lt;td class="izq6a-color" width="10%"&gt;0&lt;/td&gt;&lt;td class="izq6a-color" width="20%"&gt;RECEPCION DE PUBLICACION EN PRENSA&lt;/td&gt;&lt;td class="izq6a-color" width="10%"&gt;18/09/2024&lt;/td&gt;&lt;td class="izq6a-color" width="30%"&gt;Periodico Digital del SAPI No.:2590 de Fecha: 17/09/2024 segun T/No.: 411508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width="10%"&gt;26/11/2024&lt;/td&gt;&lt;td class="izq6a-color" width="10%"&gt;&lt;/td&gt;&lt;td class="izq6a-color" width="10%"&gt;&lt;/td&gt;&lt;td class="izq6a-color" width="20%"&gt;BUSQUEDA GRAFICA ELABORADA, PENDIENTE DE EXAMEN DE FONDO&lt;/td&gt;&lt;td class="izq6a-color" width="10%"&gt;26/11/2024&lt;/td&gt;&lt;td class="izq6a-color" width="30%"&gt;BUSQUEDA GRAFICA ELABORADA, PENDIENTE DE EXAMEN DE FONDO&lt;/td&gt;&lt;td class="celda8" width="10%"&gt;  &lt;/td&gt;&lt;/tr&gt;&lt;tr&gt;&lt;td class="izq6a-color" width="10%"&gt;10/12/2024&lt;/td&gt;&lt;td class="izq6a-color" width="10%"&gt;&lt;/td&gt;&lt;td class="izq6a-color" width="10%"&gt;0&lt;/td&gt;&lt;td class="izq6a-color" width="20%"&gt;SOLICITUD EN EXAMEN DE REGISTRABILIDAD&lt;/td&gt;&lt;td class="izq6a-color" width="10%"&gt;10/12/2024&lt;/td&gt;&lt;td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&lt;/td&gt;&lt;/tr&gt;&lt;/table&gt;</t>
  </si>
  <si>
    <t>NOPUCID</t>
  </si>
  <si>
    <t>SOLICITUD CON OBSERVACION POR MEJOR DERECHO</t>
  </si>
  <si>
    <t>PRODUCTOS FARMACÉUTICOS, PREPARACIONES PARA USO MÉDICO Y VETERINARIO; PRODUCTOS HIGIÉNICOS Y SANITARIOS PARA USO MÉDICO; ALIMENTOS Y SUSTANCIAS DIETÉTICAS PARA USO MÉDICO O VETERINARIO, ALIMENTOS PARA BEBÉS; SUPLEMENTOS ALIMENTICIOS PARA PERSONAS O ANIMALES; EMPLASTOS, MATERIAL PARA APÓSITOS; MATERIAL PARA EMPASTES E IMPRESIONES DENTALES; DESINFECTANTES; PREPARACIONES PARA ELIMINAR ANIMALES DAÑINOS; FUNGICIDAS, HERBICIDAS.</t>
  </si>
  <si>
    <t>2018-1170</t>
  </si>
  <si>
    <t>LABORATORIO ELEA PHOENIX S.A.</t>
  </si>
  <si>
    <t>CIUDAD AUTÓNOMA DE BUENOS AIRES, - ARGENTINA</t>
  </si>
  <si>
    <t>OBSERVACION POR MEJOR DERECHO</t>
  </si>
  <si>
    <t>LUIS ALEJANDRO HENRIQUEZ, Cedula: 11357560, empresa: ESPECIALIDADES DOLLDER, C.A. Tramite Webpi: 441284</t>
  </si>
  <si>
    <t>https://webpi.sapi.gob.ve/documentos/opmejorderecho/marcas/boletin632/odm-2024002858-441284.pdf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</si>
  <si>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width="10%"&gt;27/03/2024&lt;/td&gt;&lt;td class="izq6a-color" width="10%"&gt;&lt;/td&gt;&lt;td class="izq6a-color" width="10%"&gt;0&lt;/td&gt;&lt;td class="izq6a-color" width="20%"&gt;INGRESO DE SOLICITUD&lt;/td&gt;&lt;td class="izq6a-color" width="10%"&gt;27/03/2024&lt;/td&gt;&lt;td class="izq6a-color" width="30%"&gt;Pago de Tasa y Publicacion en Prensa: F0681159 Tramite: 413680 Ref.: 407769&lt;/td&gt;&lt;td class="celda8" width="10%"&gt;  &lt;/td&gt;&lt;/tr&gt;&lt;tr&gt;&lt;td class="izq6a-color" width="10%"&gt;28/05/2024&lt;/td&gt;&lt;td class="izq6a-color" width="10%"&gt;&lt;/td&gt;&lt;td class="izq6a-color" width="10%"&gt;0&lt;/td&gt;&lt;td class="izq6a-color" width="20%"&gt;POR NOTIFICAR ORDEN DE PUBLICACION EN PRENSA POR EXAM. DE FORMA APROBADO&lt;/td&gt;&lt;td class="izq6a-color" width="10%"&gt;28/05/2024&lt;/td&gt;&lt;td class="izq6a-color" width="30%"&gt;&lt;/td&gt;&lt;td class="celda8" width="10%"&gt;  &lt;/td&gt;&lt;/tr&gt;&lt;tr&gt;&lt;td class="izq6a-color" width="10%"&gt;20/06/2024&lt;/td&gt;&lt;td class="izq6a-color" width="10%"&gt;18/08/2024&lt;/td&gt;&lt;td class="izq6a-color" width="10%"&gt;631&lt;/td&gt;&lt;td class="izq6a-color" width="20%"&gt;ORDEN DE PUBLICACION EN PRENSA NOTIFICADA EN BOLETIN&lt;/td&gt;&lt;td class="izq6a-color" width="10%"&gt;20/06/2024&lt;/td&gt;&lt;td class="izq6a-color" width="30%"&gt;ORDEN DE PUBLICACION NOTIFICADA EN BOLETIN 631&lt;/td&gt;&lt;td class="celda8" width="10%"&gt;  &lt;/td&gt;&lt;/tr&gt;&lt;tr&gt;&lt;td class="izq6a-color" width="10%"&gt;20/06/2024&lt;/td&gt;&lt;td class="izq6a-color" width="10%"&gt;&lt;/td&gt;&lt;td class="izq6a-color" width="10%"&gt;631&lt;/td&gt;&lt;td class="izq6a-color" width="20%"&gt;PUBLICACION EN PRENSA DIGITAL PAGADA Y EN CURSO&lt;/td&gt;&lt;td class="izq6a-color" width="10%"&gt;20/06/2024&lt;/td&gt;&lt;td class="izq6a-color" width="30%"&gt;Pago de Tasa y Publicacion en Prensa: F0681159 Tramite: 413680 Ref.: 407769&lt;/td&gt;&lt;td class="celda8" width="10%"&gt;  &lt;/td&gt;&lt;/tr&gt;&lt;tr&gt;&lt;td class="izq6a-color" width="10%"&gt;20/06/2024&lt;/td&gt;&lt;td class="izq6a-color" width="10%"&gt;&lt;/td&gt;&lt;td class="izq6a-color" width="10%"&gt;0&lt;/td&gt;&lt;td class="izq6a-color" width="20%"&gt;RECEPCION DE PUBLICACION EN PRENSA&lt;/td&gt;&lt;td class="izq6a-color" width="10%"&gt;26/06/2024&lt;/td&gt;&lt;td class="izq6a-color" width="30%"&gt;Periodico Digital del SAPI No.:2501 de Fecha: 20/06/2024 segun T/No.: 413680 &lt;/td&gt;&lt;td class="celda8" width="10%"&gt;  &lt;/td&gt;&lt;/tr&gt;&lt;tr&gt;&lt;td class="izq6a-color" width="10%"&gt;04/07/2024&lt;/td&gt;&lt;td class="izq6a-color" width="10%"&gt;&lt;/td&gt;&lt;td class="izq6a-color" width="10%"&gt;631&lt;/td&gt;&lt;td class="izq6a-color" width="20%"&gt;ORDEN DE PUBLICACION EN BOLETIN COMO SOLICITADA&lt;/td&gt;&lt;td class="izq6a-color" width="10%"&gt;04/07/2024&lt;/td&gt;&lt;td class="izq6a-color" width="30%"&gt;&lt;/td&gt;&lt;td class="celda8" width="10%"&gt;  &lt;/td&gt;&lt;/tr&gt;&lt;tr&gt;&lt;td class="izq6a-color" width="10%"&gt;08/07/2024&lt;/td&gt;&lt;td class="izq6a-color" width="10%"&gt;19/08/2024&lt;/td&gt;&lt;td class="izq6a-color" width="10%"&gt;632&lt;/td&gt;&lt;td class="izq6a-color" width="20%"&gt;PUBLICACION DE LA MARCA COMO SOLICITADA &lt;/td&gt;&lt;td class="izq6a-color" width="10%"&gt;08/07/2024&lt;/td&gt;&lt;td class="izq6a-color" width="30%"&gt;PUBLICADA EN BOLETIN 632&lt;/td&gt;&lt;td class="celda8" width="10%"&gt;  &lt;/td&gt;&lt;/tr&gt;&lt;tr&gt;&lt;td class="izq6a-color" width="10%"&gt;15/08/2024&lt;/td&gt;&lt;td class="izq6a-color" width="10%"&gt;&lt;/td&gt;&lt;td class="izq6a-color" width="10%"&gt;632&lt;/td&gt;&lt;td class="izq6a-color" width="20%"&gt;OBSERVACION POR MEJOR DERECHO&lt;/td&gt;&lt;td class="izq6a-color" width="10%"&gt;15/08/2024&lt;/td&gt;&lt;td class="izq6a-color" width="30%"&gt;LUIS ALEJANDRO HENRIQUEZ, Cedula: 11357560, empresa: ESPECIALIDADES DOLLDER, C.A. Tramite Webpi: 441284&lt;/td&gt;&lt;td class="celda8" width="10%"&gt;&lt;a href="https://webpi.sapi.gob.ve/documentos/opmejorderecho/marcas/boletin632/odm-2024002858-441284.pdf" target="_blank"&gt;&lt;img border="1" height="40" src="https://webpi.sapi.gob.ve/imagenes/ver_devolucion.png" width="40"/&gt;&lt;/a&gt;&lt;/td&gt;&lt;/tr&gt;&lt;/table&gt;</t>
  </si>
  <si>
    <t>MAPLE ACE</t>
  </si>
  <si>
    <t>2024-0654</t>
  </si>
  <si>
    <t>MAPLE ACE INC.</t>
  </si>
  <si>
    <t>AVENIDA HOME</t>
  </si>
  <si>
    <t>2024-0642</t>
  </si>
  <si>
    <t>AVENIDA ISABEL LTD.</t>
  </si>
  <si>
    <t>43 RICHMOND PLACE, BATH BA1, 5QA. REINO UNIDO. - REINO UNIDO</t>
  </si>
  <si>
    <t>INNOVACION A TU ALCANCE</t>
  </si>
  <si>
    <t>2024-0348</t>
  </si>
  <si>
    <t>INVERSIONISTAS GLOBALES D.V. C.A.</t>
  </si>
  <si>
    <t>SOR</t>
  </si>
  <si>
    <t>ROJAS GAONA RICARDO JAVIER - ASPRINO SALAS MARIA TERESA -</t>
  </si>
  <si>
    <t>2020-0809</t>
  </si>
  <si>
    <t>ZER YAG SANAYI VE TICARET ANONIM SIRKETI</t>
  </si>
  <si>
    <t>TURQUIA</t>
  </si>
  <si>
    <t>PAISAJE GLOBAL</t>
  </si>
  <si>
    <t>ARANGUREN BOLIVAR CARLA DEL CARMEN -</t>
  </si>
  <si>
    <t>2022-1426</t>
  </si>
  <si>
    <t>EL PAIS TELEVISION,C.A</t>
  </si>
  <si>
    <t>CALLE SANATORIO AVILA, EDIFICIO INCEMACA, BOLEITA, CARACAS - VENEZUELA</t>
  </si>
  <si>
    <t>CITRACELL-PROTECT</t>
  </si>
  <si>
    <t>2022-0143</t>
  </si>
  <si>
    <t>BEIERSDORF AG</t>
  </si>
  <si>
    <t>M M</t>
  </si>
  <si>
    <t>2024-2042</t>
  </si>
  <si>
    <t>CORPORACION PRO PETS C.A.</t>
  </si>
  <si>
    <t>CALLE BERNARDETTE, EDIF. MADAS, PISO 1, LOCAL 1-A, URBANIZACION LOS CORTIJOS DE LOURDES, 1RA TRANSVERSAL, PARROQUIA LEONCIO MARTINEZ, MUNICIPIO SUCRE, ESTADO MIRANDA, CARACAS ZONA POSTAL 1071 - VENEZUELA</t>
  </si>
  <si>
    <t>AGC YOUR DREAMS, OUR CHALLENGE</t>
  </si>
  <si>
    <t>2019-0746</t>
  </si>
  <si>
    <t>ASTER</t>
  </si>
  <si>
    <t>VIGLIOTTI DI GIORGIO MARIO JOSE</t>
  </si>
  <si>
    <t>IZY</t>
  </si>
  <si>
    <t>GONZALEZ YANES, SEBASTIAN - MATIAS PEREZ IRAZABAL - ANDRES RIVERO BARALT - MATA ROMERO DYLMAR - PACHECO RODRIGUEZ CLAUDIA CAROLINA -</t>
  </si>
  <si>
    <t>2022-0805</t>
  </si>
  <si>
    <t>IZY PRODUCTS LLC</t>
  </si>
  <si>
    <t>LUVENE</t>
  </si>
  <si>
    <t>HEBBE SOTO, JOSE DIKRAN</t>
  </si>
  <si>
    <t>CELAFLOR</t>
  </si>
  <si>
    <t>RONCAYOLO MEDINA MARIA EUGENIA - IVONNE GONCALVES DE SCHWARTZ - LARA GUTIERREZ LUISAURA DEL CARMEN - ASTUDILLO MARTINEZ JUAN LUIS -</t>
  </si>
  <si>
    <t>2022-1662</t>
  </si>
  <si>
    <t>TRACKER AGRO INDUSTRIAL, C.A.</t>
  </si>
  <si>
    <t>MENTALINK</t>
  </si>
  <si>
    <t>IVAN JUNIOR GAVRANOVIC SORMAN</t>
  </si>
  <si>
    <t>CALLE CAPANAPARO, EDIF. VALLE ALTO, PISO 2, OF 21, SECTOR VALLE ABAJO, CARACAS, DISTRITO CAPITAL. - VENEZUELA</t>
  </si>
  <si>
    <t>ZETA´S MOTORCYCLE PARTS</t>
  </si>
  <si>
    <t>LIANG LIANG FRANKLIN</t>
  </si>
  <si>
    <t>FRANKLIN LIANG LIANG</t>
  </si>
  <si>
    <t>MI REGALO PA CHAVEZ ES VOTANDO</t>
  </si>
  <si>
    <t>BRITO MEDINA JESUS EDUARDO</t>
  </si>
  <si>
    <t>HO.LA</t>
  </si>
  <si>
    <t>LIBROS Y PUBLICACIONES DE TODO GENERO.</t>
  </si>
  <si>
    <t>ANGEL LEONARDO PEÑA CHOMPRE</t>
  </si>
  <si>
    <t>Consiste en una figura triangular que es dividida en dos por una línea blanca en el centro y esta misma línea se ensancha en la parte inferior. Esta triangulo descrito anteriormente tiene en sus parte interior varias líneas de color blanco de trazos fino que subdivide a esta figura en varias en varias figuras geométricas de color azul de varia tonalidades como azul oscuro, claro y oro de mayor claridad. En la parte inferior de este triangulo subdividido podemos ver una figura que se entrecruza de color gris y de esta unión se ve una figura en forma de rombo de color gris oscuro. En la parte inferior de las figuras antes descrita encontramos las letras HO que en química significa o equivale al elemento HOLMIO Es un metal relativamente blando, plateado, bastante resistente a la corrosión y maleable, seguidamente encontramos un punto seguidamente de la HO y después del punto encontramos las letras LA que es la sexta nota de la escala musical. Las cuatro letras mas el punto estos escritos en trazos gruesos de color gris y en mayúscula. Se reivindica los colores, figuras y letras anteriormente descritas.</t>
  </si>
  <si>
    <t>AV, PRINCIPAL COLINAS DE TAMANACO, EDIF. CENTRO PROFECIONAL VIZCAYA PISO 2 OF. 2-7, URB. COLINAS DE TAMANACO, CARACAS, ESTADO MIRANDA. ZONA POSTAL 1061. - VENEZUELA</t>
  </si>
  <si>
    <t>PORTADAS AL DÍA</t>
  </si>
  <si>
    <t>COMPRENDE PRINCIPALMENTE LOS SERVICIOS QUE PERMITEN LA COMUNICACIÓN ENTRE AL MENOS DOS PARTES, ASÍ COMO LOS SERVICIOS DE DIFUSIÓN Y TRANSMISIÓN DE DATOS; SERVICIOS DE TELECOMUNICACIONES; LA RADIODIFUSIÓN Y LA TELEDIFUSIÓN; LA TRANSMISIÓN DE VÍDEO A LA CARTA; ALQUILER DE TIEMPO DE ACCESO A REDES INFORMÁTICAS MUNDIALES; COMUNICACIONES POR TERMINALES DE ORDENADOR / COMUNICACIONES POR TERMINALES DE COMPUTADORA; COMUNICACIONES TELEFÓNICAS; SERVICIOS DE COMUNICACIÓN POR TELEFONÍA MÓVIL; TRANSMISIÓN DE ARCHIVOS DIGITALES / TRANSMISIÓN DE ARCHIVOS INFORMÁTICOS; TRANSMISIÓN DE FLUJO CONTINUO DE DATOS [STREAMING].</t>
  </si>
  <si>
    <t>TIBISAY SOLETT ORTEGA - QUEREMEL FRANCO LUIS ENRIQUE - ORDAZ DIAZ CLAUDIA - RAMIREZ HERNANDEZ THABATA CAROLINA -</t>
  </si>
  <si>
    <t>2022-0345</t>
  </si>
  <si>
    <t>“SE DESCRIBE UNA ETIQUETA CON UN FONDO COLOR NARANJA DONDE SE OBSERVA LA PALABRA “PORTADAS” ESCRITA EN MAYÚSCULAS DE UN TAMAÑO MUCHO MAYOR A LOS DEMÁS COMPONENTES Y SITUADA EN EL CENTRO; DEBAJO DE ESTA SE OBSERVA LA PALABRA “AL” ESCRITA EN MINISCULAS DE UN TAMAÑO MUCHO MENOR AL RESTO Y AL LADO DE ESTA SE OBSERVA LA PALABRA “DÍA” ESTAS PALABRAS SE ENCUENTRAN ESCRITAS EN COLOR BLANCO; LAS PALABRAS DESCRITAS SE ENCUENTRAN SOBRE UN CIRCULO NARANJA CON DEGRADADO AMARILLO Y ESTE CIRCULO A LOS LADOS TIENE DOS FIGURAS QUE SIMULAN SER DOS SEMICIRCULOS DE COLOR NARANJA DEGRADADO A ROJO CON UNA FRANJA DELGADA DE COLOR VERDE. SE REIVINDICA EL CONJUNTO DESCRITO INCLUYENDO LOS COLORES, CON INDEPENDENCIA DEL TAMAÑO. Y NO ASÍ LA PALABRA GENÉRICA “DÍA”, TODO DE ACUERDO A LOS FACSÍMILES QUE SE ACOMPAÑAN”.</t>
  </si>
  <si>
    <t>SIRACUSA, LDA</t>
  </si>
  <si>
    <t>Edif. Marina Club, Av. Arriaga, Nro. 73, 1°piso,esc.103, freguesia da Sé concelho do Funchal. - PORTUGAL</t>
  </si>
  <si>
    <t>PORTUGAL</t>
  </si>
  <si>
    <t>FEITIAN</t>
  </si>
  <si>
    <t>DISPOSITIVOS DE MEMORIA DE ORDENADOR; APARATOS DE TRATAMIENTO DE DATOS; PROGRAMAS DE ORDENADOR, GRABADOS; TARJETAS DE IDENTIDAD, MAGNÉTICAS; DISPOSITIVOS PERIFÉRICOS DE ORDENADOR; LECTORES ÓPTICOS DE CARACTERES; LECTORES [EQUIPO DE TRATAMIENTO DE DATOS];ESCÁNERES PARA TRATAMIENTO DE DATOS; TARJETAS DE CIRCUITO INTEGRADO [TARJETAS INTELIGENTES]; UNIDADES FLASH USB; FICHAS DE SEGURIDAD [DISPOSITIVOS DE CIFRADO]; TERMINALES DE PANTALLA TÁCTIL INTERACTIVA; MONEDEROS ELECTRÓNICOS DESCARGABLES; IMPRESORAS DE CÓDIGOS DE BARRAS; TERMINALES DE ORDENADOR; CAJAS REGISTRADORAS ELECTRÓNICAS; MÁQUINAS DE PUNTO DE VENTA [MÁQUINAS DE PUNTO DE VENTA]; ESCÁNERES BIOMÉTRICOS; CAJAS REGISTRADORAS; EQUIPOS DE RECONOCIMIENTO FACIAL; IDENTIFICADORES DE HUELLAS DACTILARES; CRONÓGRAFOS [APARATOS DE REGISTRO DE TIEMPO] ;APARATOS DE REGISTRO DE TIEMPO.</t>
  </si>
  <si>
    <t>EL SIGNO QUE SE PRESENTA A CONTINUACIÓN SE ENCUENTRA CONFORMADO POR LA PALABRA DE FANTASÍA «FEITIAN», LA CUAL, NO POSEE TRADUCCIÓN ALGUNA AL IDIOMA CASTELLANO NI TIENE UN SIGNIFICADO ESPECÍFICO Y, EN SU CONJUNTO, NO TIENE NINGÚN SIGNIFICADO EN EL COMERCIO O LA INDUSTRIA PERTINENTE O APLICADA A LOS PRODUCTOS ENUMERADOS EN LA SOLICITUD. LA PALABRA SE ENCUENTRA ESCRITA EN LETRAS MAYÚSCULAS, DE MOLDE, DE COLOR NEGRO, DE TRAZOS GRUESOS, CON UNA TIPOGRAFÍA ESPECIAL, POSICIONADA DE FORMA HORIZONTAL, SOBRE UN FONDO DE COLOR BLANCO. SE REIVINDICA EL CONJUNTO DESCRITO EN SU TOTALIDAD SIN REIVINDICAR NINGÚN ELEMENTO QUE, DE FORMA AISLADA, PUEDA SER CONSIDERADO GENÉRICO O DESCRIPTIVO EN LA CLASE SOLICITADA.</t>
  </si>
  <si>
    <t>FEITIAN TECHNOLOGIES CO., LTD.</t>
  </si>
  <si>
    <t>Floor 17th, Tower B, Huizhi Mansion, No.9 Xueqing Road, Haidian District, Beijing, China. - CHINA</t>
  </si>
  <si>
    <t>APPLE SPORTS</t>
  </si>
  <si>
    <t>Servicios de entretenimiento; suministro (provisión) de información de noticias; suministro (provisión) de noticias e información deportiva, resultados deportivos, estadísticas deportivas, pronósticos de apuestas, información sobre atletas, información sobre deportes de fantasía (fantasy sports), información sobre competiciones deportivas, comentarios, vídeos deportivos, televisión deportiva, eventos deportivos en directo y otras informaciones sobre temas de deportes; servicios de entretenimiento, en particular, provisión (suministro) de programas de televisión en curso en el ámbito de los deportes a través de una red de computadora; servicios de entretenimiento, a saber, producción y distribución de programas de televisión en curso (ongoing television) en el ámbito de deportes a través de una red informática; servicios de entretenimiento, incluyendo, servicios de producción y distribución de programas de televisión en curso (ongoing televisión) en el ámbito deportivo; suministro (provisión) de juegos de computadoras, juegos interactivos y videojuegos no descargables.</t>
  </si>
  <si>
    <t>DE SOLA LANDER ARTURO - DE SOLA LANDER IRENE - QUINTERO PEREZ MARIA DEL ROSARIO - ROLF BECKER BECKER - RENE DE SOLA QUINTERO -</t>
  </si>
  <si>
    <t>2007-0961</t>
  </si>
  <si>
    <t>Prioridad: 2023-845 en: LIECHTENSTEIN de fecha: 01/12/2023</t>
  </si>
  <si>
    <t>APPLE INC.</t>
  </si>
  <si>
    <t>ONE APPLE PARK WAY CUPERTINO, CALIFORNIA 95014, ESTADOS UNIDOS DE AMERICA - ESTADOS UNIDOS DE AMÉRICA</t>
  </si>
  <si>
    <t>KERAKOLL</t>
  </si>
  <si>
    <t>MATERIALES DE CONSTRUCCIÓN NO METÁLICOS; COMPUESTOS DE MASILLA; MATERIALES Y ELEMENTOS DE CONSTRUCCIÓN Y CONSTRUCCIÓN A BASE DE ARENA, PIEDRA, ROCA, ARCILLA, MINERALES Y CONCRETO; MORTERO DE REVESTIMIENTO; MORTERO; REVESTIMIENTOS NO METÁLICOS PARA CONSTRUCCIÓN Y EDIFICACIÓN; MATERIALES DE REVESTIMIENTO (NO METÁLICOS); YESO PARA USO EN CERÁMICA; RODAPIÉS [FRISOS] NO METÁLICOS; BALDOSAS NO METÁLICAS PARA LA CONSTRUCCIÓN; MOSAICOS PARA LA CONSTRUCCIÓN; CONCRETO; RECUBRIMIENTOS IMPERMEABILIZANTES CEMENTOSOS; AGLUTINANTES Y SOLERAS PREMEZCLADAS PARA HACER SUBSUELOS ANTES DE COLOCAR LOS PISOS; MORTEROS PREMEZCLADOS PARA RESTAURAR CONCRETO Y MAMPOSTERÍA; EMPLASTOS.</t>
  </si>
  <si>
    <t>KERAKOLL SPA</t>
  </si>
  <si>
    <t>VIA DELL ARTIGIANATO No. 9 41049 SASSUOLO MO - ITALIA</t>
  </si>
  <si>
    <t>PERFECT SENSE</t>
  </si>
  <si>
    <t>APARTOS DE DISTRIBUCION DE AGUA, INSTALACIONES SANITARIAS Y APARATOS DESIFECTANTES</t>
  </si>
  <si>
    <t>JEAN MICHEL DUPESSEY</t>
  </si>
  <si>
    <t>VENEZOLANA INDUSTRIAL DE PROTECCION GMBH,CA</t>
  </si>
  <si>
    <t>Avenida las Palmas, Boleita Sur - VENEZUELA</t>
  </si>
  <si>
    <t>GIOVANNI SCUTARO MILANO</t>
  </si>
  <si>
    <t>DISEÑAR Y REALIZAR TODO TIPO DE PRENDAS DE VESTIR, CALZADOS, ARTÍCULOS DE SOMBRERIA, JEANS Y UNIFORMES PARA DAMAS Y CABALLEROS</t>
  </si>
  <si>
    <t>CAMPOS SALAS DAYANA DE JESUS -</t>
  </si>
  <si>
    <t>2023-0901</t>
  </si>
  <si>
    <t>CORPORACION GS 23, C.A.</t>
  </si>
  <si>
    <t>AV. PPAL. LAS MERCEDES, CENTRO COMERCIAL TOLON, PISO 3, LOCAL P3-06, URBANIZACION LAS MERCEDES - VENEZUELA</t>
  </si>
  <si>
    <t>PEPECOOL</t>
  </si>
  <si>
    <t>PUBLICIDAD, MARKETING y AGRUPAMIENTO POR CUENTA DE TERCEROS, DE APARATOS DE AIRE ACONDICIONADO, APARATOS DE REFRIGERACIÓN, ARTÍCULOS DE FERRETERÍA, APARATOS DE LÍNEA BLANCA Y MARRÓN; ARTEFACTOS ELÉCTRICOS Y ELECTRODOMÉSTICOS, PARA QUE LOS CONSUMIDORES PUEDAN VERLOS Y ADQUIRIRLOS CON COMODIDAD A TRAVÉS DE COMERCIOS MINORISTAS Y MAYORISTAS, DISTRIBUIDORES AUTOMÁTICOS, CATÁLOGOS DE VENTA POR CORRESPONDENCIA O MEDIOS DE COMUNICACIÓN ELECTRÓNICOS TALES COMO SITIOS WEB O PROGRAMAS DE TELEVENTA.</t>
  </si>
  <si>
    <t>2016-1529</t>
  </si>
  <si>
    <t>ARCOM INTERNATIONAL, C.A.</t>
  </si>
  <si>
    <t>Maracay, Estado Aragua - VENEZUELA</t>
  </si>
  <si>
    <t>SERVICIOS FINANCIEROS</t>
  </si>
  <si>
    <t>POLITO PANZARELLA MARINO GAETANO</t>
  </si>
  <si>
    <t>LETRAS EN MAYUSCULAS EN COLORES AZULES Y VERDES</t>
  </si>
  <si>
    <t>AV.LA COLINA EDIF PARQUE LOS CHAGUARAMOS PISO 9 APTO.91. URB. COLINAS DE LOS CHAGUARAMOS, CARACAS - VENEZUELA</t>
  </si>
  <si>
    <t>ANTADYS</t>
  </si>
  <si>
    <t>ROC</t>
  </si>
  <si>
    <t>APARATOS E INSTALACIONES DE ALUMBRADO, CALEFACCIÓN, ENFRIAMIENTO, PRODUCCIÓN DE VAPOR, COCCIÓN, SECADO, VENTILACIÓN Y DISTRIBUCIÓN DE AGUA, ASÍ COMO INSTALACIONES SANITARIAS, NEVERAS, AIRE ACONDICIONADO, SECADORA PARA ROPA, MICROONDAS, HORNO, VENTILADOR, LAMPARA, COCINAS, CALENTADOR DE AGUA, ARTEFACTOS SANITARIOS Y ACCESORIOS.</t>
  </si>
  <si>
    <t>FAKIH EL FAKIH MAHMOUD</t>
  </si>
  <si>
    <t>CONSISTE EN UN ISOLOGO DE FONDO DE COLOR NEGRO QUE EN EL CENTRO SE APRECIA UNA SILUETA ANIMAL DE COLOR BLANCO QUE SE ASEMEJA A LA CABEZA DE UN GALLO EL MISMO SE ENCUENTRA EN DIRECCIÓN HACIA LA DERECHA, EL PLUMAJE DEL CUELLO SE APRECIA DE MANERA PUNTEAGUDAS EL OJO SE ENCUENTRA UN POCO CERRADO DEBAJO DE EL UN PEQUEÑO RAYO DE COLOR BLANCO, DEL LADO DERECHO DEL PICO SE OBSERVA UN PEQUEÑO PUNTO DE COLOR BLANCO DEBAJO DE LA FIGURA ANIMAL SE APRECIAN LAS LETRAS (ROC) ESCRITAS DE COLOR BLANCO Y REPRESENTANDO UNA PALABRA DE FANTASÍA SIN NINGÚN SIGNIFICADO. SE REIVINDICAN LOS COLORES, FORMAS Y DISEÑOS PRESENTADOS.</t>
  </si>
  <si>
    <t>CALLE BACHILLER M PEÑA CASA NRO 12 URB PUERTA MARAVEN PUNTO FIJO FALCÓN ZONA POSTAL 4102 - VENEZUELA</t>
  </si>
  <si>
    <t>MOLLY</t>
  </si>
  <si>
    <t>ATÚN EN LATA, ATÚN EN ACEITE, ATÚN (EN CONSERVA), ATÚN (PESCADO), ATÚN (PESCADO NO VIVO).</t>
  </si>
  <si>
    <t>LA FIGURA ESTA REPRESENTADA POR UN ISOLOGO, ES UN CIRCULO DE COLOR ROJO CLARO, DENTRO DE ESTE SE PUEDE OBSERVAR UN GRUPO DE LETRAS QUE FORMAN LA PALABRA MOLLY EN TRAZOS GRUESOS DE COLOR BLANCO, A SU AL REDEDOR SE PUEDE APRECIAR UN GRUPO DE LINEAS EN TRAZOS GRUESOS DE COLOR BLANCO QUE ESTÁN EN FORMAS DE CIRCULO SOBRE EL TEXTO SE PUEDE DECIR CON SON SEMICÍRCULOS INCLINADOS MAS AL COSTADO IZQUIERDO DE LA PALABRA, ENTRE EL SEMICÍRCULO MAS ESPECÍFICAMENTE SOBRE LAS LETRAS LL SE PUEDE OBSERVAR UN CIRCULO PEQUEÑO DE COLOR BLANCO, TODO ESTE CONJUNTO SE REIVINDICA, ASÍ COMO SU COLORES, A EXCEPCIÓN DE ELEMENTOS QUE POR USTEDES PUDIERAN SER TOMADOS COMO GENÉRICOS, LA PALABRA MOLLY ES UNA PALABRA DE FANTASÍA(COMPUESTA), MOTIVO POR EL CUAL NO TIENE NINGÚN TIPO DE TRADUCCIÓN.</t>
  </si>
  <si>
    <t>CONFIPLAST, C.A.</t>
  </si>
  <si>
    <t>CALLE 33, ENTRE CARRERAS 23 Y 24, EDIF DON ANTONIO, PISO PB, LOCAL 2 Y 3, SECTOR CENTRO, BARQUISIMETO, ESTADO LARA. - VENEZUELA</t>
  </si>
  <si>
    <t>NEXGO CLOUD</t>
  </si>
  <si>
    <t>SERVICIOS DE ALQUILER DE SISTEMAS DE PUNTO DE VENTA ELECTRÓNICO, GESTIÓN DE NEGOCIOS COMERCIALES DE PUNTOS DE VENTA AL MAYOR Y DETAL, PROMOCIÓN DE LA VENTA DE PRODUCTOS Y SERVICIOS DE TERCEROS MEDIANTE LA CONCESIÓN DE PUNTOS DE COMPRA POR EL USO DE TARJETA DE CRÉDITO, PROMOCIÓN DE VENTAS EN PUNTOS DE COMPRA O DE VENTAS, PARA TERCEROS, ASISTENCIA EN LA ADMINISTRACIÓN COMERCIAL A TRAVÉS DE LA SUPERVISION DE PUNTOS DE VENTA PROMOCIONALES.</t>
  </si>
  <si>
    <t>LOGO TIPO IMAGOTIPO, USANDO TIPOGRAFÍA SOFACHOME BOOK Y COLOR AZUL, TANTO PARA EL TEXTO COMO PARA LA IMAGEN, SE LEE DE LADO DERECHO LA PALABRA NEXGO CLOUD, EL CUAL NEXGO ES SIN NINGÚN TIPO DE TRADUCCIÓN DE COLOR AZUL Y LA PALABRA CLOUD TRADUCIDO AL ESPAÑOL SIGNIFICA NUBE, Y DEL LADO IZQUIERDO UN GRUPO DE LINEAS SOBREPUESTAS ENTRE SI DE COLOR AZUL, SE REIVINDICA EL CONJUNTO DESCRITO, A EXCEPCIÓN DE AQUELLOS ELEMENTOS QUE PUEDAN SER TOMADOS COMO GENÉRICOS.</t>
  </si>
  <si>
    <t>LOVAGLIO TAFURI FRANCESCO</t>
  </si>
  <si>
    <t>CALLE DEL URAPE, EDIF RESIDENCIAS TERRALOMA, PISO B6, APT B6, URB LOMAS DE LA TRINIDAD, CARACAS. - VENEZUELA</t>
  </si>
  <si>
    <t>GLICEMIN</t>
  </si>
  <si>
    <t>FERMIN RODRIGUEZ JOSE RAMON - LOPEZ DAMIANI CARLOS AUGUSTO - LUCIA PASCUALINA TUFANO POLICASTRO - BENDEZU ORTEGA JESUS ANDRES - BONTES CALDERON IRMA ROSA - MARIN PIÑERO CHRISTIAN ALEXANDRA - ALDANA OSUNA ANGEL ANDRES - BARRIOS LEON ENDRINA MARGARITA -</t>
  </si>
  <si>
    <t>2024-0148</t>
  </si>
  <si>
    <t>LABORATORIOS MALLÉN, S.A.</t>
  </si>
  <si>
    <t>CALLE EUCLIDES MORILLO, NO. 53, ARROYO HONDO, SANTO DOMINGO, DISTRITO NACIONAL, REPÚBLICA DOMINICANA. - REPUBLICA DOMINICANA</t>
  </si>
  <si>
    <t>REPUBLICA DOMINICANA</t>
  </si>
  <si>
    <t>VDI</t>
  </si>
  <si>
    <t>Aparatos e instrumentos científicos, de investigación, de navegación, geodésicos, fotográficos, cinematográficos, audiovisuales, ópticos, de pesaje, de medición, de señalización, de detección, de pruebas, de inspección, de salvamento y de enseñanza; aparatos e instrumentos de conducción, distribución, transformación, acumulación, regulación o control de la distribución o del consumo de electricidad; aparatos e instrumentos de grabación, transmisión, reproducción o tratamiento de sonidos, imágenes o datos; soportes grabados o descargables, software, soportes de registro y almacenamiento digitales o análogos vírgenes; mecanismos para aparatos que funcionan con monedas; cajas registradoras, dispositivos de cálculo; ordenadores y periféricos de ordenador; trajes de buceo, máscaras de buceo, tapones auditivos para buceo, pinzas nasales para submarinistas y nadadores, guantes de buceo, aparatos de respiración para la natación subacuática; extintores.</t>
  </si>
  <si>
    <t>ADALYS DEL CARMEN REINA FLORES -</t>
  </si>
  <si>
    <t>2024-1390</t>
  </si>
  <si>
    <t>EL LOGO VDI ES UNA COMBINACION DE LA ABREVIATURA DE VENEZOLANA DE INGENIERIA PARA PRODUCTOS DE INGENIERIA ELECTRICA, ELECTRONICA Y TELECOMUNICACIONES , CON LETRAS NEGRAS Y FONDO BLANCO</t>
  </si>
  <si>
    <t>RICARDO JOSE BARRIOS SAMMY</t>
  </si>
  <si>
    <t>calle el callao edificio residencias cachamay piso 03 apto 3b - VENEZUELA</t>
  </si>
  <si>
    <t>JUEGOS INDIGENAS</t>
  </si>
  <si>
    <t>EDUCACIÓN; FORMACIÓN; SERVICIOS DE ENTRETENIMIENTO; ACTIVIDADES DEPORTIVAS Y CULTURALES. LA ORGANIZACIÓN DE EXPOSICIONES CON FINES CULTURALES O EDUCATIVOS, LA ORGANIZACIÓN Y LA DIRECCIÓN DE CONFERENCIAS, CONGRESOS Y SIMPOSIOS; LA PUBLICACIÓN DE LIBROS Y TEXTOS, QUE NO SEAN TEXTOS PUBLICITARIOS;LOS SERVICIOS DE REPORTEROS, LOS REPORTAJES FOTOGRÁFICOS;LOS SERVICIOS FOTOGRÁFICOS;LA REALIZACIÓN Y LA PRODUCCIÓN DE PELÍCULAS NO PUBLICITARIAS;LOS SERVICIOS CULTURALES, EDUCATIVOS Y RECREATIVOS PRESTADOS POR PARQUES DE ATRACCIONES, CIRCOS, ZOOS, GALERÍAS DE ARTE Y MUSEOS;LOS SERVICIOS DE ENTRENAMIENTO DEPORTIVO Y PARA EL MANTENIMIENTO FÍSICO; LA RESERVA DE ENTRADAS Y LOS SERVICIOS DE RESERVA PARA EVENTOS EDUCATIVOS, DEPORTIVOS Y DE ENTRETENIMIENTO; ALQUILER DE CAMPOS DE DEPORTE, ORGANIZACIÓN Y DIRECCIÓN DE EVENTOS DEPORTIVOS, LIGA DEPORTIVA.</t>
  </si>
  <si>
    <t>JORGE ANDRÉS GIMÉNEZ OCHOA</t>
  </si>
  <si>
    <t>CONSISTE EN UNA ETIQUETA DE FONDO COLOR BLANCO EN EL CUAL SE ENCUENTRA DISPUESTA UNA FIGURA CARACTERISTICA CON DISEÑO CARACTERISTCIO Y PARTICULAR ASIMETRICO, EN COLOR BLANCO SOBRE FONDO VINOTINTO POSEE UNS CIRCULOS PEUQEÑOS, EN EL CENTRO UNA LINEA CARACOL DE COLOR VINOTINTO Y EN LA PARTE SUPERIOR DERECHO LAS SIGLAS FVF DE MENOR TAMAÑO, COLOR BLANCO EN MAYUSCULA. SEGUIDO DE ESTE ELEMENTO SE ENCUENTRA EK NOMBRE JUEGOS INDIGENAS, DE GRAN TAMAÑO DISPIESTA EN LETRAS MAYUSCULAS TRAZO GRUESO Y LETRAS CARACTERISTICAS COLOR VINOTINTO.</t>
  </si>
  <si>
    <t>FEDERACION VENEZOLANA DE FUTBOL</t>
  </si>
  <si>
    <t>AV SANTOS ERMINY EDIF TORRE MEGA II PISO PH OF PH FVF URB SABANA GRANDE CARACAS DISTRITO CAPITAL ZONA POSTAL 1064 - VENEZUELA</t>
  </si>
  <si>
    <t>FVF</t>
  </si>
  <si>
    <t>FEDERACION PRIVADA DE DEPORTE ENCARGADA DE GESTIONAR Y ADMINISTRAR LA LIGA DE FUTBOL NACIONAL, ORGANIZACION DE EVENTOS DEPORTIVOS.</t>
  </si>
  <si>
    <t>CONSISTE EN UNA ETIQUETA DE FONDO COLOR BLANCO EN LA CUAL EN LA PARTE LATERAL IZQUIERDA SE OBSERVA EL EMBLEMA CARACTERISTICOS DE LA FEDERACION VENEZOLANA DE FUTBOL, ESTE EMBLEMA ES DE COLOR VINOTINTO CON LETRAS COLOR DORADAS, TIENE UN FINA LINEA QUE DELINEA TODO EL EMBLEMA EN COLOR DORADO, SE ENCUENTRA UNAS FRANJAS QUE ASEMEJAN SER LA BANDERA EN COLOR AMARILLO AZUL Y ROJO Y SOBRE ESTAS FRANJAS SE ENCUENTRAN DISPUESTAS 8 ESTELLAS COLOR BLANCO. SEGUIDAMENTE JUSTO AL LADO SE OBSERVAN DE GRAN TAMAÑO LAS SIGLAS FVF MAYUSCULAS DE TRAZO GRUESO, LETRA TIPO IMPRENTA DE COLOR DORADO.</t>
  </si>
  <si>
    <t>XTREME PERFORMANCE</t>
  </si>
  <si>
    <t>SOLICITUD PUBLICADA COMO SOLICITADA</t>
  </si>
  <si>
    <t>VEHÍCULOS; APARATOS DE LOCOMOCIÓN POR TIERRA, AIRE O AGUA</t>
  </si>
  <si>
    <t>AUSTIN ALFONZO PIÑATE ROMERO</t>
  </si>
  <si>
    <t>CONSISTE EN LA REPRESENTACION GRAFICA DEL NOMBRE XTREME PERFORMANCE ESCRITA DE LA SEGUIENTE MANERA: LA PALABRA XTREME ESCRITA ASI: LA LETRA X EN MAYUSCULA Y EL RESTO DE LA PALABRA ES DECIR LAS LETRAS T,R,E,M,E EN MAYUSCULAS, CON UNA TIPOGRAFIA ARIAL BLACK DE COLOR NEGRO PANTONE 100% NEGRO. JUSTO ARRIBA DE LA PALABRA XTREME ENCONTRAMOS DENTRO DE UNA CIRCUNFERENCIA DE COLOR NEGRO UNA FIGURA QUE REPRESENTA LA LETRA PRINCIPAL DE LA MARCA, LA LETRA X, LA CUAL ESTA FUSIONADA CON DOS COLORES, EN SU LADO IZQUIERDO AMARILLO PANTONE 368C Y DEL LADO DERECHO NARANJA PANTONE 166C. SEGUIDAMENTE ENCONTRAMOS JUSTO DEBAJO DE LAS LETRAS M,E LA PALABRA PERFORMANCE, ESCRITA DE LA SIGUIENTE MANERA: LA LETRA P EN MAYUSCULA Y EL RESTO DE LA PALABRA, ES DECIR LAS LETRAS, E,R,F,O,R,M,A,N,C,E EN MAYUSCULAS CON UNA TIPOGRAFIA ARIAL BOLD ITALIC DE COLOR BLANCO Y CON UNA FRANJA DE COLOR NEGRO PANTONE 100% NEGRO PARA RESALTAR LA PALABRA. SE REIVINDICA TANTO LOS COLORES COMO LA PALABRA XTREME PERFORMANCE EN SU TOTALIDAD.</t>
  </si>
  <si>
    <t>A Y L REPRESENTACIONES C.A.</t>
  </si>
  <si>
    <t>CARRETERA PETARE SANTA LUCIA KM 1 URB CIMA ESTE EDIF F4 PISO 3 MARICHE MUNICIPIO SUCRE ESTADO MIRANDA - VENEZUELA</t>
  </si>
  <si>
    <t>PUBLICADA EN BOLETIN 638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</si>
  <si>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width="10%"&gt;04/07/2024&lt;/td&gt;&lt;td class="izq6a-color" width="10%"&gt;&lt;/td&gt;&lt;td class="izq6a-color" width="10%"&gt;0&lt;/td&gt;&lt;td class="izq6a-color" width="20%"&gt;INGRESO DE SOLICITUD&lt;/td&gt;&lt;td class="izq6a-color" width="10%"&gt;04/07/2024&lt;/td&gt;&lt;td class="izq6a-color" width="30%"&gt;Pago de Tasa y Publicacion en Prensa: F0697299 Tramite: 430579 Ref.: 423089&lt;/td&gt;&lt;td class="celda8" width="10%"&gt;  &lt;/td&gt;&lt;/tr&gt;&lt;tr&gt;&lt;td class="izq6a-color" width="10%"&gt;23/12/2024&lt;/td&gt;&lt;td class="izq6a-color" width="10%"&gt;&lt;/td&gt;&lt;td class="izq6a-color" width="10%"&gt;0&lt;/td&gt;&lt;td class="izq6a-color" width="20%"&gt;SOLICITUD CON EXAMEN DE FORMA APROBADO - PUBLICACION PRENSA AUTOMATICA&lt;/td&gt;&lt;td class="izq6a-color" width="10%"&gt;23/12/2024&lt;/td&gt;&lt;td class="izq6a-color" width="30%"&gt;&lt;/td&gt;&lt;td class="celda8" width="10%"&gt;  &lt;/td&gt;&lt;/tr&gt;&lt;tr&gt;&lt;td class="izq6a-color" width="10%"&gt;13/01/2025&lt;/td&gt;&lt;td class="izq6a-color" width="10%"&gt;&lt;/td&gt;&lt;td class="izq6a-color" width="10%"&gt;0&lt;/td&gt;&lt;td class="izq6a-color" width="20%"&gt;RECEPCION DE PUBLICACION EN PRENSA&lt;/td&gt;&lt;td class="izq6a-color" width="10%"&gt;14/01/2025&lt;/td&gt;&lt;td class="izq6a-color" width="30%"&gt;Periodico Digital del SAPI No.:2708 de Fecha: 13/01/2025 segun T/No.: 430579 &lt;/td&gt;&lt;td class="celda8" width="10%"&gt;  &lt;/td&gt;&lt;/tr&gt;&lt;tr&gt;&lt;td class="izq6a-color" width="10%"&gt;14/01/2025&lt;/td&gt;&lt;td class="izq6a-color" width="10%"&gt;&lt;/td&gt;&lt;td class="izq6a-color" width="10%"&gt;636&lt;/td&gt;&lt;td class="izq6a-color" width="20%"&gt;ORDEN DE PUBLICACION EN BOLETIN COMO SOLICITADA&lt;/td&gt;&lt;td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LA MARCA COMO SOLICITADA &lt;/td&gt;&lt;td class="izq6a-color" width="10%"&gt;22/01/2025&lt;/td&gt;&lt;td class="izq6a-color" width="30%"&gt;PUBLICADA EN BOLETIN 638&lt;/td&gt;&lt;td class="celda8" width="10%"&gt;  &lt;/td&gt;&lt;/tr&gt;&lt;/table&gt;</t>
  </si>
  <si>
    <t>HIPOCAMPO SALA SHOW</t>
  </si>
  <si>
    <t>SERVICIOS DE RESTAURACIÓN (RESTAURANTE).</t>
  </si>
  <si>
    <t>HONEY LIU LIN</t>
  </si>
  <si>
    <t>INVERSIONES HLL 168, C.A</t>
  </si>
  <si>
    <t>AV FRANCISCO SOLANO CC CHACAITO NIVEL 01 LOCAL 214 Y 215 URB SANS SOUCI CARACAS (CHACAO) MIRANDA - VENEZUELA</t>
  </si>
  <si>
    <t>8int</t>
  </si>
  <si>
    <t>HUMMER</t>
  </si>
  <si>
    <t>HERRAMIENTAS E INSTRUMENTOS DE MANO IMPULSADOS MANUALMENTE; CUCHILLERÍA, TENEDORES Y CUCHARAS; ARMAS BLANCAS; MAQUINILLAS DE AFEITAR.</t>
  </si>
  <si>
    <t>MARQUEZ CASTRO RAFAEL - MARQUEZ LOSADA, RAFAEL A. - MARQUEZ LOSADA GABRIEL -</t>
  </si>
  <si>
    <t>2007-0433</t>
  </si>
  <si>
    <t>CONSISTE: EN UNA MARCA MIXTA CONSTITUIDA POR LA COMBINACIÓN DE UN ELEMENTO GRAFICO CON UNO DENOMINATIVO. EL CONJUNTO GRÁFICO ESTÁ REPRESENTADO POR UN RECTÁNGULO CRUZADO EN FORMA DIAGONAL POR BANDAS PARALELAS DE DISTINTO GROSOR DE COLORES VERDE – NEGRO – VERDE. EN EL INTERIOR DE LA BANDA DE COLOR NEGRO, QUE ES LA MÁS ANCHA Y LA CENTRAL, SE ENCUENTRA ESCRITA HORIZONTALMENTE LA PALABRA HUMMER (TRADUCCIÓN: “ZUMBAR”) EQUIPMENT FOR LIFE (TRADUCCIÓN: “EQUIPO PARA LA VIDA”), EN LETRAS DE MOLDE, MAYÚSCULAS, DE FORMATO GRUESO, CENTRADAS EN EL RECTÁNGULO Y DE COLOR BLANCO, EN CUYA PARTE SUPERIOR SE ENCUENTRA UN DISEÑO QUE ASEMEJA LA LETRA “H” CARACTERIZADO POR SER DE MAYOR TAMAÑO QUE EL RESTO DEL CONJUNTO, DONDE LOS PEDESTALES Y CAPITELES DE LAS COLUMNAS TERMINAN CON UNA APERTURA CAPRICHOSA Y CORONADAS CON UNA ESTRELLA, UNIDAS POR UN BRAZO QUE TERMINA EN PUNTA DE FLECHA QUE SE INSERTA EN LA COLUMNA DERECHA. SE REIVINDICA EL CONJUNTO DESCRITO, EN LA POSICIÓN COMO SE PRESENTA. SE REIVINDICA LOS COLORES INDICADOS EN ESTA DESCRIPCIÓN (BLANCO, NEGRO Y VERDE). NO SE REIVINDICAN LOS TÉRMINOS QUE PUEDAN RESULTAR GENÉRICOS Y DESCRIPTIVOS NI LAS PALABRAS EQUIPMENT FOR LIFE (TRADUCCIÓN: “EQUIPO PARA LA VIDA”) CONTENIDAS EN EL FACSÍMIL ANEXO. (PRODUCTOS NACIONALES Y/O EXTRANJEROS).</t>
  </si>
  <si>
    <t>HUNTER TOOLS U.S.A. CORP.</t>
  </si>
  <si>
    <t>Zona Libre de Colón - PANAMÁ</t>
  </si>
  <si>
    <t>ACTYON</t>
  </si>
  <si>
    <t>VEHÍCULOS UTILITARIOS DEPORTIVOS; AUTOS ELÉCTRICOS; AUTOS DE CARRERAS; VEHÍCULOS POLIVALENTES; FURGONETAS; AUTOBUSES; COCHECITO LATERAL DE UNA MOTOCICLETA; AUTOS DE PASAJEROS (AUTOMÓVILES); AUTOS DE PASAJEROS PARA MÁS DE 7 PASAJEROS; PIEZAS Y ACCESORIOS PARA AUTOMÓVILES; NEUMÁTICOS PARA AUTOMÓVILES; TRACTORES; CAMIONES; CAMIONETAS; MOTORES PARA AUTOMÓVILES; EJES PARA VEHÍCULOS; MOTORES PARA VEHÍCULOS TERRESTRES; DISPOSITIVOS DE FRENADO PARA VEHÍCULOS. (PRODUCTOS NACIONALES Y/O EXTRANJEROS).</t>
  </si>
  <si>
    <t>KG Mobility Corp.</t>
  </si>
  <si>
    <t>455-12(Chilgoe-dong), Dongsak-ro, Pyeongtaek-si, Gyeonggi-do - REPUBLICA POPULAR DEMOCRATICA DE COREA</t>
  </si>
  <si>
    <t>REPUBLICA POPULAR DEMOCRATICA DE COREA</t>
  </si>
  <si>
    <t>WOLF BY EBITEN</t>
  </si>
  <si>
    <t>EMPAQUETADURAS.</t>
  </si>
  <si>
    <t>2022-0341</t>
  </si>
  <si>
    <t>CONSISTE EN UN DISEÑO EN EL CUAL SE LEE `WOLF BY EBITEN` (LOBO POR EBITEN), EN LETRAS MAYÚSCULAS, DE TRAZO GRUESO Y COLOR NEGRO, CON LA PARTICULARIDAD QUE LA PALABRA `WOLF` SE ENCUENTRA EN LA PARTE SUPERIOR Y `BY EBITEN`, EN LA PARTE INFERIOR DERECHA Y DE MENOR TAMAÑO. TODO EL CONJUNTO ANTES DESCRITO, SE ENCUENTRA DENTRO DE UN RECTÁNGULO EN SENTIDO HORIZONTAL, DE COLO GRIS CLARO. SE REIVINDICA EL CONJUNTO ANTERIORMENTE DESCRITO Y LOS COLORES ANTES MENCIONADOS.</t>
  </si>
  <si>
    <t>LEANDRO GAZZANO</t>
  </si>
  <si>
    <t>Arregui 5137, 3 I, Monte Castro, Ciudad de Buenos Aires, Argentina. - ARGENTINA</t>
  </si>
  <si>
    <t>FERREXEL</t>
  </si>
  <si>
    <t>PRODUCTOS FARMACÉUTICOS; PRODUCTOS VETERINARIOS; PREPARACIONES QUÍMICAS PARA USO MÉDICO; PREPARACIONES VITAMÍNICAS; SUPLEMENTOS NUTRICIONALES; SUPLEMENTOS ALIMENTICIOS MINERALES; SUPLEMENTOS DIETÉTICOS PARA USO MÉDICO; COMPLEMENTOS DIETÉTICOS Y NUTRITIVOS.</t>
  </si>
  <si>
    <t>2024-0430</t>
  </si>
  <si>
    <t>EXELTIS HEALTHCARE, S.L.</t>
  </si>
  <si>
    <t>Avda. Miralcampo, 7 - P. I. Miralcampo - 19200 AZUQUECA DE HENARES (Guadalajara) - ESPAÑA</t>
  </si>
  <si>
    <t>ÜMA</t>
  </si>
  <si>
    <t>SERVICIOS MÉDICOS; SERVICIOS VETERINARIOS; TRATAMIENTOS DE HIGIENE Y DE BELLEZA PARA PERSONAS O ANIMALES; SERVICIOS DE AGRICULTURA, ACUICULTURA, HORTICULTURA Y SILVICULTURA.</t>
  </si>
  <si>
    <t>2024-1213</t>
  </si>
  <si>
    <t>LA ETIQUETA TIENE COMO ELEMENTO PRINCIPAL LA PALABRA DE FANTASÍA “ÜMA”, CENTRADA, EN LETRAS MINÚSCULAS, TIPO MOLDE Y TRAZO MEDIO. LA LETRA “Ü” ES DE COLOR AZUL, DONDE SE OBSERVA QUE EN CADA EXTREMO TIENE EN LA PARTE SUPERIOR UN PUNTO (.) LO CUAL ASEMEJA SER UNA DIÉRESIS (¨) DE DOS COLORES, EL PUNTO IZQUIERDO ES DE COLOR AMARILLO Y EL PUNTO DERECHO ES DE COLOR ROJO; LA LETRA “M” ES DE COLOR VERDE CLARO Y LA LETRA “A” ES DE COLOR ROJO. TODO EL CONJUNTO ANTERIORMENTE DESCRITO SE OBSERVA SOBRE UN FONDO DE COLOR VERDE OSCURO. SE REIVINDICA EL CONJUNTO ANTERIORMENTE DESCRITO, Y LA COMBINACIÓN DE COLORES SEGÚN SE DESCRIBE. LA COMBINACIÓN DE COLORES SE HA HECHO EN CUMPLIMIENTO DEL AVISO OFICIAL S/N EMANADO DEL REGISTRO DE LA PROPIEDAD INTELECTUAL FECHADO 18 DE NOVIEMBRE DE 1996.</t>
  </si>
  <si>
    <t>DEKSIA S.A.</t>
  </si>
  <si>
    <t>Calle Cerrito número 517 oficina 603 de la ciudad de Montevideo. - URUGUAY</t>
  </si>
  <si>
    <t>URUGUAY</t>
  </si>
  <si>
    <t>UDUKE</t>
  </si>
  <si>
    <t>APARATOS E INSTALACIONES DE ALUMBRADO, CALEFACCIÓN, ENFRIAMIENTO, PRODUCCIÓN DE VAPOR, COCCIÓN, SECADO, VENTILACIÓN Y DISTRIBUCIÓN DE AGUA, ASÍ COMO INSTALACIONES SANITARIAS.</t>
  </si>
  <si>
    <t>2004-1501</t>
  </si>
  <si>
    <t>CONSISTE EN LA PALABRA UDUKE (TRADUCE AL CASTELLANO: DUQUE), ESCRITA EN LETRA DE IMPRENTA, MAYÚSCULA, DE TRAZO GRUESO Y DE COLOR AMARILLO, CON LA PARTICULARIDAD QUE LA LETRA U SE OBSERVA CON UN BORDE DEL QUE A SU VEZ FORMA A SU DERECHA UN RECTÁNGULO EN POSICIÓN HORIZONTAL Y DE COLOR NEGRO. EN SU LADO IZQUIERDO SE OBSERVAN TRECE ESTRELLAS DE COLOR NEGRO, CONFORMANDO UN CÍRCULO INCONCLUSO RONDEANDOLA, DENTRO DEL RECTANGULO SE OBSERVAN LAS LETRAS D, U, K, E, LA LETRA K EN SU ASTA ASCENDENTE ESTA UNIDO CON SU BRAZO DERECHO. SE REIVINDICA LA PALABRA UDUKE Y TODO EL CONJUNTO DESCRITO CON LOS COLORES INDICADOS EN ÉL.</t>
  </si>
  <si>
    <t>DISTRIBUCIONES HOYOSTOOLS S.A.S.</t>
  </si>
  <si>
    <t>CALLE 17 No 6-30 DE LA CIUDAD DE CALI, DEPARTAMENTO DEL VALLE - COLOMBIA</t>
  </si>
  <si>
    <t>MAUREL &amp; PROM</t>
  </si>
  <si>
    <t>Hidrocarburos.</t>
  </si>
  <si>
    <t>2024-1539</t>
  </si>
  <si>
    <t>Etablissements Maurel &amp; Prom</t>
  </si>
  <si>
    <t>51 rue d´ Anjou 75008 - Paris. - FRANCIA</t>
  </si>
  <si>
    <t>RUTILARC</t>
  </si>
  <si>
    <t>ELECTRODOS REVESTIDOS PARA SOLDADURA MANUAL AL ARCO ELÉCTRICO.</t>
  </si>
  <si>
    <t>GARCÍA RANGEL GERARDO GREGORIO</t>
  </si>
  <si>
    <t>ENRIVA, C.A.</t>
  </si>
  <si>
    <t>Calle San Luis, Quinta Romanza, No. 24, Urbanización Cantarrana, Las Delicias, Maracay, Municipio Girardot del Estado Aragua - VENEZUELA</t>
  </si>
  <si>
    <t>EBC COLLECTION</t>
  </si>
  <si>
    <t>PRODUCTOS COSMÉTICOS Y PREPARACIONES DE TOCADOR NO MEDICINALES;DENTÍFRICOS NO MEDICINALES; PRODUCTOS DE PERFUMERÍA, ACEITESESENCIALES; PREPARACIONES PARA BLANQUEAR Y OTRAS SUSTANCIAS PARALAVAR LA ROPA; PREPARACIONES PARA LIMPIAR, PULIR, DESENGRASAR Y RASPAR.</t>
  </si>
  <si>
    <t>YOSMARY CAROLINA MENDEZ RENZELLA</t>
  </si>
  <si>
    <t>CONSISTE EN UNA SERIE DE LINEAS RECTAS, DANDO FORMA A UN DIAMANTE, DE TRAZOS GRUESOS DE COLOR BLANCO. DENTRO DEL MISMO SE OBSERVA LAS LETRA EBC, EN LETRA MOLDE, MAYUSCULA Y DE COLOR BLANCO. EN LA PARTE INFERIOR CENTRAL SE LEE LA PALABRA COLLECTION TRADUCCIÓN AL ESPAÑOL RECOPILACIÓN. EN LETRA MAYUSCULA Y MOLDE, DE TRAZO COLOR BLANCO. TODA LA IMAGEN SE ENCUENTRA EN UN FONDE DE COLOR BLANCO.SE REINVIDICA EL CONJUNTO ANTES DESCRITO EN SU TOTALIDAD EXCEPTUANDO EL TERMINO COLLECTION.</t>
  </si>
  <si>
    <t>VINTAGE COSMETICS, C.A.</t>
  </si>
  <si>
    <t>ESQ. DOCTOR PAUL LA MARRON A MADRICES EDIF. GALERIA LA MARRON PISO 1 LOCAL 1 A Y 1 B URB. CATEDRAL CARACAS DISTRITO CAPITAL - VENEZUELA</t>
  </si>
  <si>
    <t>SHOFU</t>
  </si>
  <si>
    <t>PEREZ BALDA MARIA ALEJANDRA</t>
  </si>
  <si>
    <t>CONSISTE EN UN CUADRADO DE COLOR NEGRO, DENTRO DE EL SE OBSERVA UN CIRCULO DE COLOR AZUL. DENTRO DE EL SE LEE SHOFU (TRADUCE AL CASTELLANO: CALIGRAFIA) ESCRITA EN LETRAS DE IMPRENTA, MAYUSCULA, DE TRAZO GRUESO, LAS LETRAS S,H,O, ESTAN SUBRAYADA POR UNA LINEA GRUESO, EL LA PARTE SUPERIOS DE LAS LETRAS O,F,U, SE OBSERVA LA SILUETA DE UNA CIUDAD Y SOBRE ELLAS DIFERENTES LINEAS IRREGULARES QUE ASEMEJAN SER UNA MONTAÑA. CON 4 SILUETAS QUE ASEMEJAN SER UNAS AVES. TODO EL CONJUNTO ANTERIORMENTE DESCRITO ES DE COLOR BLANCO. SE REIVINDICA LA PALABRA SHOFU Y TODO EL CONJUNTO DESCRITO INDICANDO LOS COLORES EN EL.</t>
  </si>
  <si>
    <t>Av. Los naranjos con el bosque edif. resd. Esnu piso 4 Apt apartamento 4B Urb. La Florida Caracas Distrito Capital - VENEZUELA</t>
  </si>
  <si>
    <t>ALLY</t>
  </si>
  <si>
    <t>SOLICITUD CON OBSERVACION PUBLICADA</t>
  </si>
  <si>
    <t>SUMINISTRO DE INFORMACIÓN EN LOS CAMPOS DE DIVISAS, PRODUCTOS BÁSICOS, DERIVADOS FINANCIEROS, PRODUCTOS DE TASAS DE INTERÉS Y ACCIONES A TRAVÉS DE LOS SISTEMAS DE INTERNET E INTRANET; PRESTACIÓN DE SERVICIOS FINANCIEROS, TALES COMO, PRÉSTAMOS PARA VEHÍCULOS DE MOTOR, SERVICIOS DE FINANCIACIÓN, FINANCIACIÓN PARA VEHÍCULOS DE MOTOR, PRÉSTAMOS BASADOS EN ACTIVOS, PRÉSTAMOS DE FLUJO DE EFECTIVO COMERCIAL, FINANCIACIÓN ESTRUCTURADA, SERVICIOS DE PRÉSTAMOS AL CONSUMIDOR, SERVICIOS DE PRÉSTAMOS SOBRE TÍTULOS DE VEHÍCULOS Y PRÉSTAMOS ROTATIVOS; SERVICIOS DE SEGUROS, TALES COMO, SUSCRIPCIÓN DE SEGUROS Y ADMINISTRACIÓN DE RECLAMACIONES DE CONTRATOS DE SERVICIO EXTENDIDO DE VEHÍCULOS DE MOTOR PARA LA REPARACIÓN Y MANTENIMIENTO DE VEHÍCULOS DE MOTOR; INFORMACIÓN FINANCIERA PROVISTA POR MEDIOS ELECTRÓNICOS Y DE AUDIO; PROPORCIONAR INFORMACIÓN DE LA CUENTA BANCARIA DEL CLIENTE A TRAVÉS DE CONSULTAS AUTOMATIZADAS CONTROLADAS POR VOZ; SERVICIOS DE GARANTÍA EXTENDIDA, TALES COMO, CONTRATOS DE SERVICIO; SERVICIOS DE BANCA Y PRÉSTAMOS HIPOTECARIOS INMOBILIARIOS; CREACIÓN, ADQUISICIÓN, SERVICIO, ASEGURAMIENTO Y CORRETAJE DE PRÉSTAMOS HIPOTECARIOS; CREACIÓN Y FINANCIAMIENTO DE PRÉSTAMOS A TRAVÉS DE UNA RED GLOBAL DE COMUNICACIONES; PRÉSTAMOS CON GARANTÍA HIPOTECARIA; SERVICIOS DE GESTIÓN DE PATRIMONIOS; SERVICIOS DE INVERSIÓN ESTRATÉGICA, TALES COMO, SERVICIOS DE EVALUACIÓN DE RIESGOS DE INVERSIÓN ESTRATÉGICA, SERVICIOS DE ASESORAMIENTO DE INVERSIÓN FINANCIERA CORPORATIVA ESTRATÉGICA; SERVICIOS DE CAPITAL DE RIESGO, TALES COMO, SERVICIOS DE ASESORAMIENTO DE CAPITAL DE RIESGO, QUE PROPORCIONAN FINANCIACIÓN A EMPRESAS EMERGENTES Y DE NUEVA CREACIÓN; SERVICIOS BANCARIOS Y FINANCIEROS; SERVICIOS DE BANCA EN LÍNEA; SERVICIOS DE BANCA EN LÍNEA ACCESIBLES MEDIANTE APLICACIONES MÓVILES DESCARGABLES; SERVICIOS DE TARJETAS DE DÉBITO EN LÍNEA, TALES COMO, CONTROL DE TRANSACCIONES, SALDOS DE CUENTAS, GASTOS Y ALERTAS ELECTRÓNICAS RELACIONADAS CON LOS GASTOS, TODOS ACCESIBLES MEDIANTE APLICACIONES MÓVILES DESCARGABLES; FINANCIACIÓN DE INVENTARIO DE CONCESIONARIOS DE AUTOMÓVILES; PRÉSTAMOS DE FINANCIACIÓN PARA CONCESIONARIOS DE AUTOMÓVILES Y PEQUEÑAS EMPRESAS; PROPORCIONAR INFORMACIÓN EN LOS CAMPOS DE GESTIÓN DE FINANZAS PERSONALES Y EDUCACIÓN FINANCIERA; FINANCIACIÓN DE ARRENDAMIENTO DE AUTOMÓVILES.</t>
  </si>
  <si>
    <t>2020-0544</t>
  </si>
  <si>
    <t>ALLY FINANCIAL INC.</t>
  </si>
  <si>
    <t>DETROIT, MICHIGAN - ESTADOS UNIDOS DE AMÉRICA</t>
  </si>
  <si>
    <t>OBSERVADA EN BOLETIN 638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</si>
  <si>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width="10%"&gt;06/08/2024&lt;/td&gt;&lt;td class="izq6a-color" width="10%"&gt;&lt;/td&gt;&lt;td class="izq6a-color" width="10%"&gt;0&lt;/td&gt;&lt;td class="izq6a-color" width="20%"&gt;INGRESO DE SOLICITUD&lt;/td&gt;&lt;td class="izq6a-color" width="10%"&gt;06/08/2024&lt;/td&gt;&lt;td class="izq6a-color" width="30%"&gt;Pago de Tasa y Publicacion en Prensa: F0705792 Tramite: 439833 Ref.: 429795&lt;/td&gt;&lt;td class="celda8" width="10%"&gt;  &lt;/td&gt;&lt;/tr&gt;&lt;tr&gt;&lt;td class="izq6a-color" width="10%"&gt;23/10/2024&lt;/td&gt;&lt;td class="izq6a-color" width="10%"&gt;&lt;/td&gt;&lt;td class="izq6a-color" width="10%"&gt;0&lt;/td&gt;&lt;td class="izq6a-color" width="20%"&gt;SOLICITUD CON EXAMEN DE FORMA APROBADO - PUBLICACION PRENSA AUTOMATICA&lt;/td&gt;&lt;td class="izq6a-color" width="10%"&gt;23/10/2024&lt;/td&gt;&lt;td class="izq6a-color" width="30%"&gt;&lt;/td&gt;&lt;td class="celda8" width="10%"&gt;  &lt;/td&gt;&lt;/tr&gt;&lt;tr&gt;&lt;td class="izq6a-color" width="10%"&gt;29/10/2024&lt;/td&gt;&lt;td class="izq6a-color" width="10%"&gt;&lt;/td&gt;&lt;td class="izq6a-color" width="10%"&gt;0&lt;/td&gt;&lt;td class="izq6a-color" width="20%"&gt;RECEPCION DE PUBLICACION EN PRENSA&lt;/td&gt;&lt;td class="izq6a-color" width="10%"&gt;02/11/2024&lt;/td&gt;&lt;td class="izq6a-color" width="30%"&gt;Periodico Digital del SAPI No.:2632 de Fecha: 29/10/2024 segun T/No.: 439833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width="10%"&gt;26/12/2024&lt;/td&gt;&lt;td class="izq6a-color" width="10%"&gt;&lt;/td&gt;&lt;td class="izq6a-color" width="10%"&gt;636&lt;/td&gt;&lt;td class="izq6a-color" width="20%"&gt;ESCRITO DE OPOSICION&lt;/td&gt;&lt;td class="izq6a-color" width="10%"&gt;26/12/2024&lt;/td&gt;&lt;td class="izq6a-color" width="30%"&gt;LUIS FRANCISCO ELIAS, Cedula: 4351725, empresa: MERCANTIL, C.A., BANCO UNIVERSAL. Tramite Webpi: 471060&lt;/td&gt;&lt;td class="celda8" width="10%"&gt;&lt;a href="https://webpi.sapi.gob.ve/documentos/oposiciones/marcas/boletin636/eom-2024007215-471060.pdf" target="_blank"&gt;&lt;img border="1" height="40" src="https://webpi.sapi.gob.ve/imagenes/ver_devolucion.png" width="40"/&gt;&lt;/a&gt;&lt;/td&gt;&lt;/tr&gt;&lt;tr&gt;&lt;td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width="30%"&gt;OBSERVADA EN BOLETIN 638&lt;/td&gt;&lt;td class="celda8" width="10%"&gt;  &lt;/td&gt;&lt;/tr&gt;&lt;/table&gt;</t>
  </si>
  <si>
    <t>ZIU</t>
  </si>
  <si>
    <t>RELOJES INTELIGENTES; RELOJES DE CONTROL HORARIO; RELOJES DE ARENA. PALABRA DE FANTASIA</t>
  </si>
  <si>
    <t>Valencia, Estado Carabobo - VENEZUELA</t>
  </si>
  <si>
    <t>INTACO</t>
  </si>
  <si>
    <t>MATERIALES DE CONSTRUCCIÓN, CEMENTO, CAL Y MORTEROS.</t>
  </si>
  <si>
    <t>2024-1680</t>
  </si>
  <si>
    <t>CONSISTE LA ETIQUETA EN UN RECTANGULO DE COLOR ROJO, DISPUESTO DE FORMAL HORIZONTAL, EN SU INTERIOR SE DISPONE LA PALABRA DE FANTASI INTACO (PARTE DEL NOMBRE DE LA PETICIONARIA) EN LETRAS DE TIPO MOLDE, DE TRAZO GRUESO, EN MAYUSCULAS, DE COLOR BLANCO, ANTEPONIENDOSE A LA MENCIONADA PALABRA SE DISPONE LA FISURA DE UN MAPAMUNDI, EN TRAZOS BLANCOS, DONDE EVIDENCIA LA FORMA DEL CONTINENTE AMERICANO. SE REIVINDICA EL CONJUNTO EXCEPTUANDO LA FIGURA GENERICA DEL MAPAMUNDI.</t>
  </si>
  <si>
    <t>INTACO INTERNATIONAL HOLDING LTD</t>
  </si>
  <si>
    <t>3152, ROAD TOWN, TORTOLA - ISLAS VÍRGENES BRITÁNICAS</t>
  </si>
  <si>
    <t>KUENTRO</t>
  </si>
  <si>
    <t>Telecomunicaciones, programas de radio y televisión, cable satélite, agencia de prensa, correo, mensajería, mensajería electrónica, internet, internet e mail, web site, motor, búsqueda información, servidor, teléfono, correo, diseño y montaje de páginas web, información y asesoría.</t>
  </si>
  <si>
    <t>PAZOS CASTRO, JULIO RAFAEL</t>
  </si>
  <si>
    <t>Observamos la palabra KÜENTRO (palabra fantasía) escrita en letra de molde, en color negro, en un fondo de color blanco, estando la letra K en mayúscula y el resto de las letras en minúsculas, con la particularidad de que la letra U tiene dos puntos encima de ella, y está dibujada con cincos colores distintos, a saber de izquierda a derecha y partiendo de arribe, el punto y la punta superior de color rojo, debajo es de color naranja, la parte inferior de la U es verde manzana, la siguiente sección es verde turquesa y la parte superior derecha incluyendo el ponto redondo azul cielo. Se reivindica el conjunto anteriormente descrito. La descripción de colores se ha hecho en cumplimiento al aviso oficial s/n emanado del Registro de la Propiedad Intelectual, de fecha 18/11/1996.</t>
  </si>
  <si>
    <t>Calle Los Naranjos, Edif. Res. Millenium, piso 2, apt. A, Urb. El Bosque, Valencia, Edo. Carabobo. - VENEZUELA</t>
  </si>
  <si>
    <t>FLORES NATURALES, ARREGLOS DE FLORES FRESCAS, RAMO DE FLORES, FLORES FRESCAS.</t>
  </si>
  <si>
    <t>RANDOLF STUYVESANT</t>
  </si>
  <si>
    <t>CONSISTE EN UNA ETIQUETA DE FONDO COLOR BLANCO, EN LA CUAL SER OBSERVA UN RECUADRO DE TRAZO SEMI GRUESO COLOR MARRÓN, DENTRO DE ESTE LA LETRA R CON UN DISEÑO CARACTERÍSTICO, ES DE COLOR VERDE Y DE ELLA SOBRE SOBRESALE UNA LÍNEA QUE ASEMEJA SER UN TALLO DEL CUAL SE DESPRENDEN HOJAS Y CÍRCULOS COLOR MARRÓN.</t>
  </si>
  <si>
    <t>MARACAIBO, EDO ZULIA - VENEZUELA</t>
  </si>
  <si>
    <t>PENOTTI</t>
  </si>
  <si>
    <t>CAFÉ, TÉ, CACAO Y SUCEDÁNEOS DEL CAFÉ.</t>
  </si>
  <si>
    <t>TAREK DARWICHE FATTOUH</t>
  </si>
  <si>
    <t>PLÁSTICOS 2012, C.A.</t>
  </si>
  <si>
    <t>PORLAMAR, EDO. NUEVA ESPARTA - VENEZUELA</t>
  </si>
  <si>
    <t>FRUTOS, LEGUMBRES SECOS, COCIDOS Y EN CONSERVA; GELATINA, MERMELADAS, COMPOTAS Y JALEAS.</t>
  </si>
  <si>
    <t>MARIA JOSE PINEDA B. - NAIROVY VIZCAYA RODRIGUEZ - MANUEL CERVANTES -</t>
  </si>
  <si>
    <t>2013-1114</t>
  </si>
  <si>
    <t>EL DISEÑO CONSISTE EN UNA FIGURA DE UN COCODRILO ANIMADO, DONDE PREDOMINA EL COLOR VERDE, SE PUEDE OBSERVAR SU BOCA ABIERTA, LA LENGUA DE COLOR ROJO Y DIENTES BLANCOS. EN EL DORSO SE OBSERVAN LAS ESCAMAS DEL COCODRILO EN COLOR AZUL OSCURO, EN LA PARTE POSTERIOR ES DE COLOR VERDE Y EN LA PARTE FRONTAL ES DE COLOR CREMA CON LÍNEAS NEGRAS EN FORMA HORIZONTAL, TODO EL CONTORNO DEL COCODRILO ES CON LÍNEAS NEGRAS, EN LA PARTE INFERIOR DE LA FIGURA, EN SUS DOS PATAS TRASERAS SE APRECIAN UNOS ZAPATOS EN COLOR MORADO, CON TRENZAS BLANCAS QUE LLEVAN DOS FIGURAS DE GOTAS DE COLOR BLANCO, DEBAJO DE LAS GOTAS, UNA LÍNEA GRUESA HORIZONTAL DE COLOR MORADO, SUELA DE COLOR BLANCO Y LA SILUETA DE SU CABEZA EN LA PARTE SUPERIOR DERECHA DE LOS ZAPATOS, EN LA PATA SUPERIOR DERECHA SE APRECIA UNA FIGURA QUE SIMULA LA MITAD DE UN COCO. SE REINVINDICA EL CONJUNTO DESCRITO.</t>
  </si>
  <si>
    <t>DEVENALSA DESHIDRATADORA VENEZOLANA DE ALIMENTOS S.A.</t>
  </si>
  <si>
    <t>AV. PRINCIPAL DE LOS RUICES EDIF CENTRO CORPORATIVO LOS RUICES PISO 1 OF PI-OFC-05 LOS RUICES - VENEZUELA</t>
  </si>
  <si>
    <t>MUSAI</t>
  </si>
  <si>
    <t>ARTÍCULOS DE SOMBRERERÍA; CALZADO; PARTES DE INDUMENTARIA, CALZADO Y SOMBRERERÍA; PRENDAS DE VESTIR.</t>
  </si>
  <si>
    <t>2021-0414</t>
  </si>
  <si>
    <t>CONSISTE EN UNA FIGURA IRREGULAR CONFORMADA POR DOS PARTES, UNA SUPERIOR Y LA OTRA INFERIOR UNIDAS ENTRE SÍ, CON BORDES CURVOS Y RECTOS DE TRAZO GRUESO. DEBAJO DE LA QUE SE OBSERVA LA PALABRA MUSAI (PALABRA DE FANTASÍA, TAL Y COMO SE SOLICITA NO TIENE TRADUCCIÓN) ESCRITA EN LETRAS DE IMPRENTA, MAYUSCULAS Y MINISCULAS CON EL MISMO TAMAÑO. TODO EL CONJUNTO ANTERIORMENTE DESCRITO ES DE TRAZO GRUESO, COLOR NEGRO. SE REIVINDICA LA PALABRA MUSAI Y TODO EL CONJUNTO DESCRITO CON LOS COLORES INDICADOS EN EL.</t>
  </si>
  <si>
    <t>GOR FACTORY, S.A.</t>
  </si>
  <si>
    <t>Ctra. de Santomera-Abanilla Km.8,800, Nave 2 E-30620 Fortuna (Murcia) - ESPAÑA</t>
  </si>
  <si>
    <t>CAMEL</t>
  </si>
  <si>
    <t>BATERÍAS ELÉCTRICAS PARA VEHÍCULOS; BATERIAS PARA AUTOMÓVILES; CARGADORES PARA ACUMULADORES ELÉCTRICOS; SEPARADORES DE BATERÍAS; BATERÍA DE ION DE LITIO; BATERÍAS SECUNDARIAS DE LITIO; BATERÍAS ELÉCTRICAS; VASOS DE ACUMULADORES; VASOS DE BATERÍAS; ACUMULADORES ELÉCTRICOS PARA VEHÍCULOS.</t>
  </si>
  <si>
    <t>CONSISTE EN UN CÍRCULO, DE TRAZO GUESO, COLOR NEGRO Y FONDO COLOR BLANCO. DENTRO DEL QUE SE OBSERVA LA FIGURA DE UN CAMELLO, DE TRAZO FINO Y FONDO COLOR BLANCO. CON LA PARTICULARIDAD QUE SU CUELLO, PATAS, PELAJE Y COLA ESTAN CONFORMADAS POR UN TRAZO GRUESO. SUS DOS JOROBAS ESTÁN REPRESENTADAS DE FORMA ABSTRACTA POR TRAZOS CURVOS INCONCLUSOS DONDE ENCIMA DE ELLAS SE OBSERVAN 5 GOTAS Y DENTRO 5 LÍNEAS GRUESAS. DEBAJO DE LA FIGURA SE OBSERVA UN TRAZO GRUESO, RECTO, DE COLOR NEGRO QUE ASEMEJA SER LA SOMBRA DEL CAMELLO. DEBAJO DEL CONJUNTO ANTERIORMENTE DESCRITO SE LEE LA PALABRA CAMEL, ESCRITA EN LETRAS DE IMPRENTA, MAYÚSCULAS, DE TRAZO GRUESO Y COLOR NEGRO. SE REIVINDICA LA PALABRA CAMEL Y EL CONJUNTO DESCRITO CON LOS COLORES INDICADOS EN EL.</t>
  </si>
  <si>
    <t>Camel Group Co., Ltd.</t>
  </si>
  <si>
    <t>No. 16, Gushui Road, Economic Development Zone, Gucheng County, Hubei - CHINA</t>
  </si>
  <si>
    <t>CINES UNIDOS CLUB</t>
  </si>
  <si>
    <t>EXPLOTACION DE LA INDUSTRIA CINEMATOGRAFICA EN TODOS SUS ASPECTOS, EXHIBICION Y DISTRIBUCION DE PELICULAS</t>
  </si>
  <si>
    <t>NINOSKA CAROLINA VELASQUEZ COVA</t>
  </si>
  <si>
    <t>COMPAÑIA ANONIMA EMPRESA CINES UNIDOS</t>
  </si>
  <si>
    <t>Urb. Prados del Este, Mun. Baruta, Caracas - VENEZUELA</t>
  </si>
  <si>
    <t>CONECTADOS CON TU VIDA</t>
  </si>
  <si>
    <t>LEMA COMERCIAL PARA SER APLICADO A LA MARCA BANCARIBE, SOL. NO. 2014-005698, REG. NO. S064738 EN CLASE 36.</t>
  </si>
  <si>
    <t>2023-0395</t>
  </si>
  <si>
    <t>BANCO DEL CARIBE C.A., BANCO UNIVERSAL (BANCARIBE)</t>
  </si>
  <si>
    <t>Caracas, Distrito Capital - VENEZUELA</t>
  </si>
  <si>
    <t>ATTIMO</t>
  </si>
  <si>
    <t>REDES SOCIALES.</t>
  </si>
  <si>
    <t>DAVID DAVID SAID SAID</t>
  </si>
  <si>
    <t>1107918;1133056</t>
  </si>
  <si>
    <t>YOSELIN MARÍA TAVARES URDANETA;SAID SAID DAVID DAVID</t>
  </si>
  <si>
    <t>Ciudad de Pampatar, Estado Nueva Esparta, República Bolivariana de Venezuela. - VENEZUELA;PORLAMAR, EDO. NUEVA ESPARTA - VENEZUELA</t>
  </si>
  <si>
    <t>VENEZUELA;VENEZUELA</t>
  </si>
  <si>
    <t>TEDEXIS</t>
  </si>
  <si>
    <t>SERVICIOS CIENTÍFICOS Y TECNOLÓGICOS, ANÁLISIS E INVESTIGACIÓN, DISEÑO Y DESARROLLO DE TECNOLOGÍA MÓVIL DE PUNTA.</t>
  </si>
  <si>
    <t>MARIA DEL PILAR FERNANDEZ DEL RIO -</t>
  </si>
  <si>
    <t>2024-2010</t>
  </si>
  <si>
    <t>DESCRIPCIÓN DEL DISEÑO TEDEXIS CONSISTE EN LA REPRESENTACIÓN GRÁFICA DE LA PALABRA TEDEXIS, DE TRAZO GRUESO, COLOR AZUL, ESCRITA EN MINÚSCULA. EN LA LÍNEA SUPERIOR HORIZONTAL, QUE FORMA LA LETRA T, SE OBSERVA AL LADO IZQUIERDO UN CUADRADO DE COLOR AZUL. LA LETRA I TIENE POR PUNTO UNA FIGURA CUADRADA, DE COLOR AZUL. DEL LADO INFERIOR DERECHO SE OBSERVAN DIFERENTES SÍMBOLOS LOS CUALES SON DE MULTIPLICAR, SUMA, DOS PUNTOS Y PARÉNTESIS DE CIERRE. TODOS DE COLOR AZUL Y DE MENOR TAMAÑO. TODO LO DESCRITO SOBRE UN FONDO BLANCO. SE REIVINDICA EL CONJUNTO DESCRITO, ASÍ COMO LA COMBINACIÓN DE LOS COLORES: AZUL Y BLANCO.</t>
  </si>
  <si>
    <t>CORPORACION TEDEXIS, C.A.</t>
  </si>
  <si>
    <t>MAXPRO</t>
  </si>
  <si>
    <t>REFLECTORES PARA VEHICULOS, LAMPARAS ELECTRICAS, LAMPARAS DE SEGURIDAD, BOMBILLAS ELECTRICAS</t>
  </si>
  <si>
    <t>ZHENG ZHAOQIANG</t>
  </si>
  <si>
    <t>CONSISTE EN UNA FIGURA DE FORMA CUADRADA, DE FONDO BLANCO, EN LA CUAL APRECIAMOS UNA FIGURA CIRCULAR, LA CUAL ES INTERRUMPIDA EN LA PARTE IZQUIERDA Y DERECHA. EN ESA INTERRUPCION, PODEMOS OBSERVAR QUE NACEN Y SE EXTIENDEN DOS FORMAS TRIANGULARES, SIN LOS PLANOS INFERIORES, HACIA LA PARTE CENTRAL DE LA FIGURA CIRCULAR, QUE SE ENTRECRUZAN ENTRE SÍ EN LA PARTE CENTRAL. REALIZADO EN TRAZO GRUESO Y DE COLOR ROJO. LUEGO SE LEEN EN LA PARTE INFERIOR CENTRAL INTERNA DE LA FIGURA CIRCULAR, LAS LETRAS “ M A X P R O” (PALABRA DE FANTASIA, SIN TRADUCCION ALGUNA), ESCRITA EN LETRAS DE MOLDE, MAYUSCULA, DE TRAZOS FINO Y DEL MISMO COLOR ROJO. SE REIVINDICA EL CONJUNTO DESCRITO, ASI COMO SUS COLORES.</t>
  </si>
  <si>
    <t>DISTRIBUIDORA PROMAX 2000, C.A</t>
  </si>
  <si>
    <t>AV. 98 BOYACA, CASA NRO. 72-34, BARRIO EL CARMEN SUR, VALENCIA, CARABOBO, ZONA POSTAL 2001 - VENEZUELA</t>
  </si>
  <si>
    <t>SOFTMOVE</t>
  </si>
  <si>
    <t>TEJIDOS Y SUCEDÁNEOS DE LOS TEJIDOS; TEJIDOS RECUBIERTOS; TEJIDOS PARA CONFECCIONAR PRENDAS DE VESTIR; TEJIDOS IMPERMEABLES PARA LA CONFECCIÓN DE PRENDAS DE VESTIR; TEJIDOS PARA LA CONFECCIÓN DE ROPA DEPORTIVA; PIEZAS TEXTILES IMPERMEABILIZADAS.</t>
  </si>
  <si>
    <t>FRANKLIN HOET LINARES - ALONSO BRICEÑO DELFINA - FRANCISCO CASTILLO-GARCIA - MARIA MILAGROS NEBREDA - PATRICIA HOET DE LIMBOURG - ALICIA MOLERO MORAN - FERNANDO PELÁEZ-PIER -</t>
  </si>
  <si>
    <t>2012-3350</t>
  </si>
  <si>
    <t>H &amp; M Hennes &amp; Mauritz AB</t>
  </si>
  <si>
    <t>Estocolmo - SUECIA</t>
  </si>
  <si>
    <t>SUECIA</t>
  </si>
  <si>
    <t>+QCAMPUS</t>
  </si>
  <si>
    <t>DISTINGUE (CLASE 41): SERVICIOS ACADÉMICOS O DE EDUCACIÓN EN CUALQUIER ÁMBITO Y FORMATO; SERVICIOS CULTURALES Y RECREATIVOS; ORGANIZACIÓN Y DIRECCIÓN DE SEMINARIOS; CERTIFICACIONES EDUCATIVAS; SUMINISTRO DE FORMACIÓN Y EXÁMENES PEDAGÓGICOS; ORGANIZACIÓN Y DIRECCIÓN DE TALLERES EDUCATIVOS; TRANSFERENCIA DE CONOCIMIENTOS ESPECIALIZADOS; SERVICIOS DE TUTORÍA E INSTRUCCIÓN; ORGANIZACIÓN Y DIRECCIÓN DE CONFERENCIAS;ORGANIZACIÓN Y DIRECCIÓN DE CONGRESOS; FORMACIÓN PRÁCTICA Y DEMOSTRATIVA; SESIONES INDIVIDUALES O GRUPALES DE MENTORÍA SOBRE TEMAS ESPECÍFICOS; DESARROLLO DE CURSOS Y PROGRAMAS DIGITALES EN VIVO O POR DEMANDA.</t>
  </si>
  <si>
    <t>BLANCO CHAPELLIN CLARA LUISA</t>
  </si>
  <si>
    <t>EL LOGO ES PARA UNA MARCA MIXTA QUE COMBINA ELEMENTOS GRÁFICOS Y TEXTUALES. EN LA PARTE SUPERIOR IZQUIERDA, SE ENCUENTRA UNA PEQUEÑA CRUZ FORMADA POR CUATRO TRIÁNGULOS ISÓSCELES DE COLORES VIVOS: ROJO, AZUL, AMARILLO Y VERDE. ESTA CRUZ SE INSERTA EN LA PARTE SUPERIOR IZQUIERDA DE LA LETRA Q MAYÚSCULA DE COLOR AZUL ÍNDIGO, LA MISMA SE OBSERVA DE MANERA INACABADA PARA LUEGO COMPLETARSE CON EL AUXILIO DE PARTE DE LA CITADA CRUZ Y ASI COMPLETANDO SU FORMA. LA PALABRA CAMPUS, QUE SIGUE A LA Q ESTA ESCRITA EN MINÚSCULAS Y EN FUENTE KALLISTO BOLD EN EL MISMO COLOR AZUL ÍNDIGO, LA COMBINACIÓN DE LA Q Y LA CRUZ SUGIERE UN ESPACIO DINÁMICO Y EN CONSTANTE CRECIMIENTO, MIENTRAS QUE LA PALABRA CAMPUS EVOCA UN AMBIENTE EDUCATIVO Y COMUNITARIO. EL TÉRMINO CAMPUS PROVIENE DEL LATÍN Y SIGNIFICA CAMPO O LLANURA. SE REIVINDICA EL CONJUNTO DESCRITO, INCLUYENDO LOS COLORES, PERO NO SE REIVINDICAN TÉRMINOS GENÉRICOS QUE PUEDAN ENCONTRARSE EN EL CONJUNTO DESCRITO.</t>
  </si>
  <si>
    <t>ESTRATEGIA REPUTACIONAL 2020 C.A.</t>
  </si>
  <si>
    <t>AV PPAL DE LAS MERCEDES EDIF MANZANARES PISO 1 OF 1-A SECTOR LAS MERCEDES ENTRE CALLE ORINOCO Y AV VERACRUZ CARACAS MIRANDA ZONA POSTAL 1061. - VENEZUELA</t>
  </si>
  <si>
    <t>SYNTHESIA TECHNOLOGY</t>
  </si>
  <si>
    <t>EMPRESA DEDICADA A LA COMPRA, VENTA, FABRICACIÓN, DISTRIBUCIÓN, IMPORTACIÓN Y EXPORTACIÓN DE SUSTANCIAS QUÍMICAS DE USO INDUSTRIAL; GASES REFRIGERANTES; ADITIVOS DESTINADOS A LA INDUSTRIA; CONSERVADORES QUÍMICOS; REACTIVOS QUÍMICOS.</t>
  </si>
  <si>
    <t>SYNTHESIA TECHNOLOGY, S.A.</t>
  </si>
  <si>
    <t>GUACARA, Estado Carabobo - VENEZUELA</t>
  </si>
  <si>
    <t>ECARVIT</t>
  </si>
  <si>
    <t>PRODUCTOS FARMACÉUTICOS, PREPARACIONES PARA USO MÉDICO Y VETERINARIO; PRODUCTOS HIGIÉNICOS Y SANITARIOS PARA USO MÉDICO; ALIMENTOS Y SUSTANCIAS DIETÉTICAS PARA USO MÉDICO O VETERINARIO, ALIMENTOS PARA BEBÉS; SUPLEMENTOS ALIMENTICIOS PARA PERSONAS O ANIMALES; EMPLASTOS, MATERIAL PARA APÓSITOS; MATERIAL PARA EMPASTES E IMPRESIONES DENTALES; DESINFECTANTES; PREPARACIONES DE VITAMINAS; VITAMINAS; COMPLEMENTOS NUTRICIONALES QUE CONTIENEN VITAMINAS Y MINERALES; COMPRIMIDOS VITAMÍNICOS EFERVESCENTES; PASTILLAS DE VITAMINAS; SUPLEMENTOS DIETÉTICOS DE ÁCIDO FÓLICO; COMPLEJOS VITAMÍNICOS; SUPLEMENTOS NUTRICIONALES; MULTIVITAMÍNICOS; PREPARACIONES MULTIVITAMÍNICAS; JALEA REAL PARA USO FARMACÉUTICO; COMPLEMENTOS ALIMENTICIOS A BASE DE JALEA REAL; JARABES PARA USO FARMACÉUTICO; COMPLEMENTOS MINERALES NUTRICIONALES.</t>
  </si>
  <si>
    <t>2023-0695</t>
  </si>
  <si>
    <t>LABORATORIOS ECAR S.A.</t>
  </si>
  <si>
    <t>Medellín, Antioquia - COLOMBIA</t>
  </si>
  <si>
    <t>DON VILLA</t>
  </si>
  <si>
    <t>CAFÉ, TÉ, CACAO Y SUS SUCEDÁNEOS; ARROZ, PASTAS ALIMENTICIAS Y FIDEOS; TAPIOCA Y SAGÚ; HARINAS Y PREPARACIONES A BASE DE CEREALES; PAN, PRODUCTOS DE PASTELERÍA Y CONFITERÍA; CHOCOLATE; HELADOS CREMOSOS, SORBETES Y OTROS HELADOS; AZÚCAR, MIEL, JARABE DE MELAZA; LEVADURA, POLVOS DE HORNEAR; SAL, PRODUCTOS PARA SAZONAR, ESPECIAS, HIERBAS EN CONSERVA; VINAGRE, SALSAS Y OTROS CONDIMENTOS; HIELO.</t>
  </si>
  <si>
    <t>GONZALEZ ESCALONA DENNY ALBERTO</t>
  </si>
  <si>
    <t>CONSISTE EN UN LOGOTIPO DE FONDO COLOR BLANCO, EN EL CENTRO SE APRECIA UN ROSTRO DE FIGURA HUMANA CON PERFIL DEL LADO IZQUIERDO CON UN BORDEADO DE COLOR AMARILLO, DE PIEL MORENA CON UNA GRAN SONRISA, BIGOTES Y BARBILLA DE COLOR NEGRO QUE LLEVA PUESTO UN SOMBRERO DE COLOR MARRÓN CON CUELLO DE LA CAMISA DE COLOR MARRON Y BORDEADO DE COLOR NEGRO, DEBAJO SE APRECIA LA PALABRA (DON VILLA) LIGERAMENTE INCLINADO HACIA LA IZQUIERDA, PALABRA COMPUESTA EN DELINEADO FINO DE COLOR MARRÓN LA MISMA SE ENCUENTRA ENCIMA DE UNA SUPERFICIE COLOREADA DE COLOR AMARILLO, SE REVINDICA LOS COLORES Y TODO EL CONJUNTO COMO TAL. NO REIVINDICO LOS ASPECTOS GENÉRICOS Y DESCRIPTIVOS POR SI SOLOS, AQUÍ DESCRITOS.</t>
  </si>
  <si>
    <t>AGROPECUARIA VILLA ESCALONA C.A</t>
  </si>
  <si>
    <t>VIA GUARICO CASA FINCA LA MARQUESA SECTOR EL MAMON EL TOCUYO LARA ZONA POSTAL 3018 - VENEZUELA</t>
  </si>
  <si>
    <t>KHOUDARY</t>
  </si>
  <si>
    <t>VELAS AROMATICAS. VELAS PARA ARBOLES DE NAVIDAD. VELAS PERFUMADAS. VELAS PARA ILUMINACION Y DECORACION. VELONES. MECHAS DE ILUMINACION.</t>
  </si>
  <si>
    <t>JORGE KEUDARI AKRAS</t>
  </si>
  <si>
    <t>CORPORACION BASSILL, C.A</t>
  </si>
  <si>
    <t>MARACAY, EDO. ARAGUA - VENEZUELA</t>
  </si>
  <si>
    <t>LA EXPERIENCIA DE GANAR</t>
  </si>
  <si>
    <t>SERA APLICADO EL LEMA A LA SOLICITUD 2024-8934</t>
  </si>
  <si>
    <t>CAMAN LOT 17,C.A REGITRO MERCANTIL SEGUNDO DEL DTTO.CAPITAL INSCRITO TOMO:289-A SDO NUM:9 AÑO 2017 REPRES. CARLOS COSTA BOLAÑO C.I 3.986.710</t>
  </si>
  <si>
    <t>AV FRANCISCO DE MIRANDA EDIF RORAIMA PISO 11 OF 11-C URB. CAMPO ALEGRE CARACAS -CHACAO - EDO. MIRANDA - VENEZUELA</t>
  </si>
  <si>
    <t>PLAYA SECA POLAR LIGHT</t>
  </si>
  <si>
    <t>ORGANIZACIÓN DE ESPECTÁCULOS, COMPETENCIAS DEPORTIVAS, EVENTOS DEPORTIVOS Y ACTIVIDADES CULTURALES, ORGANIZACIÓN DE CONFERENCIAS, COLOQUIOS Y CONGRESOS. ACTIVIDADES PARA LA PROMOCIÓN DEL DEPORTE, ESPARCIMIENTO Y ENTRETENIMIENTO.</t>
  </si>
  <si>
    <t>TORRES NUÑEZ MANUEL - MOREAU AYMARD JACQUELINE J. -</t>
  </si>
  <si>
    <t>2024-0384</t>
  </si>
  <si>
    <t>DEUTSCHE TRANSNATIONAL TRUSTEE CORPORATION, INC.</t>
  </si>
  <si>
    <t>15 Queen Street, Charlottetown, Prince Edward Island, Canadá. - CANADA</t>
  </si>
  <si>
    <t>FLIGHT</t>
  </si>
  <si>
    <t>CALZADO; PRENDAS DE VESTIR, TALES COMO, JERSÉIS, PANTALONES, PANTALONES CORTOS; CAMISETAS, CAMISAS, SUDADERAS, SUDADERAS CON CAPUCHA, PANTALONES DEPORTIVOS, CHALECOS, CAMISETAS SIN MANGAS, CHÁNDALES (MONOS DEPORTIVOS), CHAQUETAS, ANORAKS (PARKA), ABRIGOS, ROPA INTERIOR, CINTURONES, SUJETADORES DEPORTIVOS, CALCETINES, MUÑEQUERAS, CINTAS PARA LA CABEZA, SOMBREROS, GORROS, GORRAS; VISERAS; BANDAS PARA EL SUDOR; SUÉTERES; FALDAS; VESTIDOS, BUFANDAS; GUANTES; ROPA DEPORTIVA; UNIFORMES DEPORTIVOS; MALLAS DEPORTIVAS; ROPA PARA USO DEPORTIVO, CALZADO Y PRENDAS QUE INCORPORAN TECNOLOGÍA DE COMUNICACIÓN DE CAMPO CERCANO (NFC).</t>
  </si>
  <si>
    <t>TERRERO DE WECK VERONICA - MANUEL POLANCO FERNANDEZ - TERRERO PLANCHART MARIA ELENA - MARIA AUXILIADORA JURADO INFANTE -</t>
  </si>
  <si>
    <t>2014-2736</t>
  </si>
  <si>
    <t>CONSISTE EN UN DISEÑO EN EL CUAL SE LEE `FLIGHT` (VUELO) EN LETRAS ESTILIZADAS, DE TRAZO FINO, MINÚSCULAS (CON EXCEPCIÓN DE LA PRIMERA LETRA) Y DE COLOR NEGRO; CON LA PARTICULARIDAD QUE LAS LETRAS SEMEJAN SER ESCRITURA MANUSCRITA Y QUE LAS DOS PRIMERAS LETRAS Y LAS TRES ÚLTIMAS SE UNEN EN ALGÚN PUNTO DE SU TRAZO. SE REIVINDICA EL CONJUNTO ANTERIORMENTE DESCRITO Y LOS COLORES ANTES MENCIONADOS.</t>
  </si>
  <si>
    <t>NIKE INNOVATE C.V.</t>
  </si>
  <si>
    <t>Beaverton, Oregon, Estados Unidos de América. - ESTADOS UNIDOS DE AMÉRICA</t>
  </si>
  <si>
    <t>SOLICITUD EN EXAMEN DE REGISTRABILIDAD</t>
  </si>
  <si>
    <t>GRAN LOGIA DE LA REPUBLICA DE VENEZUELA</t>
  </si>
  <si>
    <t>ACADEMIAS, ORGANIZACIÓN Y DIRECCIÓN DE CONGRESOS Y CONFERENCIAS, EDUCACIÓN, ENSEÑANZA E INSTRUCCIÓN RELIGIOSA, ASOCIACIONES CIVILES, INSTITUCIONES FILOSÓFICAS, GRUPO DE AMISTAD, INSTITUCION.</t>
  </si>
  <si>
    <t>SARDELLI BRAVO JOSE GREGORIO</t>
  </si>
  <si>
    <t>EL DISEÑO CONSISTE EN UN CONJUNTO FORMADO POR DISTINTAS LÍNEAS Y FIGURAS IRREGULARES. EL DISEÑO COMIENZA CON DOS CIRCUNFERENCIAS DE COLOR NEGRO Y TRAZO DELGADO, SEGUIDO DE ESTO SE LEE “GRAN LOGIA DE LA REPÚBLICA DE VENEZUELA” EN EL CENTRO DEL DISEÑO SE ENCUENTRA UN CIRCULO COMPUESTO POR PEQUEÑAS LÍNEAS Y FIGURAS, EN LA PARTE DE ARRIBA SE PUEDEN VER UN CIRCULO CON TRES PUNTOS EN EL CENTRO, UN TRIÁNGULO CON UNA FIGURA IRREGULAR EN EL CENTRO QUE SEMEJA SER UN OJO HUMANO, Y UNA LÍNEA CURVA CERRADA, TODOS ESTOS CON LÍNEAS DE DISTINTOS TAMAÑOS A SU ALREDEDOR, MÁS ABAJO SE PUEDEN OBSERVAR LÍNEAS CURVAS DE DISTINTOS TAMAÑOS Y EN COMBINACIÓN CON PEQUEÑAS CIRCUNFERENCIAS, DEBAJO DE ESTAS SE ENCUENTRAN LÍNEAS RECTAS EN HORIZONTAL, DEBAJO DE ESTAS TAMBIÉN HAY LÍNEAS PERO EN ORIENTACIÓN VERTICAL Y FINALMENTE EN LA PARTE INFERIOR HAY LÍNEAS EN HORIZONTAL. TODO LO DESCRITO ES EN TRAZOS DELGADOS Y DE COLOR NEGRO. SE REIVINDICA “GRAN LOGIA DE LA REPÚBLICA DE VENEZUELA” COMO UN CONJUNTO, PERO NO SE REIVINDICA LA PALABRA VENEZUELA.</t>
  </si>
  <si>
    <t>FRATERNIDAD LOS 3 PUNTOS. S.A</t>
  </si>
  <si>
    <t>URB ALTAGRACIA CARACAS VENEZUELA - VENEZUELA</t>
  </si>
  <si>
    <t>ACCUMES</t>
  </si>
  <si>
    <t>LA COMPAÑÍA SE DEDICA A LA EXPLOTACIÓN COMERCIAL DE COMBUSTIBLES FÓSILES, PRINCIPALMENTE GAS, ASÍ COMO LA REALIZACIÓN DE TODAS LAS ACTIVIDADES RELACIONADAS.</t>
  </si>
  <si>
    <t>FLAMARIQUE RIERA JOSE FAUSTINO - MIGUEL IGNACIO RIVERO BETANCOURT - CARLOS GUILLERMO DOMINGUEZ HERNANDEZ - BARRIOS BALZAN KATHLEEN GABRIELA - LOPEZ DURAN LUIS EDUARDO - VIVAS ROMERO GRACE CAROLINA -</t>
  </si>
  <si>
    <t>2024-2081</t>
  </si>
  <si>
    <t>CONSISTE EN UN RECTÁNGULO HORIZONTAL DE COLOR NEGRO. EN MEDIO DEL RECTÁNGULO, SE OBSERVA UNA FIGURA TRIANGULAR SEMI ABIERTA EN SU BASE Y SEMI ABIERTA EN SU LADO IZQUIERDO QUE SIMULA SER LA LETRA /“A”/. ESTA FIGURA TRIANGULAR, ESTÁ FORMADA POR LÍNEAS GRUESAS, DE DERECHA A IZQUIERDA, LA PRIMERA DE COLOR BLANCO, LA SEGUNDA DE COLOR NEGRO Y FINALMENTE UN TRIÁNGULO EQUILÁTERO DE COLOR ROJO. A LA DERECHA DEL CONJUNTO ANTERIORMENTE DESCRITO SE LEE: CCUMES, EL CUAL EN CONJUNTO CON EL LOGO ANTES DESCRITO SE LEE: ACCUMES (PALABRA DE FANTASÍA, TAL Y COMO SE SOLICITA NO TIENE TRADUCCIÓN), EN LETRA DE IMPRENTA, MINÚSCULA, DE TRAZO GRUESO Y DE COLOR BLANCO. SE REIVINDICA EL LOGO, LA PALABRA ACCUMES Y TODO EL CONJUNTO ANTES DESCRITO, CON LOS COLORES INDICADOS EN ÉL.</t>
  </si>
  <si>
    <t>ACCUMES HOLDINGS AG SUCURSAL VENEZUELA</t>
  </si>
  <si>
    <t>EDIFICIO TORRE BNC, AV. EUGENIO MENDOZA, PISO 22, LA CASTELLANA, CARACAS - VENEZUELA</t>
  </si>
  <si>
    <t>SIMPLE</t>
  </si>
  <si>
    <t>SERVICIOS PUBLICITARIOS EN ESPECIFICO LO QUE SE REFIERE A SERVICIOS DE PUBLICIDAD ENTRE EMPRESAS; SERVICIOS DE ANÁLISIS PUBLICITARIO; ALQUILER DE TIEMPO PUBLICITARIO; SERVICIOS DE PUBLICIDAD DIGITAL; DIFUSIÓN DE PUBLICIDAD PARA TERCEROS A TRAVÉS DE REDES INALÁMBRICAS, INTERNET, CABLE, SATÉLITE Y REDES DE COMPUTACIÓN MUNDIALES, REGIONALES Y LOCALES; SERVICIOS DE PUBLICIDAD, MERCADEO Y PROMOCIÓN EN LÍNEA E INTERNET; SUMINISTRO DE ESPACIO EN DISPOSITIVOS MÓVILES, APLICACIONES DE SOFTWARE Y SITIOS WEB PARA PUBLICITAR BIENES Y SERVICIOS; SERVICIOS DE SITIOS DE COMPRAS MINORISTAS EN LÍNEA Y POR INTERNET CON CONTENIDO DESCARGABLE O TRANSMISIÓN AUDIOVISUAL EN LOS CAMPOS DE NOTICIAS, ENTRETENIMIENTO, DEPORTES, COMEDIA, DRAMA, MÚSICA Y VIDEOS MUSICALES; SERVICIOS DE FIDELIDAD PARA CLIENTES Y SERVICIOS DE CLUB DE CLIENTES, CON FINES COMERCIALES, PROMOCIONALES, PUBLICITARIOS Y DE PARTICIPACIÓN DEL CLIENTE.</t>
  </si>
  <si>
    <t>2022-1894</t>
  </si>
  <si>
    <t>EL SIGNO SOLICITADO CONSISTE EN UN DISEÑO DONDE SE LEE LA PALABRA `SIMPLE` (SIN TRADUCCIÓN) ESCRITA EN LETRA MOLDE, MAYÚSCULA LA PRIMERA LETRA Y MINÚSCULA EL RESTO, DE COLOR BLANCO Y DE TRAZO GRUESO. EN EL LADO IZQUIERDO DEL DISEÑO, SE APRECIA UN CÍRCULO DE COLOR NARANJA QUE, EN SU INTERIOR, TIENE DOS LÍNEAS IRREGULARES Y GRUESAS DE COLOR NEGRO Y EXTREMOS REDONDEADOS, QUE ESTÁN SEPARADAS ENTRE SÍ, EN LAS QUE SOBRESALE EL HECHO QUE EN EL EXTREMO INFERIOR IZQUIERDO Y EL SUPERIOR DERECHO, CONCLUYEN CON UNAS LÍNEAS PUNTIAGUDAS, DONDE AMBAS FRANJAS, ASEMEJAN UNA LETRA S. EL CONJUNTO DE LA FIGURA Y EL TEXTO ESTÁ SOBRE UN RECTÁNGULO SÓLIDO DE COLOR NEGRO (SENTIDO HORIZONTAL). SE REIVINDICA EL CONJUNTO DESCRITO Y LA EXACTITUD DE LOS COLORES ANTES MENCIONADOS. NO SE REIVINDICA LOS TÉRMINOS DE USO COMÚN QUE FORMAN PARTE DEL CONJUNTO SOLICITADO.</t>
  </si>
  <si>
    <t>DTH SATELLITE SERVICES LLC.</t>
  </si>
  <si>
    <t>CORAL GABLES, FLORIDA, ESTADOS UNIDOS DE AMERICA - ESTADOS UNIDOS DE AMÉRICA</t>
  </si>
  <si>
    <t>número de solicitud</t>
  </si>
  <si>
    <t>tipo de signo</t>
  </si>
  <si>
    <t>Clase</t>
  </si>
  <si>
    <t>Signo</t>
  </si>
  <si>
    <t>Distingue</t>
  </si>
  <si>
    <t>Descripción etiqueta</t>
  </si>
  <si>
    <t>query</t>
  </si>
  <si>
    <t>Webpi 27-feb-2025 14:27:24</t>
  </si>
  <si>
    <t>P389768</t>
  </si>
  <si>
    <t>MARCA REGISTRADA</t>
  </si>
  <si>
    <t>Cosméticos; cremas cosméticas; preparaciones cosméticas para el cuidado de la piel; hisopos de algodón para uso cosmético; kits de cosméticos; mascarillas de belleza; parches de gel para los ojos con una finalidad cosmética; aceites para uso cosmético; lociones para uso cosmético; leche limpiadora para el tocador; preparaciones de tocador; lociones para después del afeitado; preparaciones para el afeitado; preparaciones bronceadoras [cosméticos]; preparaciones de protección solar; desodorantes para seres humanos o para animales; dentífricos; jabón; sales de baño que no sean para uso médico; preparaciones para el baño que no sean para uso médico; preparaciones cosméticas para baños; champús, acondicionadores para el cabello; lociones para el cabello; spray para el cabello; transfer decorativos para uso cosmético; tatuajes temporales para el cuerpo y las uñas con una finalidad cosmética; esmalte de uñas; recubrimiento de esmalte para el base coat (primer de uñas); recubrimiento de esmalte para el top coat (recubrimiento final); preparaciones para el cuidado de las uñas; quitaesmaltes de uñas; pegatinas para uñas; uñas falsas; preparaciones de maquillaje; lápices cosméticos; base de maquillaje; aerosoles fijadores de maquillaje; polvo de maquillaje; productos de maquillaje dedicados al embellecimiento del cutis; bases de maquillaje; correctores [cosméticos]; rubor; bálsamos que no sean para uso médico; productos para el cuidado de los labios; bálsamos labiales; delineadores de labios; brillos de labios; lápices de labios; estuches para lápices de labios; sombra para parpados; delineador de ojos; lápices de ojos; lápices de párpados; lápices de mejillas; preparaciones cosméticas para pestañas; máscara; pestañas postizas; cosméticos para cejas; kits de cejas; lápices de cejas; máscaras de cejas; compactos de polvo, rellenos; cartuchos y recambios para productos cosméticos y productos de maquillaje; preparaciones desmaquillantes; agua micelar; pañuelos impregnados con preparaciones desmaquillantes; algodón impregnado con preparaciones desmaquillantes; desmaquilladores de ojos; limpiadores para brochas cosméticas; perfumería; perfumes; agua de colonia; agua de tocador; difusores de lengüeta de fragancia de aire; preparaciones aromatizantes del aire; incienso; bolsitas (saches) para perfumar la ropa; lustra zapatos; conservantes del cuero [abrillantadores]; cremas para cuero. (Productos nacionales y/o extranjeros).</t>
  </si>
  <si>
    <t>La etiqueta que se presenta a continuación consiste en la representación gráfica de un círculo de fondo color negro en cuyo interior se encuentra una flor con cuatro pétalos redondos en color blanco y en el centro un círculo de color negro. El fondo de la etiqueta es de color blanco. Se reivindica el conjunto descrito.</t>
  </si>
  <si>
    <t>Paris, Francia - FRANCIA</t>
  </si>
  <si>
    <t>PAGO DE DERECHOS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</si>
  <si>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width="10%"&gt;10/01/2022&lt;/td&gt;&lt;td class="izq6a-color" width="10%"&gt;&lt;/td&gt;&lt;td class="izq6a-color" width="10%"&gt;0&lt;/td&gt;&lt;td class="izq6a-color" width="20%"&gt;INGRESO DE SOLICITUD&lt;/td&gt;&lt;td class="izq6a-color" width="10%"&gt;10/01/2022&lt;/td&gt;&lt;td class="izq6a-color" width="30%"&gt;Pago de Tasa y Publicacion en Prensa: F0566486 Tramite: 296613 Ref.: 313739&lt;/td&gt;&lt;td class="celda8" width="10%"&gt;  &lt;/td&gt;&lt;/tr&gt;&lt;tr&gt;&lt;td class="izq6a-color" width="10%"&gt;06/04/2022&lt;/td&gt;&lt;td class="izq6a-color" width="10%"&gt;&lt;/td&gt;&lt;td class="izq6a-color" width="10%"&gt;0&lt;/td&gt;&lt;td class="izq6a-color" width="20%"&gt;POR NOTIFICAR ORDEN DE PUBLICACION EN PRENSA POR EXAM. DE FORMA APROBADO&lt;/td&gt;&lt;td class="izq6a-color" width="10%"&gt;06/04/2022&lt;/td&gt;&lt;td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F0566486 Tramite: 296613 Ref.: 313739&lt;/td&gt;&lt;td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296613 de Fecha: 07/01/2022&lt;/td&gt;&lt;td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width="10%"&gt;20/09/2022&lt;/td&gt;&lt;td class="izq6a-color" width="10%"&gt;&lt;/td&gt;&lt;td class="izq6a-color" width="10%"&gt;&lt;/td&gt;&lt;td class="izq6a-color" width="20%"&gt;BUSQUEDA GRAFICA ELABORADA, PENDIENTE DE EXAMEN DE FONDO&lt;/td&gt;&lt;td class="izq6a-color" width="10%"&gt;20/09/2022&lt;/td&gt;&lt;td class="izq6a-color" width="30%"&gt;BUSQUEDA GRAFICA ELABORADA, PENDIENTE DE EXAMEN DE FONDO&lt;/td&gt;&lt;td class="celda8" width="10%"&gt;  &lt;/td&gt;&lt;/tr&gt;&lt;tr&gt;&lt;td class="izq6a-color" width="10%"&gt;21/09/2022&lt;/td&gt;&lt;td class="izq6a-color" width="10%"&gt;&lt;/td&gt;&lt;td class="izq6a-color" width="10%"&gt;0&lt;/td&gt;&lt;td class="izq6a-color" width="20%"&gt;SOLICITUD EN EXAMEN DE REGISTRABILIDAD&lt;/td&gt;&lt;td class="izq6a-color" width="10%"&gt;21/09/2022&lt;/td&gt;&lt;td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width="10%"&gt;145&lt;/td&gt;&lt;td class="izq6a-color" width="20%"&gt;REGISTRO DE MARCA&lt;/td&gt;&lt;td class="izq6a-color" width="10%"&gt;13/12/2022&lt;/td&gt;&lt;td class="izq6a-color" width="30%"&gt;REGISTRO NUMERO: P389768, POR TRAMITE WEBPI: T0346058&lt;/td&gt;&lt;td class="celda8" width="10%"&gt;&lt;a href="http://multimedia.sapi.gob.ve/marcas/certificados/boletin619/2022000136.pdf" target="_blank"&gt;&lt;img border="1" height="40" src="https://webpi.sapi.gob.ve/imagenes/ver_devolucion.png" width="40"/&gt;&lt;/a&gt;&lt;/td&gt;&lt;/tr&gt;&lt;tr&gt;&lt;td class="izq6a-color" width="10%"&gt;13/12/2022&lt;/td&gt;&lt;td class="izq6a-color" width="10%"&gt;&lt;/td&gt;&lt;td class="izq6a-color" width="10%"&gt;346058&lt;/td&gt;&lt;td class="izq6a-color" width="20%"&gt;PAGO DE DERECHOS&lt;/td&gt;&lt;td class="izq6a-color" width="10%"&gt;13/12/2022&lt;/td&gt;&lt;td class="izq6a-color" width="30%"&gt;3&lt;/td&gt;&lt;td class="celda8" width="10%"&gt;  &lt;/td&gt;&lt;/tr&gt;&lt;/table&gt;</t>
  </si>
  <si>
    <t>Webpi 27-feb-2025 14:27:36</t>
  </si>
  <si>
    <t>P389676</t>
  </si>
  <si>
    <t>PRODUCTOS AGRÍCOLAS, ACUICOLAS, HORTÍCOLAS Y FORESTALES EN BRUTO Y SIN PROCESAR; GRANOS Y SEMILLAS EN BRUTO O SIN PROCESAR, FRUTAS Y VERDURAS, HORTÍCOLAS Y LEGUMBRES FRESCAS, HIERBAS AROMÁTICAS FRESCAS, PLANTAS Y FLORES NATURALES.</t>
  </si>
  <si>
    <t>CONSISTE EN UNA ETIQUETA DONDE EN SU PARTE SUPERIOR SE OBSERVA UNA FIGURA CIRCULAR DE COLOR VERDE Y BORDE BLANCO Y VERDE,DENTRO SE APRECIA UNA LETRA H DE MANERA ESTILIZADA Y DE COLOR BLANCO, ALREDEDOR DE LA FIGURA CIRCULAR SE VEN UNAS ESPIGAS DE COLOR DORADO; DEBAJO DE TODO ESTO SE APRECIA LA PALABRA HANNA ESCRITA EN COLOR VERDE Y LETRAS ESTILIZADAS, SE REIVINDICA EL CONJUNTO DE TÉRMINOS Y COLORES DESCRITOS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</si>
  <si>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width="10%"&gt;11/01/2022&lt;/td&gt;&lt;td class="izq6a-color" width="10%"&gt;&lt;/td&gt;&lt;td class="izq6a-color" width="10%"&gt;0&lt;/td&gt;&lt;td class="izq6a-color" width="20%"&gt;INGRESO DE SOLICITUD&lt;/td&gt;&lt;td class="izq6a-color" width="10%"&gt;11/01/2022&lt;/td&gt;&lt;td class="izq6a-color" width="30%"&gt;Pago de Tasa y Publicacion en Prensa: F0565652 Tramite: 295931 Ref.: 313159&lt;/td&gt;&lt;td class="celda8" width="10%"&gt;  &lt;/td&gt;&lt;/tr&gt;&lt;tr&gt;&lt;td class="izq6a-color" width="10%"&gt;05/04/2022&lt;/td&gt;&lt;td class="izq6a-color" width="10%"&gt;&lt;/td&gt;&lt;td class="izq6a-color" width="10%"&gt;0&lt;/td&gt;&lt;td class="izq6a-color" width="20%"&gt;POR NOTIFICAR ORDEN DE PUBLICACION EN PRENSA POR EXAM. DE FORMA APROBADO&lt;/td&gt;&lt;td class="izq6a-color" width="10%"&gt;05/04/2022&lt;/td&gt;&lt;td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F0565652 Tramite: 295931 Ref.: 313159&lt;/td&gt;&lt;td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295931 de Fecha: 29/12/2021&lt;/td&gt;&lt;td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width="10%"&gt;20/09/2022&lt;/td&gt;&lt;td class="izq6a-color" width="10%"&gt;&lt;/td&gt;&lt;td class="izq6a-color" width="10%"&gt;0&lt;/td&gt;&lt;td class="izq6a-color" width="20%"&gt;SOLICITUD EN EXAMEN DE REGISTRABILIDAD&lt;/td&gt;&lt;td class="izq6a-color" width="10%"&gt;20/09/2022&lt;/td&gt;&lt;td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width="10%"&gt;145&lt;/td&gt;&lt;td class="izq6a-color" width="20%"&gt;REGISTRO DE MARCA&lt;/td&gt;&lt;td class="izq6a-color" width="10%"&gt;12/12/2022&lt;/td&gt;&lt;td class="izq6a-color" width="30%"&gt;REGISTRO NUMERO: P389676, POR TRAMITE WEBPI: T0345815&lt;/td&gt;&lt;td class="celda8" width="10%"&gt;&lt;a href="http://multimedia.sapi.gob.ve/marcas/certificados/boletin619/2022000161.pdf" target="_blank"&gt;&lt;img border="1" height="40" src="https://webpi.sapi.gob.ve/imagenes/ver_devolucion.png" width="40"/&gt;&lt;/a&gt;&lt;/td&gt;&lt;/tr&gt;&lt;tr&gt;&lt;td class="izq6a-color" width="10%"&gt;12/12/2022&lt;/td&gt;&lt;td class="izq6a-color" width="10%"&gt;&lt;/td&gt;&lt;td class="izq6a-color" width="10%"&gt;345815&lt;/td&gt;&lt;td class="izq6a-color" width="20%"&gt;PAGO DE DERECHOS&lt;/td&gt;&lt;td class="izq6a-color" width="10%"&gt;12/12/2022&lt;/td&gt;&lt;td class="izq6a-color" width="30%"&gt;31&lt;/td&gt;&lt;td class="celda8" width="10%"&gt;  &lt;/td&gt;&lt;/tr&gt;&lt;/table&gt;</t>
  </si>
  <si>
    <t>Webpi 27-feb-2025 14:27:47</t>
  </si>
  <si>
    <t>P390994</t>
  </si>
  <si>
    <t>TINTA DE IMPRESIÓN; MASILLA [RESINA NATURAL]; MORDIENTES; TINTES; PINTURAS DE RESINA SINTÉTICA; PINTURAS; REVESTIMIENTOS [PINTURAS]; COLORANTES; PREPARACIONES PROTECTORAS PARA METALES; PINTURAS IMPERMEABLES; PREPARACIONES ANTICORROSIVAS; PIGMENTOS; COLORANTES ALIMENTARIOS; TINTES ALIMENTARIOS.</t>
  </si>
  <si>
    <t>FRANKLIN HOET LINARES - ALONSO BRICEÑO DELFINA - FRANCISCO CASTILLO-GARCIA - MARIA MILAGROS NEBREDA - PATRICIA HOET DE LIMBOURG -</t>
  </si>
  <si>
    <t>CONSISTE EN UNA ETIQUETA RECTANGULAR DE FONDO BLANCO EN LA QUE SE OBSERVAN LOS SIGUIENTES ELEMENTOS: EN EL CENTRO DEL LADO IZQUIERDO DEL CONJUNTO SE OBSERVA UNA FIGURA IRREGULAR QUE SE ASEMEJA A UNA FLOR DE CUATRO PÉTALOS DE COLOR AZUL OSCURO Y BORDES BLANCOS, LOS BORDES CONFORMAN A SU VEZ TRES FIGURAS OVALADAS DENTRO DE LOS PÉTALOS, QUE SON DE COLOR AZUL CLARO. DEL LADO DERECHO DEL CONJUNTO SE OBSERVAN DOS CARACTERES CHINOS (SINOGRAMAS) EN COLOR GRIS, LOS CUALES SIGNIFICAN ZHONG HUA, Y TRADUCIDOS AL CASTELLANO SIGNIFICAN ZHONG = MEDIO, HUA = CAMBIO. DEBAJO Y DE MENOR TAMAÑO SE LEE LA PALABRA DE FANTASÍA SINOCHEM ESCRITA EN LETRA MOLDE, CARACTERÍSTICA, MINÚSCULAS, DE TRAZO GRUESO Y DE COLOR GRIS. LA PALABRA SINOCHEM FORMA PARTE DE LA DENOMINACIÓN COMERCIAL DE MI MANDANTE. SE REIVINDICA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</si>
  <si>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width="10%"&gt;17/01/2022&lt;/td&gt;&lt;td class="izq6a-color" width="10%"&gt;&lt;/td&gt;&lt;td class="izq6a-color" width="10%"&gt;0&lt;/td&gt;&lt;td class="izq6a-color" width="20%"&gt;INGRESO DE SOLICITUD&lt;/td&gt;&lt;td class="izq6a-color" width="10%"&gt;17/01/2022&lt;/td&gt;&lt;td class="izq6a-color" width="30%"&gt;Pago de Tasa y Publicacion en Prensa: F0566634 Tramite: 296827 Ref.: 313897&lt;/td&gt;&lt;td class="celda8" width="10%"&gt;  &lt;/td&gt;&lt;/tr&gt;&lt;tr&gt;&lt;td class="izq6a-color" width="10%"&gt;12/04/2022&lt;/td&gt;&lt;td class="izq6a-color" width="10%"&gt;&lt;/td&gt;&lt;td class="izq6a-color" width="10%"&gt;0&lt;/td&gt;&lt;td class="izq6a-color" width="20%"&gt;POR NOTIFICAR ORDEN DE PUBLICACION EN PRENSA POR EXAM. DE FORMA APROBADO&lt;/td&gt;&lt;td class="izq6a-color" width="10%"&gt;12/04/2022&lt;/td&gt;&lt;td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F0566634 Tramite: 296827 Ref.: 313897&lt;/td&gt;&lt;td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296827 de Fecha: 10/01/2022&lt;/td&gt;&lt;td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width="10%"&gt;21/09/2022&lt;/td&gt;&lt;td class="izq6a-color" width="10%"&gt;&lt;/td&gt;&lt;td class="izq6a-color" width="10%"&gt;0&lt;/td&gt;&lt;td class="izq6a-color" width="20%"&gt;SOLICITUD EN EXAMEN DE REGISTRABILIDAD&lt;/td&gt;&lt;td class="izq6a-color" width="10%"&gt;21/09/2022&lt;/td&gt;&lt;td class="izq6a-color" width="30%"&gt;&lt;/td&gt;&lt;td class="celda8" width="10%"&gt;  &lt;/td&gt;&lt;/tr&gt;&lt;tr&gt;&lt;td class="izq6a-color" width="10%"&gt;10/10/2022&lt;/td&gt;&lt;td class="izq6a-color" width="10%"&gt;&lt;/td&gt;&lt;td class="izq6a-color" width="10%"&gt;&lt;/td&gt;&lt;td class="izq6a-color" width="20%"&gt;BUSQUEDA GRAFICA ELABORADA, PENDIENTE DE EXAMEN DE FONDO&lt;/td&gt;&lt;td class="izq6a-color" width="10%"&gt;10/10/2022&lt;/td&gt;&lt;td class="izq6a-color" width="30%"&gt;BUSQUEDA GRAFICA ELABORADA, PENDIENTE DE EXAMEN DE FONDO&lt;/td&gt;&lt;td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width="30%"&gt;CONCEDIDA EN BOLETIN 620&lt;/td&gt;&lt;td class="celda8" width="10%"&gt;  &lt;/td&gt;&lt;/tr&gt;&lt;tr&gt;&lt;td class="izq6a-color" width="10%"&gt;28/12/2022&lt;/td&gt;&lt;td class="izq6a-color" width="10%"&gt;28/12/2037&lt;/td&gt;&lt;td class="izq6a-color" width="10%"&gt;200&lt;/td&gt;&lt;td class="izq6a-color" width="20%"&gt;REGISTRO DE MARCA&lt;/td&gt;&lt;td class="izq6a-color" width="10%"&gt;13/01/2023&lt;/td&gt;&lt;td class="izq6a-color" width="30%"&gt;REGISTRO NUMERO: P390994, POR TRAMITE WEBPI: T0350586&lt;/td&gt;&lt;td class="celda8" width="10%"&gt;&lt;a href="http://multimedia.sapi.gob.ve/marcas/certificados/boletin620/2022000292.pdf" target="_blank"&gt;&lt;img border="1" height="40" src="https://webpi.sapi.gob.ve/imagenes/ver_devolucion.png" width="40"/&gt;&lt;/a&gt;&lt;/td&gt;&lt;/tr&gt;&lt;tr&gt;&lt;td class="izq6a-color" width="10%"&gt;13/01/2023&lt;/td&gt;&lt;td class="izq6a-color" width="10%"&gt;&lt;/td&gt;&lt;td class="izq6a-color" width="10%"&gt;350586&lt;/td&gt;&lt;td class="izq6a-color" width="20%"&gt;PAGO DE DERECHOS&lt;/td&gt;&lt;td class="izq6a-color" width="10%"&gt;13/01/2023&lt;/td&gt;&lt;td class="izq6a-color" width="30%"&gt;2&lt;/td&gt;&lt;td class="celda8" width="10%"&gt;  &lt;/td&gt;&lt;/tr&gt;&lt;/table&gt;</t>
  </si>
  <si>
    <t>Webpi 27-feb-2025 14:27:58</t>
  </si>
  <si>
    <t>SOLICITUD DETENIDA</t>
  </si>
  <si>
    <t>SERVICIOS DE VENTA AL POR MAYOR Y AL POR MENOR EN COMERCIOS Y A TRAVÉS DE REDES MUNDIALES DE INFORMÁTICA DE PRENDAS DE VESTIR, CALZADO, ARTÍCULOS DE SOMBRERERÍA, BISUTERÍA, JOYERÍA, ARTÍCULOS DE MARROQUINERÍA, BOLSOS, BOLSAS, NECESERES, TOALLAS, ARTÍCULOS DE PERFUMERÍA Y COSMÉTICA, ARTÍCULOS PARA LA PLAYA, GAFAS, FUNDAS, CARCASAS, ARTÍCULOS PARA EL HOGAR, BOTELLAS, ROPA DE DEPORTE, RELOJES, JOYEROS, MÁSCARAS, PARAGUAS Y COMPLEMENTOS PARA EL CABELLO; SERVICIOS DE PROMOCIÓN PRESTADOS POR UNA EMPRESA COMERCIAL A TRAVÉS DE UNA TARJETA DE FIDELIZACIÓN DE CLIENTES; SERVICIOS DE AYUDA A LA EXPLOTACIÓN DE UNA EMPRESA COMERCIAL EN RÉGIMEN DE FRANQUICIA; DEMOSTRACIÓN DE PRODUCTOS; PROMOCIÓN DE VENTAS (PARA TERCEROS); SERVICIOS DE ABASTECIMIENTO PARA TERCEROS (COMPRA DE PRODUCTOS Y SERVICIOS PARA OTRAS EMPRESAS).</t>
  </si>
  <si>
    <t>2022-0186</t>
  </si>
  <si>
    <t>DETENER POR SOLICITUD 2011-20474.-</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</si>
  <si>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width="10%"&gt;18/01/2022&lt;/td&gt;&lt;td class="izq6a-color" width="10%"&gt;&lt;/td&gt;&lt;td class="izq6a-color" width="10%"&gt;0&lt;/td&gt;&lt;td class="izq6a-color" width="20%"&gt;INGRESO DE SOLICITUD&lt;/td&gt;&lt;td class="izq6a-color" width="10%"&gt;19/01/2022&lt;/td&gt;&lt;td class="izq6a-color" width="30%"&gt;Pago de Tasa y Publicacion en Prensa: F0567561 Tramite: 297657 Ref.: 314392&lt;/td&gt;&lt;td class="celda8" width="10%"&gt;  &lt;/td&gt;&lt;/tr&gt;&lt;tr&gt;&lt;td class="izq6a-color" width="10%"&gt;19/01/2022&lt;/td&gt;&lt;td class="izq6a-color" width="10%"&gt;&lt;/td&gt;&lt;td class="izq6a-color" width="10%"&gt;0&lt;/td&gt;&lt;td class="izq6a-color" width="20%"&gt;ESCRITO DE RECEPCION DE DOCUMENTOS (RECAUDOS)&lt;/td&gt;&lt;td class="izq6a-color" width="10%"&gt;19/01/2022&lt;/td&gt;&lt;td class="izq6a-color" width="30%"&gt;Escrito de Consignación de Recaudos FM-02 (Marca).&lt;/td&gt;&lt;td class="celda8" width="10%"&gt;  &lt;/td&gt;&lt;/tr&gt;&lt;tr&gt;&lt;td class="izq6a-color" width="10%"&gt;14/02/2022&lt;/td&gt;&lt;td class="izq6a-color" width="10%"&gt;&lt;/td&gt;&lt;td class="izq6a-color" width="10%"&gt;0&lt;/td&gt;&lt;td class="izq6a-color" width="20%"&gt;ESCRITO ASOCIADO A MARCA EN TRAMITE - INFORMACION VARIA&lt;/td&gt;&lt;td class="izq6a-color" width="10%"&gt;14/02/2022&lt;/td&gt;&lt;td class="izq6a-color" width="30%"&gt;Escrito de Notificación N.º de Poder (2022-186).&lt;/td&gt;&lt;td class="celda8" width="10%"&gt;  &lt;/td&gt;&lt;/tr&gt;&lt;tr&gt;&lt;td class="izq6a-color" width="10%"&gt;08/12/2022&lt;/td&gt;&lt;td class="izq6a-color" width="10%"&gt;&lt;/td&gt;&lt;td class="izq6a-color" width="10%"&gt;0&lt;/td&gt;&lt;td class="izq6a-color" width="20%"&gt;SOLICITUD EN EXAMEN DE FORMA&lt;/td&gt;&lt;td class="izq6a-color" width="10%"&gt;08/12/2022&lt;/td&gt;&lt;td class="izq6a-color" width="30%"&gt;&lt;/td&gt;&lt;td class="celda8" width="10%"&gt;  &lt;/td&gt;&lt;/tr&gt;&lt;tr&gt;&lt;td class="izq6a-color" width="10%"&gt;08/12/2022&lt;/td&gt;&lt;td class="izq6a-color" width="10%"&gt;&lt;/td&gt;&lt;td class="izq6a-color" width="10%"&gt;0&lt;/td&gt;&lt;td class="izq6a-color" width="20%"&gt;SOLICITUD EN EXAMEN DE FORMA&lt;/td&gt;&lt;td class="izq6a-color" width="10%"&gt;08/12/2022&lt;/td&gt;&lt;td class="izq6a-color" width="30%"&gt;&lt;/td&gt;&lt;td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width="30%"&gt;DEVUELTA EN BOLETIN 620&lt;/td&gt;&lt;td class="celda8" width="10%"&gt;&lt;a href="https://webpi.sapi.gob.ve/documentos/devolucion/marcas/forma/boletin620/2022000347.pdf" target="_blank"&gt;&lt;img border="1" height="40" src="https://webpi.sapi.gob.ve/imagenes/ver_devolucion.png" width="40"/&gt;&lt;/a&gt;&lt;/td&gt;&lt;/tr&gt;&lt;tr&gt;&lt;td class="izq6a-color" width="10%"&gt;24/01/2023&lt;/td&gt;&lt;td class="izq6a-color" width="10%"&gt;&lt;/td&gt;&lt;td class="izq6a-color" width="10%"&gt;620&lt;/td&gt;&lt;td class="izq6a-color" width="20%"&gt;ESCRITO DE REINGRESO&lt;/td&gt;&lt;td class="izq6a-color" width="10%"&gt;24/01/2023&lt;/td&gt;&lt;td class="izq6a-color" width="30%"&gt;Contestacion a Oficio de Devolucion de forma publicado en el boletin: 620. Tramite Webpi: 351743&lt;/td&gt;&lt;td class="celda8" width="10%"&gt;&lt;a href="https://webpi.sapi.gob.ve/documentos/cdevolucion/marcas/forma/boletin620/ecd_2022000347.pdf" target="_blank"&gt;&lt;img border="1" height="40" src="https://webpi.sapi.gob.ve/imagenes/ver_devolucion.png" width="40"/&gt;&lt;/a&gt;&lt;/td&gt;&lt;/tr&gt;&lt;tr&gt;&lt;td class="izq6a-color" width="10%"&gt;15/06/2023&lt;/td&gt;&lt;td class="izq6a-color" width="10%"&gt;&lt;/td&gt;&lt;td class="izq6a-color" width="10%"&gt;0&lt;/td&gt;&lt;td class="izq6a-color" width="20%"&gt;REINGRESO DE SOLICITUD&lt;/td&gt;&lt;td class="izq6a-color" width="10%"&gt;15/06/2023&lt;/td&gt;&lt;td class="izq6a-color" width="30%"&gt;&lt;/td&gt;&lt;td class="celda8" width="10%"&gt;  &lt;/td&gt;&lt;/tr&gt;&lt;tr&gt;&lt;td class="izq6a-color" width="10%"&gt;15/06/2023&lt;/td&gt;&lt;td class="izq6a-color" width="10%"&gt;&lt;/td&gt;&lt;td class="izq6a-color" width="10%"&gt;0&lt;/td&gt;&lt;td class="izq6a-color" width="20%"&gt;POR NOTIFICAR ORDEN DE PUBLICACION EN PRENSA POR EXAM. DE FORMA APROBADO&lt;/td&gt;&lt;td class="izq6a-color" width="10%"&gt;15/06/2023&lt;/td&gt;&lt;td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F0567561 Tramite: 297657 Ref.: 314392&lt;/td&gt;&lt;td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297657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width="10%"&gt;29/11/2023&lt;/td&gt;&lt;td class="izq6a-color" width="10%"&gt;&lt;/td&gt;&lt;td class="izq6a-color" width="10%"&gt;0&lt;/td&gt;&lt;td class="izq6a-color" width="20%"&gt;SOLICITUD DETENIDA&lt;/td&gt;&lt;td class="izq6a-color" width="10%"&gt;29/11/2023&lt;/td&gt;&lt;td class="izq6a-color" width="30%"&gt;DETENER POR SOLICITUD 2011-20474.-&lt;/td&gt;&lt;td class="celda8" width="10%"&gt;  &lt;/td&gt;&lt;/tr&gt;&lt;/table&gt;</t>
  </si>
  <si>
    <t>Webpi 27-feb-2025 14:28:09</t>
  </si>
  <si>
    <t>SOLICITUD CON PRIORIDAD EXTINGUIDA</t>
  </si>
  <si>
    <t>ESTÁ CONFORMADA POR UNA FIGURA DE ELEMENTOS TRIANGULARES QUE SE ENTRELAZAN. EL COLOR DE LAS LINEAS ES EN NEGRO, Y BLANCO EL FONDO. DEBAJO DE LA FIGURA SE LEE LA PALABRA "INDUSTRIAS JHOSDAM". EL TERMINO "JHOSDAM" ES UNA CREACION DE FANTASÍA, NO TIENE TRADUCCIÒN.</t>
  </si>
  <si>
    <t>PUBLICACION DE STATUS ANTERIOR EN BOLETIN DE LA PROPIEDAD INDUSTRIAL (15 DIAS HABILES)</t>
  </si>
  <si>
    <t>PRIORIDAD EXTINGUIDA EN BOLETIN 618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</si>
  <si>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width="10%"&gt;24/01/2022&lt;/td&gt;&lt;td class="izq6a-color" width="10%"&gt;&lt;/td&gt;&lt;td class="izq6a-color" width="10%"&gt;0&lt;/td&gt;&lt;td class="izq6a-color" width="20%"&gt;INGRESO DE SOLICITUD&lt;/td&gt;&lt;td class="izq6a-color" width="10%"&gt;24/01/2022&lt;/td&gt;&lt;td class="izq6a-color" width="30%"&gt;Pago de Tasa y Publicacion en Prensa: F0568054 Tramite: 298271 Ref.: 314872&lt;/td&gt;&lt;td class="celda8" width="10%"&gt;  &lt;/td&gt;&lt;/tr&gt;&lt;tr&gt;&lt;td class="izq6a-color" width="10%"&gt;07/04/2022&lt;/td&gt;&lt;td class="izq6a-color" width="10%"&gt;&lt;/td&gt;&lt;td class="izq6a-color" width="10%"&gt;0&lt;/td&gt;&lt;td class="izq6a-color" width="20%"&gt;SOLICITUD EN EXAMEN DE FORMA&lt;/td&gt;&lt;td class="izq6a-color" width="10%"&gt;07/04/2022&lt;/td&gt;&lt;td class="izq6a-color" width="30%"&gt;&lt;/td&gt;&lt;td class="celda8" width="10%"&gt;  &lt;/td&gt;&lt;/tr&gt;&lt;tr&gt;&lt;td class="izq6a-color" width="10%"&gt;07/04/2022&lt;/td&gt;&lt;td class="izq6a-color" width="10%"&gt;&lt;/td&gt;&lt;td class="izq6a-color" width="10%"&gt;0&lt;/td&gt;&lt;td class="izq6a-color" width="20%"&gt;SOLICITUD EN EXAMEN DE FORMA&lt;/td&gt;&lt;td class="izq6a-color" width="10%"&gt;07/04/2022&lt;/td&gt;&lt;td class="izq6a-color" width="30%"&gt;&lt;/td&gt;&lt;td class="celda8" width="10%"&gt;  &lt;/td&gt;&lt;/tr&gt;&lt;tr&gt;&lt;td class="izq6a-color" width="10%"&gt;27/05/2022&lt;/td&gt;&lt;td class="izq6a-color" width="10%"&gt;13/07/2022&lt;/td&gt;&lt;td class="izq6a-color" width="10%"&gt;616&lt;/td&gt;&lt;td class="izq6a-color" width="20%"&gt;PUBLICACION DE STATUS ANTERIOR EN BOLETIN DE LA PROPIEDAD INDUSTRIAL (30 DIAS HABILES) &lt;/td&gt;&lt;td class="izq6a-color" width="10%"&gt;27/05/2022&lt;/td&gt;&lt;td class="izq6a-color" width="30%"&gt;DEVUELTA EN BOLETIN 616&lt;/td&gt;&lt;td class="celda8" width="10%"&gt;&lt;a href="https://webpi.sapi.gob.ve/documentos/devolucion/marcas/forma/boletin616/2022000454.pdf" target="_blank"&gt;&lt;img border="1" height="40" src="https://webpi.sapi.gob.ve/imagenes/ver_devolucion.png" width="40"/&gt;&lt;/a&gt;&lt;/td&gt;&lt;/tr&gt;&lt;tr&gt;&lt;td class="izq6a-color" width="10%"&gt;14/07/2022&lt;/td&gt;&lt;td class="izq6a-color" width="10%"&gt;&lt;/td&gt;&lt;td class="izq6a-color" width="10%"&gt;616&lt;/td&gt;&lt;td class="izq6a-color" width="20%"&gt;SOLICITUD CON PRIORIDAD EXTINGUIDA POR PUBLICAR. &lt;/td&gt;&lt;td class="izq6a-color" width="10%"&gt;14/07/2022&lt;/td&gt;&lt;td class="izq6a-color" width="30%"&gt;&lt;/td&gt;&lt;td class="celda8" width="10%"&gt;  &lt;/td&gt;&lt;/tr&gt;&lt;tr&gt;&lt;td class="izq6a-color" width="10%"&gt;22/09/2022&lt;/td&gt;&lt;td class="izq6a-color" width="10%"&gt;13/10/2022&lt;/td&gt;&lt;td class="izq6a-color" width="10%"&gt;618&lt;/td&gt;&lt;td class="izq6a-color" width="20%"&gt;PUBLICACION DE STATUS ANTERIOR EN BOLETIN DE LA PROPIEDAD INDUSTRIAL (15 DIAS HABILES) &lt;/td&gt;&lt;td class="izq6a-color" width="10%"&gt;22/09/2022&lt;/td&gt;&lt;td class="izq6a-color" width="30%"&gt;PRIORIDAD EXTINGUIDA EN BOLETIN 618&lt;/td&gt;&lt;td class="celda8" width="10%"&gt;  &lt;/td&gt;&lt;/tr&gt;&lt;/table&gt;</t>
  </si>
  <si>
    <t>Webpi 27-feb-2025 14:28:21</t>
  </si>
  <si>
    <t>S077541</t>
  </si>
  <si>
    <t>PUBLICIDAD; GESTIÓN, ORGANIZACIÓN Y ADMINISTRACIÓN DE NEGOCIOS COMERCIALES, INCLUYENDO SERVICIOS DE PROVISIÓN (SUMINISTRO) DE INFORMACIÓN SOBRE PRODUCTOS DE CONSUMO RELACIONADOS CON EL CUIDADO DE LA PIEL Y EL CABELLO, CUIDADO DEL SOL (PROTECTORES SOLARES), BIENESTAR, CUIDADO DE LA SALUD Y VIDA SALUDABLE, APTITUD FÍSICA, NUTRICIÓN, BIENESTAR Y ESTILO DE VIDA SALUDABLE; SERVICIOS DE VENTAS MINORISTA (AL DETAL) EN LÍNEA (ONLINE) DE PRODUCTOS PARA EL CUIDADO DE LA PIEL Y EL CABELLO, CUIDADO DEL SOL (PROTECTORES SOLARES), PRODUCTOS DENTALES, PREPARACIONES FARMACÉUTICAS PARA EL TRATAMIENTO DE LA TOS, RESFRIADOS, ALERGIAS Y PRODUCTOS NUTRICIONALES.</t>
  </si>
  <si>
    <t>ONE JOHNSON &amp; JOHNSON PLAZA, NEW BRUNSWICK, NEW JERSEY 08933 ESTADOS UNIDOS DE AMÉRICA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</si>
  <si>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width="10%"&gt;24/01/2022&lt;/td&gt;&lt;td class="izq6a-color" width="10%"&gt;&lt;/td&gt;&lt;td class="izq6a-color" width="10%"&gt;0&lt;/td&gt;&lt;td class="izq6a-color" width="20%"&gt;INGRESO DE SOLICITUD&lt;/td&gt;&lt;td class="izq6a-color" width="10%"&gt;24/01/2022&lt;/td&gt;&lt;td class="izq6a-color" width="30%"&gt;Pago de Tasa y Publicacion en Prensa: F0568045 Tramite: 298262 Ref.: 314858&lt;/td&gt;&lt;td class="celda8" width="10%"&gt;  &lt;/td&gt;&lt;/tr&gt;&lt;tr&gt;&lt;td class="izq6a-color" width="10%"&gt;07/04/2022&lt;/td&gt;&lt;td class="izq6a-color" width="10%"&gt;&lt;/td&gt;&lt;td class="izq6a-color" width="10%"&gt;0&lt;/td&gt;&lt;td class="izq6a-color" width="20%"&gt;POR NOTIFICAR ORDEN DE PUBLICACION EN PRENSA POR EXAM. DE FORMA APROBADO&lt;/td&gt;&lt;td class="izq6a-color" width="10%"&gt;07/04/2022&lt;/td&gt;&lt;td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F0568045 Tramite: 298262 Ref.: 314858&lt;/td&gt;&lt;td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298262 de Fecha: 23/01/2022&lt;/td&gt;&lt;td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width="10%"&gt;21/09/2022&lt;/td&gt;&lt;td class="izq6a-color" width="10%"&gt;&lt;/td&gt;&lt;td class="izq6a-color" width="10%"&gt;0&lt;/td&gt;&lt;td class="izq6a-color" width="20%"&gt;SOLICITUD EN EXAMEN DE REGISTRABILIDAD&lt;/td&gt;&lt;td class="izq6a-color" width="10%"&gt;21/09/2022&lt;/td&gt;&lt;td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width="10%"&gt;170&lt;/td&gt;&lt;td class="izq6a-color" width="20%"&gt;REGISTRO DE MARCA&lt;/td&gt;&lt;td class="izq6a-color" width="10%"&gt;20/12/2022&lt;/td&gt;&lt;td class="izq6a-color" width="30%"&gt;REGISTRO NUMERO: S077541&lt;/td&gt;&lt;td class="celda8" width="10%"&gt;&lt;a href="http://multimedia.sapi.gob.ve/marcas/certificados/boletin619/2022000481.pdf" target="_blank"&gt;&lt;img border="1" height="40" src="https://webpi.sapi.gob.ve/imagenes/ver_devolucion.png" width="40"/&gt;&lt;/a&gt;&lt;/td&gt;&lt;/tr&gt;&lt;tr&gt;&lt;td class="izq6a-color" width="10%"&gt;20/12/2022&lt;/td&gt;&lt;td class="izq6a-color" width="10%"&gt;&lt;/td&gt;&lt;td class="izq6a-color" width="10%"&gt;616943&lt;/td&gt;&lt;td class="izq6a-color" width="20%"&gt;PAGO DE DERECHOS&lt;/td&gt;&lt;td class="izq6a-color" width="10%"&gt;20/12/2022&lt;/td&gt;&lt;td class="izq6a-color" width="30%"&gt;35&lt;/td&gt;&lt;td class="celda8" width="10%"&gt;  &lt;/td&gt;&lt;/tr&gt;&lt;/table&gt;</t>
  </si>
  <si>
    <t>Webpi 27-feb-2025 14:28:32</t>
  </si>
  <si>
    <t>MARCA CADUCA POR NO PAGO PUBLICADA</t>
  </si>
  <si>
    <t>Servicios de operaciones financieras; operaciones monetarias; servicios de intercambio de criptomonedas; servicios de comercio (trading) de criptomonedas; servicios de intercambio financiero; servicios de intercambio de bienes futuros (bolsas a futuro); prestación de servicios de intercambio (trading) financiero para el comercio de monedas virtuales; servicios de comercialización (trading) de divisas en línea en tiempo real; servicios de provisión (suministro) de una plataforma de comercio (trading) electrónico; servicios que proporcionan una plataforma de comercio (trading) electrónico para la compra y venta de monedas digitales a cambio de monedas fiduciarias u otras monedas digitales; servicios de suministro de información financiera; servicios de suministro de información financiera sobre tipos de cambio; servicios de gestión financiera; servicios de gestión financiera de activos digitales y carteras (portafolios) de activos digitales; servicios financieros; servicios de transacciones financieras; servicios de comercio (trading) financiero; servicios de cámaras de compensación financiera; servicios de procesamiento de pagos; servicios de procesamiento de pagos electrónicos o pagos en línea; servicios de pagos electrónicos; servicios de procesamiento de pagos con tarjetas de cargo; servicios de procesamiento de pagos con tarjetas de crédito; servicios de procesamiento de pagos con tarjetas de débito; servicios de procesamiento de pagos con tarjeta de prepago; servicios de corretaje; servicios de investigación financiera; servicios de custodia financiera</t>
  </si>
  <si>
    <t>DE SOLA LANDER ARTURO - DE SOLA LANDER IRENE - JARAMILLO MIRANDA, MARIA ANGELICA - QUINTERO PEREZ MARIA DEL ROSARIO - MINGARELLI LOZZI LORENA - MARIAJOSE HERRERA LANDAETA - JOSE GUTIERREZ RODRIGUEZ - CARLOS BACHRICH NAGY - SHERLEY R LONGA UBILLUZ - ADAN YASMINA -</t>
  </si>
  <si>
    <t>2022-0501</t>
  </si>
  <si>
    <t>La marca gráfica cuyo registro se solicita consiste en un rectángulo de color blanco dentro del cual se observan dos rectángulos horizontales y paralelos de longitudes variables por encima de un cuadrado y a la derecha de otro cuadrado, todas estas figuras geométricas se reproducen en color negro.</t>
  </si>
  <si>
    <t>Lower Factory Road, PO Box 990, Saint John´s , Antigua y Barbuda. - ANTIGUA</t>
  </si>
  <si>
    <t>PUBLICACION DE MARCAS CADUCAS POR NO PAGO</t>
  </si>
  <si>
    <t>CADUCA EN BOLETIN 627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</si>
  <si>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width="10%"&gt;24/01/2022&lt;/td&gt;&lt;td class="izq6a-color" width="10%"&gt;&lt;/td&gt;&lt;td class="izq6a-color" width="10%"&gt;0&lt;/td&gt;&lt;td class="izq6a-color" width="20%"&gt;INGRESO DE SOLICITUD&lt;/td&gt;&lt;td class="izq6a-color" width="10%"&gt;24/01/2022&lt;/td&gt;&lt;td class="izq6a-color" width="30%"&gt;Pago de Tasa y Publicacion en Prensa: F0567752 Tramite: 297869 Ref.: 314568&lt;/td&gt;&lt;td class="celda8" width="10%"&gt;  &lt;/td&gt;&lt;/tr&gt;&lt;tr&gt;&lt;td class="izq6a-color" width="10%"&gt;08/04/2022&lt;/td&gt;&lt;td class="izq6a-color" width="10%"&gt;&lt;/td&gt;&lt;td class="izq6a-color" width="10%"&gt;0&lt;/td&gt;&lt;td class="izq6a-color" width="20%"&gt;SOLICITUD EN EXAMEN DE FORMA&lt;/td&gt;&lt;td class="izq6a-color" width="10%"&gt;08/04/2022&lt;/td&gt;&lt;td class="izq6a-color" width="30%"&gt;&lt;/td&gt;&lt;td class="celda8" width="10%"&gt;  &lt;/td&gt;&lt;/tr&gt;&lt;tr&gt;&lt;td class="izq6a-color" width="10%"&gt;08/04/2022&lt;/td&gt;&lt;td class="izq6a-color" width="10%"&gt;&lt;/td&gt;&lt;td class="izq6a-color" width="10%"&gt;0&lt;/td&gt;&lt;td class="izq6a-color" width="20%"&gt;SOLICITUD EN EXAMEN DE FORMA&lt;/td&gt;&lt;td class="izq6a-color" width="10%"&gt;08/04/2022&lt;/td&gt;&lt;td class="izq6a-color" width="30%"&gt;&lt;/td&gt;&lt;td class="celda8" width="10%"&gt;  &lt;/td&gt;&lt;/tr&gt;&lt;tr&gt;&lt;td class="izq6a-color" width="10%"&gt;27/05/2022&lt;/td&gt;&lt;td class="izq6a-color" width="10%"&gt;13/07/2022&lt;/td&gt;&lt;td class="izq6a-color" width="10%"&gt;616&lt;/td&gt;&lt;td class="izq6a-color" width="20%"&gt;PUBLICACION DE STATUS ANTERIOR EN BOLETIN DE LA PROPIEDAD INDUSTRIAL (30 DIAS HABILES) &lt;/td&gt;&lt;td class="izq6a-color" width="10%"&gt;27/05/2022&lt;/td&gt;&lt;td class="izq6a-color" width="30%"&gt;DEVUELTA EN BOLETIN 616&lt;/td&gt;&lt;td class="celda8" width="10%"&gt;&lt;a href="https://webpi.sapi.gob.ve/documentos/devolucion/marcas/forma/boletin616/2022000488.pdf" target="_blank"&gt;&lt;img border="1" height="40" src="https://webpi.sapi.gob.ve/imagenes/ver_devolucion.png" width="40"/&gt;&lt;/a&gt;&lt;/td&gt;&lt;/tr&gt;&lt;tr&gt;&lt;td class="izq6a-color" width="10%"&gt;10/06/2022&lt;/td&gt;&lt;td class="izq6a-color" width="10%"&gt;&lt;/td&gt;&lt;td class="izq6a-color" width="10%"&gt;616&lt;/td&gt;&lt;td class="izq6a-color" width="20%"&gt;ESCRITO DE REINGRESO&lt;/td&gt;&lt;td class="izq6a-color" width="10%"&gt;10/06/2022&lt;/td&gt;&lt;td class="izq6a-color" width="30%"&gt;Contestacion a Oficio de Devolucion de forma publicado en el boletin: 616. Tramite Webpi: 317748&lt;/td&gt;&lt;td class="celda8" width="10%"&gt;&lt;a href="https://webpi.sapi.gob.ve/documentos/cdevolucion/marcas/forma/boletin616/ecd_2022000488.pdf" target="_blank"&gt;&lt;img border="1" height="40" src="https://webpi.sapi.gob.ve/imagenes/ver_devolucion.png" width="40"/&gt;&lt;/a&gt;&lt;/td&gt;&lt;/tr&gt;&lt;tr&gt;&lt;td class="izq6a-color" width="10%"&gt;25/01/2023&lt;/td&gt;&lt;td class="izq6a-color" width="10%"&gt;&lt;/td&gt;&lt;td class="izq6a-color" width="10%"&gt;0&lt;/td&gt;&lt;td class="izq6a-color" width="20%"&gt;REINGRESO DE SOLICITUD&lt;/td&gt;&lt;td class="izq6a-color" width="10%"&gt;25/01/2023&lt;/td&gt;&lt;td class="izq6a-color" width="30%"&gt;&lt;/td&gt;&lt;td class="celda8" width="10%"&gt;  &lt;/td&gt;&lt;/tr&gt;&lt;tr&gt;&lt;td class="izq6a-color" width="10%"&gt;25/01/2023&lt;/td&gt;&lt;td class="izq6a-color" width="10%"&gt;&lt;/td&gt;&lt;td class="izq6a-color" width="10%"&gt;0&lt;/td&gt;&lt;td class="izq6a-color" width="20%"&gt;POR NOTIFICAR ORDEN DE PUBLICACION EN PRENSA POR EXAM. DE FORMA APROBADO&lt;/td&gt;&lt;td class="izq6a-color" width="10%"&gt;25/01/2023&lt;/td&gt;&lt;td class="izq6a-color" width="30%"&gt;&lt;/td&gt;&lt;td class="celda8" width="10%"&gt;  &lt;/td&gt;&lt;/tr&gt;&lt;tr&gt;&lt;td class="izq6a-color" width="10%"&gt;17/04/2023&lt;/td&gt;&lt;td class="izq6a-color" width="10%"&gt;19/06/2023&lt;/td&gt;&lt;td class="izq6a-color" width="10%"&gt;621&lt;/td&gt;&lt;td class="izq6a-color" width="20%"&gt;ORDEN DE PUBLICACION EN PRENSA NOTIFICADA EN BOLETIN&lt;/td&gt;&lt;td class="izq6a-color" width="10%"&gt;17/04/2023&lt;/td&gt;&lt;td class="izq6a-color" width="30%"&gt;ORDEN DE PUBLICACION NOTIFICADA EN BOLETIN 621&lt;/td&gt;&lt;td class="celda8" width="10%"&gt;  &lt;/td&gt;&lt;/tr&gt;&lt;tr&gt;&lt;td class="izq6a-color" width="10%"&gt;17/04/2023&lt;/td&gt;&lt;td class="izq6a-color" width="10%"&gt;&lt;/td&gt;&lt;td class="izq6a-color" width="10%"&gt;621&lt;/td&gt;&lt;td class="izq6a-color" width="20%"&gt;PUBLICACION EN PRENSA DIGITAL PAGADA Y EN CURSO&lt;/td&gt;&lt;td class="izq6a-color" width="10%"&gt;17/04/2023&lt;/td&gt;&lt;td class="izq6a-color" width="30%"&gt;Pago de Tasa y Publicacion en Prensa: F0567752 Tramite: 297869 Ref.: 314568&lt;/td&gt;&lt;td class="celda8" width="10%"&gt;  &lt;/td&gt;&lt;/tr&gt;&lt;tr&gt;&lt;td class="izq6a-color" width="10%"&gt;17/04/2023&lt;/td&gt;&lt;td class="izq6a-color" width="10%"&gt;&lt;/td&gt;&lt;td class="izq6a-color" width="10%"&gt;0&lt;/td&gt;&lt;td class="izq6a-color" width="20%"&gt;RECEPCION DE PUBLICACION EN PRENSA&lt;/td&gt;&lt;td class="izq6a-color" width="10%"&gt;18/04/2023&lt;/td&gt;&lt;td class="izq6a-color" width="30%"&gt;Periodico Digital del SAPI No.:2071 de Fecha: 17/04/2023 segun T/No.: 297869 &lt;/td&gt;&lt;td class="celda8" width="10%"&gt;  &lt;/td&gt;&lt;/tr&gt;&lt;tr&gt;&lt;td class="izq6a-color" width="10%"&gt;02/05/2023&lt;/td&gt;&lt;td class="izq6a-color" width="10%"&gt;&lt;/td&gt;&lt;td class="izq6a-color" width="10%"&gt;621&lt;/td&gt;&lt;td class="izq6a-color" width="20%"&gt;ORDEN DE PUBLICACION EN BOLETIN COMO SOLICITADA&lt;/td&gt;&lt;td class="izq6a-color" width="10%"&gt;02/05/2023&lt;/td&gt;&lt;td class="izq6a-color" width="30%"&gt;&lt;/td&gt;&lt;td class="celda8" width="10%"&gt;  &lt;/td&gt;&lt;/tr&gt;&lt;tr&gt;&lt;td class="izq6a-color" width="10%"&gt;01/06/2023&lt;/td&gt;&lt;td class="izq6a-color" width="10%"&gt;13/07/2023&lt;/td&gt;&lt;td class="izq6a-color" width="10%"&gt;622&lt;/td&gt;&lt;td class="izq6a-color" width="20%"&gt;PUBLICACION DE LA MARCA COMO SOLICITADA &lt;/td&gt;&lt;td class="izq6a-color" width="10%"&gt;01/06/2023&lt;/td&gt;&lt;td class="izq6a-color" width="30%"&gt;PUBLICADA EN BOLETIN 622&lt;/td&gt;&lt;td class="celda8" width="10%"&gt;  &lt;/td&gt;&lt;/tr&gt;&lt;tr&gt;&lt;td class="izq6a-color" width="10%"&gt;01/08/2023&lt;/td&gt;&lt;td class="izq6a-color" width="10%"&gt;&lt;/td&gt;&lt;td class="izq6a-color" width="10%"&gt;&lt;/td&gt;&lt;td class="izq6a-color" width="20%"&gt;BUSQUEDA GRAFICA ELABORADA, PENDIENTE DE EXAMEN DE FONDO&lt;/td&gt;&lt;td class="izq6a-color" width="10%"&gt;01/08/2023&lt;/td&gt;&lt;td class="izq6a-color" width="30%"&gt;BUSQUEDA GRAFICA ELABORADA, PENDIENTE DE EXAMEN DE FONDO&lt;/td&gt;&lt;td class="celda8" width="10%"&gt;  &lt;/td&gt;&lt;/tr&gt;&lt;tr&gt;&lt;td class="izq6a-color" width="10%"&gt;26/09/2023&lt;/td&gt;&lt;td class="izq6a-color" width="10%"&gt;&lt;/td&gt;&lt;td class="izq6a-color" width="10%"&gt;0&lt;/td&gt;&lt;td class="izq6a-color" width="20%"&gt;SOLICITUD EN EXAMEN DE REGISTRABILIDAD&lt;/td&gt;&lt;td class="izq6a-color" width="10%"&gt;26/09/2023&lt;/td&gt;&lt;td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width="10%"&gt;30/01/2024&lt;/td&gt;&lt;td class="izq6a-color" width="10%"&gt;&lt;/td&gt;&lt;td class="izq6a-color" width="10%"&gt;624&lt;/td&gt;&lt;td class="izq6a-color" width="20%"&gt;CADUCIDAD POR NO PAGO &lt;/td&gt;&lt;td class="izq6a-color" width="10%"&gt;30/01/2024&lt;/td&gt;&lt;td class="izq6a-color" width="30%"&gt;&lt;/td&gt;&lt;td class="celda8" width="10%"&gt;  &lt;/td&gt;&lt;/tr&gt;&lt;tr&gt;&lt;td class="izq6a-color" width="10%"&gt;20/02/2024&lt;/td&gt;&lt;td class="izq6a-color" width="10%"&gt;11/03/2024&lt;/td&gt;&lt;td class="izq6a-color" width="10%"&gt;627&lt;/td&gt;&lt;td class="izq6a-color" width="20%"&gt;PUBLICACION DE MARCAS CADUCAS POR NO PAGO &lt;/td&gt;&lt;td class="izq6a-color" width="10%"&gt;20/02/2024&lt;/td&gt;&lt;td class="izq6a-color" width="30%"&gt;CADUCA EN BOLETIN 627&lt;/td&gt;&lt;td class="celda8" width="10%"&gt;  &lt;/td&gt;&lt;/tr&gt;&lt;/table&gt;</t>
  </si>
  <si>
    <t>Webpi 27-feb-2025 14:28:43</t>
  </si>
  <si>
    <t>SOLICITUD DESISTIDA PUBLICADA POR DISPOSICION DE LA LEY.</t>
  </si>
  <si>
    <t>PAPEL, CARTON Y ARTICULOS DE ESTAS MATERIAS, NO COMPRENDIDOS EN OTRAS CLASES, PRODUCTOS DE IMPRENTA, ARTICULOS DE ENCUADERNACION, FOTOGRAFIA, PAPELERIA, ADHESIVOS PARA LA PAPELERIA.</t>
  </si>
  <si>
    <t>PUBLICACION DE STATUS ANTERIOR EN BOLETIN DE LA PROPIEDAD INDUSTRIAL.</t>
  </si>
  <si>
    <t>SOLICITUD DESISTIDA POR LEY EN BOLETIN 627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</si>
  <si>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width="10%"&gt;25/01/2022&lt;/td&gt;&lt;td class="izq6a-color" width="10%"&gt;&lt;/td&gt;&lt;td class="izq6a-color" width="10%"&gt;0&lt;/td&gt;&lt;td class="izq6a-color" width="20%"&gt;INGRESO DE SOLICITUD&lt;/td&gt;&lt;td class="izq6a-color" width="10%"&gt;25/01/2022&lt;/td&gt;&lt;td class="izq6a-color" width="30%"&gt;Pago de Tasa y Publicacion en Prensa: F0567700 Tramite: 297800 Ref.: 314503&lt;/td&gt;&lt;td class="celda8" width="10%"&gt;  &lt;/td&gt;&lt;/tr&gt;&lt;tr&gt;&lt;td class="izq6a-color" width="10%"&gt;11/04/2022&lt;/td&gt;&lt;td class="izq6a-color" width="10%"&gt;&lt;/td&gt;&lt;td class="izq6a-color" width="10%"&gt;0&lt;/td&gt;&lt;td class="izq6a-color" width="20%"&gt;SOLICITUD EN EXAMEN DE FORMA&lt;/td&gt;&lt;td class="izq6a-color" width="10%"&gt;11/04/2022&lt;/td&gt;&lt;td class="izq6a-color" width="30%"&gt;&lt;/td&gt;&lt;td class="celda8" width="10%"&gt;  &lt;/td&gt;&lt;/tr&gt;&lt;tr&gt;&lt;td class="izq6a-color" width="10%"&gt;11/04/2022&lt;/td&gt;&lt;td class="izq6a-color" width="10%"&gt;&lt;/td&gt;&lt;td class="izq6a-color" width="10%"&gt;0&lt;/td&gt;&lt;td class="izq6a-color" width="20%"&gt;SOLICITUD EN EXAMEN DE FORMA&lt;/td&gt;&lt;td class="izq6a-color" width="10%"&gt;11/04/2022&lt;/td&gt;&lt;td class="izq6a-color" width="30%"&gt;&lt;/td&gt;&lt;td class="celda8" width="10%"&gt;  &lt;/td&gt;&lt;/tr&gt;&lt;tr&gt;&lt;td class="izq6a-color" width="10%"&gt;27/05/2022&lt;/td&gt;&lt;td class="izq6a-color" width="10%"&gt;13/07/2022&lt;/td&gt;&lt;td class="izq6a-color" width="10%"&gt;616&lt;/td&gt;&lt;td class="izq6a-color" width="20%"&gt;PUBLICACION DE STATUS ANTERIOR EN BOLETIN DE LA PROPIEDAD INDUSTRIAL (30 DIAS HABILES) &lt;/td&gt;&lt;td class="izq6a-color" width="10%"&gt;27/05/2022&lt;/td&gt;&lt;td class="izq6a-color" width="30%"&gt;DEVUELTA EN BOLETIN 616&lt;/td&gt;&lt;td class="celda8" width="10%"&gt;&lt;a href="https://webpi.sapi.gob.ve/documentos/devolucion/marcas/forma/boletin616/2022000503.pdf" target="_blank"&gt;&lt;img border="1" height="40" src="https://webpi.sapi.gob.ve/imagenes/ver_devolucion.png" width="40"/&gt;&lt;/a&gt;&lt;/td&gt;&lt;/tr&gt;&lt;tr&gt;&lt;td class="izq6a-color" width="10%"&gt;12/07/2022&lt;/td&gt;&lt;td class="izq6a-color" width="10%"&gt;&lt;/td&gt;&lt;td class="izq6a-color" width="10%"&gt;616&lt;/td&gt;&lt;td class="izq6a-color" width="20%"&gt;ESCRITO DE REINGRESO&lt;/td&gt;&lt;td class="izq6a-color" width="10%"&gt;12/07/2022&lt;/td&gt;&lt;td class="izq6a-color" width="30%"&gt;Contestacion a Oficio de Devolucion de forma publicado en el boletin: 616. Tramite Webpi: 323272&lt;/td&gt;&lt;td class="celda8" width="10%"&gt;&lt;a href="https://webpi.sapi.gob.ve/documentos/cdevolucion/marcas/forma/boletin616/ecd_2022000503.pdf" target="_blank"&gt;&lt;img border="1" height="40" src="https://webpi.sapi.gob.ve/imagenes/ver_devolucion.png" width="40"/&gt;&lt;/a&gt;&lt;/td&gt;&lt;/tr&gt;&lt;tr&gt;&lt;td class="izq6a-color" width="10%"&gt;25/01/2023&lt;/td&gt;&lt;td class="izq6a-color" width="10%"&gt;&lt;/td&gt;&lt;td class="izq6a-color" width="10%"&gt;0&lt;/td&gt;&lt;td class="izq6a-color" width="20%"&gt;REINGRESO DE SOLICITUD&lt;/td&gt;&lt;td class="izq6a-color" width="10%"&gt;25/01/2023&lt;/td&gt;&lt;td class="izq6a-color" width="30%"&gt;&lt;/td&gt;&lt;td class="celda8" width="10%"&gt;  &lt;/td&gt;&lt;/tr&gt;&lt;tr&gt;&lt;td class="izq6a-color" width="10%"&gt;25/01/2023&lt;/td&gt;&lt;td class="izq6a-color" width="10%"&gt;&lt;/td&gt;&lt;td class="izq6a-color" width="10%"&gt;0&lt;/td&gt;&lt;td class="izq6a-color" width="20%"&gt;POR NOTIFICAR ORDEN DE PUBLICACION EN PRENSA POR EXAM. DE FORMA APROBADO&lt;/td&gt;&lt;td class="izq6a-color" width="10%"&gt;25/01/2023&lt;/td&gt;&lt;td class="izq6a-color" width="30%"&gt;&lt;/td&gt;&lt;td class="celda8" width="10%"&gt;  &lt;/td&gt;&lt;/tr&gt;&lt;tr&gt;&lt;td class="izq6a-color" width="10%"&gt;17/04/2023&lt;/td&gt;&lt;td class="izq6a-color" width="10%"&gt;19/06/2023&lt;/td&gt;&lt;td class="izq6a-color" width="10%"&gt;621&lt;/td&gt;&lt;td class="izq6a-color" width="20%"&gt;ORDEN DE PUBLICACION EN PRENSA NOTIFICADA EN BOLETIN&lt;/td&gt;&lt;td class="izq6a-color" width="10%"&gt;17/04/2023&lt;/td&gt;&lt;td class="izq6a-color" width="30%"&gt;ORDEN DE PUBLICACION NOTIFICADA EN BOLETIN 621&lt;/td&gt;&lt;td class="celda8" width="10%"&gt;  &lt;/td&gt;&lt;/tr&gt;&lt;tr&gt;&lt;td class="izq6a-color" width="10%"&gt;17/04/2023&lt;/td&gt;&lt;td class="izq6a-color" width="10%"&gt;&lt;/td&gt;&lt;td class="izq6a-color" width="10%"&gt;621&lt;/td&gt;&lt;td class="izq6a-color" width="20%"&gt;PUBLICACION EN PRENSA DIGITAL PAGADA Y EN CURSO&lt;/td&gt;&lt;td class="izq6a-color" width="10%"&gt;17/04/2023&lt;/td&gt;&lt;td class="izq6a-color" width="30%"&gt;Pago de Tasa y Publicacion en Prensa: F0567700 Tramite: 297800 Ref.: 314503&lt;/td&gt;&lt;td class="celda8" width="10%"&gt;  &lt;/td&gt;&lt;/tr&gt;&lt;tr&gt;&lt;td class="izq6a-color" width="10%"&gt;17/04/2023&lt;/td&gt;&lt;td class="izq6a-color" width="10%"&gt;&lt;/td&gt;&lt;td class="izq6a-color" width="10%"&gt;0&lt;/td&gt;&lt;td class="izq6a-color" width="20%"&gt;RECEPCION DE PUBLICACION EN PRENSA&lt;/td&gt;&lt;td class="izq6a-color" width="10%"&gt;18/04/2023&lt;/td&gt;&lt;td class="izq6a-color" width="30%"&gt;Periodico Digital del SAPI No.:2071 de Fecha: 17/04/2023 segun T/No.: 297800 &lt;/td&gt;&lt;td class="celda8" width="10%"&gt;  &lt;/td&gt;&lt;/tr&gt;&lt;tr&gt;&lt;td class="izq6a-color" width="10%"&gt;02/05/2023&lt;/td&gt;&lt;td class="izq6a-color" width="10%"&gt;&lt;/td&gt;&lt;td class="izq6a-color" width="10%"&gt;621&lt;/td&gt;&lt;td class="izq6a-color" width="20%"&gt;ORDEN DE PUBLICACION EN BOLETIN COMO SOLICITADA&lt;/td&gt;&lt;td class="izq6a-color" width="10%"&gt;02/05/2023&lt;/td&gt;&lt;td class="izq6a-color" width="30%"&gt;&lt;/td&gt;&lt;td class="celda8" width="10%"&gt;  &lt;/td&gt;&lt;/tr&gt;&lt;tr&gt;&lt;td class="izq6a-color" width="10%"&gt;01/06/2023&lt;/td&gt;&lt;td class="izq6a-color" width="10%"&gt;13/07/2023&lt;/td&gt;&lt;td class="izq6a-color" width="10%"&gt;622&lt;/td&gt;&lt;td class="izq6a-color" width="20%"&gt;PUBLICACION DE LA MARCA COMO SOLICITADA &lt;/td&gt;&lt;td class="izq6a-color" width="10%"&gt;01/06/2023&lt;/td&gt;&lt;td class="izq6a-color" width="30%"&gt;PUBLICADA EN BOLETIN 622&lt;/td&gt;&lt;td class="celda8" width="10%"&gt;  &lt;/td&gt;&lt;/tr&gt;&lt;tr&gt;&lt;td class="izq6a-color" width="10%"&gt;13/07/2023&lt;/td&gt;&lt;td class="izq6a-color" width="10%"&gt;&lt;/td&gt;&lt;td class="izq6a-color" width="10%"&gt;622&lt;/td&gt;&lt;td class="izq6a-color" width="20%"&gt;ESCRITO DE OPOSICION&lt;/td&gt;&lt;td class="izq6a-color" width="10%"&gt;13/07/2023&lt;/td&gt;&lt;td class="izq6a-color" width="30%"&gt;JACQUELINE MOREAU AYMARD, Cedula: 11734571, empresa: ALIMENTOS POLAR COMERCIAL, C.A.. Tramite Webpi: 372519&lt;/td&gt;&lt;td class="celda8" width="10%"&gt;&lt;a href="https://webpi.sapi.gob.ve/documentos/oposiciones/marcas/boletin622/eom-2022000503-372519.pdf" target="_blank"&gt;&lt;img border="1" height="40" src="https://webpi.sapi.gob.ve/imagenes/ver_devolucion.png" width="40"/&gt;&lt;/a&gt;&lt;/td&gt;&lt;/tr&gt;&lt;tr&gt;&lt;td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width="30%"&gt;OBSERVADA EN BOLETIN 625&lt;/td&gt;&lt;td class="celda8" width="10%"&gt;  &lt;/td&gt;&lt;/tr&gt;&lt;tr&gt;&lt;td class="izq6a-color" width="10%"&gt;29/01/2024&lt;/td&gt;&lt;td class="izq6a-color" width="10%"&gt;&lt;/td&gt;&lt;td class="izq6a-color" width="10%"&gt;0&lt;/td&gt;&lt;td class="izq6a-color" width="20%"&gt;SOLICITUD DESISTIDA POR LEY POR NOTIFICAR &lt;/td&gt;&lt;td class="izq6a-color" width="10%"&gt;29/01/2024&lt;/td&gt;&lt;td class="izq6a-color" width="30%"&gt;OPOSICION NO CONTESTADA&lt;/td&gt;&lt;td class="celda8" width="10%"&gt;  &lt;/td&gt;&lt;/tr&gt;&lt;tr&gt;&lt;td class="izq6a-color" width="10%"&gt;19/02/2024&lt;/td&gt;&lt;td class="izq6a-color" width="10%"&gt;12/03/2024&lt;/td&gt;&lt;td class="izq6a-color" width="10%"&gt;627&lt;/td&gt;&lt;td class="izq6a-color" width="20%"&gt;PUBLICACION DE STATUS ANTERIOR EN BOLETIN DE LA PROPIEDAD INDUSTRIAL. &lt;/td&gt;&lt;td class="izq6a-color" width="10%"&gt;20/02/2024&lt;/td&gt;&lt;td class="izq6a-color" width="30%"&gt;SOLICITUD DESISTIDA POR LEY EN BOLETIN 627&lt;/td&gt;&lt;td class="celda8" width="10%"&gt;  &lt;/td&gt;&lt;/tr&gt;&lt;/table&gt;</t>
  </si>
  <si>
    <t>Webpi 27-feb-2025 14:28:55</t>
  </si>
  <si>
    <t>P389327</t>
  </si>
  <si>
    <t>PRODUCTOS PARA SAZONAR, ESPECIAS, SALSAS, MAYONESAS, SALSA DE TOMATE, SALSA DE QUESO, SALSAS CONDIMENTOS.</t>
  </si>
  <si>
    <t>CONSISTE EN LA REPRESENTACION GRAFICA DE LA PALABRA \"LAS IDEALES\" (PALABRA DE FANTASIA). ESCRITA AL INICIO EN MAYUSCULA SEGUIDA DE LETRAS MINUSCULAS DE FORMA CURSIVA, EN COLOR AMARILLO. SE CARACTERIZA EL TERMINO \"LAS\" POR ESTAS EN LA PARTE SUPERIOR Y SER DE MENOR TAMAÑO QUE LA ANTERIOR. DICHA DESCRIPCION SE ENCUENTRA EN UN OVALO DE COLOR AZUL OSCURO, BORDEADO EN COLOR ROJO. \"SE REIVINDICA LOS COLORES Y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</si>
  <si>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width="10%"&gt;26/01/2022&lt;/td&gt;&lt;td class="izq6a-color" width="10%"&gt;&lt;/td&gt;&lt;td class="izq6a-color" width="10%"&gt;0&lt;/td&gt;&lt;td class="izq6a-color" width="20%"&gt;INGRESO DE SOLICITUD&lt;/td&gt;&lt;td class="izq6a-color" width="10%"&gt;26/01/2022&lt;/td&gt;&lt;td class="izq6a-color" width="30%"&gt;Pago de Tasa y Publicacion en Prensa: F0568222 Tramite: 298375 Ref.: 314922&lt;/td&gt;&lt;td class="celda8" width="10%"&gt;  &lt;/td&gt;&lt;/tr&gt;&lt;tr&gt;&lt;td class="izq6a-color" width="10%"&gt;06/04/2022&lt;/td&gt;&lt;td class="izq6a-color" width="10%"&gt;&lt;/td&gt;&lt;td class="izq6a-color" width="10%"&gt;0&lt;/td&gt;&lt;td class="izq6a-color" width="20%"&gt;POR NOTIFICAR ORDEN DE PUBLICACION EN PRENSA POR EXAM. DE FORMA APROBADO&lt;/td&gt;&lt;td class="izq6a-color" width="10%"&gt;06/04/2022&lt;/td&gt;&lt;td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F0568222 Tramite: 298375 Ref.: 314922&lt;/td&gt;&lt;td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298375 de Fecha: 24/01/2022&lt;/td&gt;&lt;td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width="10%"&gt;03/10/2022&lt;/td&gt;&lt;td class="izq6a-color" width="10%"&gt;&lt;/td&gt;&lt;td class="izq6a-color" width="10%"&gt;0&lt;/td&gt;&lt;td class="izq6a-color" width="20%"&gt;SOLICITUD EN EXAMEN DE REGISTRABILIDAD&lt;/td&gt;&lt;td class="izq6a-color" width="10%"&gt;03/10/2022&lt;/td&gt;&lt;td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width="10%"&gt;115&lt;/td&gt;&lt;td class="izq6a-color" width="20%"&gt;REGISTRO DE MARCA&lt;/td&gt;&lt;td class="izq6a-color" width="10%"&gt;30/11/2022&lt;/td&gt;&lt;td class="izq6a-color" width="30%"&gt;REGISTRO NUMERO: P389327, POR TRAMITE WEBPI: T0344067&lt;/td&gt;&lt;td class="celda8" width="10%"&gt;&lt;a href="http://multimedia.sapi.gob.ve/marcas/certificados/boletin619/2022000581.pdf" target="_blank"&gt;&lt;img border="1" height="40" src="https://webpi.sapi.gob.ve/imagenes/ver_devolucion.png" width="40"/&gt;&lt;/a&gt;&lt;/td&gt;&lt;/tr&gt;&lt;tr&gt;&lt;td class="izq6a-color" width="10%"&gt;30/11/2022&lt;/td&gt;&lt;td class="izq6a-color" width="10%"&gt;&lt;/td&gt;&lt;td class="izq6a-color" width="10%"&gt;344067&lt;/td&gt;&lt;td class="izq6a-color" width="20%"&gt;PAGO DE DERECHOS&lt;/td&gt;&lt;td class="izq6a-color" width="10%"&gt;30/11/2022&lt;/td&gt;&lt;td class="izq6a-color" width="30%"&gt;30&lt;/td&gt;&lt;td class="celda8" width="10%"&gt;  &lt;/td&gt;&lt;/tr&gt;&lt;/table&gt;</t>
  </si>
  <si>
    <t>Webpi 27-feb-2025 14:29:06</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</si>
  <si>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width="10%"&gt;01/02/2022&lt;/td&gt;&lt;td class="izq6a-color" width="10%"&gt;&lt;/td&gt;&lt;td class="izq6a-color" width="10%"&gt;0&lt;/td&gt;&lt;td class="izq6a-color" width="20%"&gt;INGRESO DE SOLICITUD&lt;/td&gt;&lt;td class="izq6a-color" width="10%"&gt;01/02/2022&lt;/td&gt;&lt;td class="izq6a-color" width="30%"&gt;Pago de Tasa y Publicacion en Prensa: F0566505 Tramite: 296637 Ref.: 313771&lt;/td&gt;&lt;td class="celda8" width="10%"&gt;  &lt;/td&gt;&lt;/tr&gt;&lt;tr&gt;&lt;td class="izq6a-color" width="10%"&gt;21/04/2022&lt;/td&gt;&lt;td class="izq6a-color" width="10%"&gt;&lt;/td&gt;&lt;td class="izq6a-color" width="10%"&gt;0&lt;/td&gt;&lt;td class="izq6a-color" width="20%"&gt;SOLICITUD EN EXAMEN DE FORMA&lt;/td&gt;&lt;td class="izq6a-color" width="10%"&gt;21/04/2022&lt;/td&gt;&lt;td class="izq6a-color" width="30%"&gt;&lt;/td&gt;&lt;td class="celda8" width="10%"&gt;  &lt;/td&gt;&lt;/tr&gt;&lt;tr&gt;&lt;td class="izq6a-color" width="10%"&gt;21/04/2022&lt;/td&gt;&lt;td class="izq6a-color" width="10%"&gt;&lt;/td&gt;&lt;td class="izq6a-color" width="10%"&gt;0&lt;/td&gt;&lt;td class="izq6a-color" width="20%"&gt;SOLICITUD EN EXAMEN DE FORMA&lt;/td&gt;&lt;td class="izq6a-color" width="10%"&gt;21/04/2022&lt;/td&gt;&lt;td class="izq6a-color" width="30%"&gt;&lt;/td&gt;&lt;td class="celda8" width="10%"&gt;  &lt;/td&gt;&lt;/tr&gt;&lt;tr&gt;&lt;td class="izq6a-color" width="10%"&gt;27/05/2022&lt;/td&gt;&lt;td class="izq6a-color" width="10%"&gt;13/07/2022&lt;/td&gt;&lt;td class="izq6a-color" width="10%"&gt;616&lt;/td&gt;&lt;td class="izq6a-color" width="20%"&gt;PUBLICACION DE STATUS ANTERIOR EN BOLETIN DE LA PROPIEDAD INDUSTRIAL (30 DIAS HABILES) &lt;/td&gt;&lt;td class="izq6a-color" width="10%"&gt;27/05/2022&lt;/td&gt;&lt;td class="izq6a-color" width="30%"&gt;DEVUELTA EN BOLETIN 616&lt;/td&gt;&lt;td class="celda8" width="10%"&gt;&lt;a href="https://webpi.sapi.gob.ve/documentos/devolucion/marcas/forma/boletin616/2022000785.pdf" target="_blank"&gt;&lt;img border="1" height="40" src="https://webpi.sapi.gob.ve/imagenes/ver_devolucion.png" width="40"/&gt;&lt;/a&gt;&lt;/td&gt;&lt;/tr&gt;&lt;tr&gt;&lt;td class="izq6a-color" width="10%"&gt;14/07/2022&lt;/td&gt;&lt;td class="izq6a-color" width="10%"&gt;&lt;/td&gt;&lt;td class="izq6a-color" width="10%"&gt;616&lt;/td&gt;&lt;td class="izq6a-color" width="20%"&gt;SOLICITUD CON PRIORIDAD EXTINGUIDA POR PUBLICAR. &lt;/td&gt;&lt;td class="izq6a-color" width="10%"&gt;14/07/2022&lt;/td&gt;&lt;td class="izq6a-color" width="30%"&gt;&lt;/td&gt;&lt;td class="celda8" width="10%"&gt;  &lt;/td&gt;&lt;/tr&gt;&lt;tr&gt;&lt;td class="izq6a-color" width="10%"&gt;22/09/2022&lt;/td&gt;&lt;td class="izq6a-color" width="10%"&gt;13/10/2022&lt;/td&gt;&lt;td class="izq6a-color" width="10%"&gt;618&lt;/td&gt;&lt;td class="izq6a-color" width="20%"&gt;PUBLICACION DE STATUS ANTERIOR EN BOLETIN DE LA PROPIEDAD INDUSTRIAL (15 DIAS HABILES) &lt;/td&gt;&lt;td class="izq6a-color" width="10%"&gt;22/09/2022&lt;/td&gt;&lt;td class="izq6a-color" width="30%"&gt;PRIORIDAD EXTINGUIDA EN BOLETIN 618&lt;/td&gt;&lt;td class="celda8" width="10%"&gt;  &lt;/td&gt;&lt;/tr&gt;&lt;/table&gt;</t>
  </si>
  <si>
    <t>Webpi 27-feb-2025 14:29:17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</si>
  <si>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width="10%"&gt;01/02/2022&lt;/td&gt;&lt;td class="izq6a-color" width="10%"&gt;&lt;/td&gt;&lt;td class="izq6a-color" width="10%"&gt;0&lt;/td&gt;&lt;td class="izq6a-color" width="20%"&gt;INGRESO DE SOLICITUD&lt;/td&gt;&lt;td class="izq6a-color" width="10%"&gt;01/02/2022&lt;/td&gt;&lt;td class="izq6a-color" width="30%"&gt;Pago de Tasa y Publicacion en Prensa: F0566507 Tramite: 296639 Ref.: 313775&lt;/td&gt;&lt;td class="celda8" width="10%"&gt;  &lt;/td&gt;&lt;/tr&gt;&lt;tr&gt;&lt;td class="izq6a-color" width="10%"&gt;21/04/2022&lt;/td&gt;&lt;td class="izq6a-color" width="10%"&gt;&lt;/td&gt;&lt;td class="izq6a-color" width="10%"&gt;0&lt;/td&gt;&lt;td class="izq6a-color" width="20%"&gt;SOLICITUD EN EXAMEN DE FORMA&lt;/td&gt;&lt;td class="izq6a-color" width="10%"&gt;21/04/2022&lt;/td&gt;&lt;td class="izq6a-color" width="30%"&gt;&lt;/td&gt;&lt;td class="celda8" width="10%"&gt;  &lt;/td&gt;&lt;/tr&gt;&lt;tr&gt;&lt;td class="izq6a-color" width="10%"&gt;21/04/2022&lt;/td&gt;&lt;td class="izq6a-color" width="10%"&gt;&lt;/td&gt;&lt;td class="izq6a-color" width="10%"&gt;0&lt;/td&gt;&lt;td class="izq6a-color" width="20%"&gt;SOLICITUD EN EXAMEN DE FORMA&lt;/td&gt;&lt;td class="izq6a-color" width="10%"&gt;21/04/2022&lt;/td&gt;&lt;td class="izq6a-color" width="30%"&gt;&lt;/td&gt;&lt;td class="celda8" width="10%"&gt;  &lt;/td&gt;&lt;/tr&gt;&lt;tr&gt;&lt;td class="izq6a-color" width="10%"&gt;27/05/2022&lt;/td&gt;&lt;td class="izq6a-color" width="10%"&gt;13/07/2022&lt;/td&gt;&lt;td class="izq6a-color" width="10%"&gt;616&lt;/td&gt;&lt;td class="izq6a-color" width="20%"&gt;PUBLICACION DE STATUS ANTERIOR EN BOLETIN DE LA PROPIEDAD INDUSTRIAL (30 DIAS HABILES) &lt;/td&gt;&lt;td class="izq6a-color" width="10%"&gt;27/05/2022&lt;/td&gt;&lt;td class="izq6a-color" width="30%"&gt;DEVUELTA EN BOLETIN 616&lt;/td&gt;&lt;td class="celda8" width="10%"&gt;&lt;a href="https://webpi.sapi.gob.ve/documentos/devolucion/marcas/forma/boletin616/2022000786.pdf" target="_blank"&gt;&lt;img border="1" height="40" src="https://webpi.sapi.gob.ve/imagenes/ver_devolucion.png" width="40"/&gt;&lt;/a&gt;&lt;/td&gt;&lt;/tr&gt;&lt;tr&gt;&lt;td class="izq6a-color" width="10%"&gt;14/07/2022&lt;/td&gt;&lt;td class="izq6a-color" width="10%"&gt;&lt;/td&gt;&lt;td class="izq6a-color" width="10%"&gt;616&lt;/td&gt;&lt;td class="izq6a-color" width="20%"&gt;SOLICITUD CON PRIORIDAD EXTINGUIDA POR PUBLICAR. &lt;/td&gt;&lt;td class="izq6a-color" width="10%"&gt;14/07/2022&lt;/td&gt;&lt;td class="izq6a-color" width="30%"&gt;&lt;/td&gt;&lt;td class="celda8" width="10%"&gt;  &lt;/td&gt;&lt;/tr&gt;&lt;tr&gt;&lt;td class="izq6a-color" width="10%"&gt;22/09/2022&lt;/td&gt;&lt;td class="izq6a-color" width="10%"&gt;13/10/2022&lt;/td&gt;&lt;td class="izq6a-color" width="10%"&gt;618&lt;/td&gt;&lt;td class="izq6a-color" width="20%"&gt;PUBLICACION DE STATUS ANTERIOR EN BOLETIN DE LA PROPIEDAD INDUSTRIAL (15 DIAS HABILES) &lt;/td&gt;&lt;td class="izq6a-color" width="10%"&gt;22/09/2022&lt;/td&gt;&lt;td class="izq6a-color" width="30%"&gt;PRIORIDAD EXTINGUIDA EN BOLETIN 618&lt;/td&gt;&lt;td class="celda8" width="10%"&gt;  &lt;/td&gt;&lt;/tr&gt;&lt;/table&gt;</t>
  </si>
  <si>
    <t>Webpi 27-feb-2025 14:29:29</t>
  </si>
  <si>
    <t>N058427</t>
  </si>
  <si>
    <t>EMPRESA DEDICADA A LA VENTA, FABRICACIÓN, DISTRIBUCIÓN, COMERCIALIZACIÓN AL MAYOR Y DETAL DE TODO TIPO DE EQUIPOS MÉDICOS, MEDICINAS PARA EL USO HUMANO Y ANIMAL EN TODAS SUS FORMAS Y PRESENTACIONES, PRODUCTOS SANITARIOS, PRODUCTOS FARMACÉUTICOS Y MATERIAL MÉDICO DESCARTABLE.</t>
  </si>
  <si>
    <t>Chacao, Edo. Miranda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</si>
  <si>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width="10%"&gt;07/02/2022&lt;/td&gt;&lt;td class="izq6a-color" width="10%"&gt;&lt;/td&gt;&lt;td class="izq6a-color" width="10%"&gt;0&lt;/td&gt;&lt;td class="izq6a-color" width="20%"&gt;INGRESO DE SOLICITUD&lt;/td&gt;&lt;td class="izq6a-color" width="10%"&gt;07/02/2022&lt;/td&gt;&lt;td class="izq6a-color" width="30%"&gt;Pago de Tasa y Publicacion en Prensa: F0569211 Tramite: 299254 Ref.: 315533&lt;/td&gt;&lt;td class="celda8" width="10%"&gt;  &lt;/td&gt;&lt;/tr&gt;&lt;tr&gt;&lt;td class="izq6a-color" width="10%"&gt;13/07/2022&lt;/td&gt;&lt;td class="izq6a-color" width="10%"&gt;&lt;/td&gt;&lt;td class="izq6a-color" width="10%"&gt;0&lt;/td&gt;&lt;td class="izq6a-color" width="20%"&gt;POR NOTIFICAR ORDEN DE PUBLICACION EN PRENSA POR EXAM. DE FORMA APROBADO&lt;/td&gt;&lt;td class="izq6a-color" width="10%"&gt;13/07/2022&lt;/td&gt;&lt;td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F0569211 Tramite: 299254 Ref.: 315533&lt;/td&gt;&lt;td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299254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width="10%"&gt;05/11/2022&lt;/td&gt;&lt;td class="izq6a-color" width="10%"&gt;&lt;/td&gt;&lt;td class="izq6a-color" width="10%"&gt;0&lt;/td&gt;&lt;td class="izq6a-color" width="20%"&gt;SOLICITUD EN EXAMEN DE REGISTRABILIDAD&lt;/td&gt;&lt;td class="izq6a-color" width="10%"&gt;05/11/2022&lt;/td&gt;&lt;td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width="10%"&gt;182&lt;/td&gt;&lt;td class="izq6a-color" width="20%"&gt;REGISTRO DE MARCA&lt;/td&gt;&lt;td class="izq6a-color" width="10%"&gt;30/12/2022&lt;/td&gt;&lt;td class="izq6a-color" width="30%"&gt;REGISTRO NUMERO: N058427, POR TRAMITE WEBPI: T0348841&lt;/td&gt;&lt;td class="celda8" width="10%"&gt;&lt;a href="http://multimedia.sapi.gob.ve/marcas/certificados/boletin619/2022000980.pdf" target="_blank"&gt;&lt;img border="1" height="40" src="https://webpi.sapi.gob.ve/imagenes/ver_devolucion.png" width="40"/&gt;&lt;/a&gt;&lt;/td&gt;&lt;/tr&gt;&lt;tr&gt;&lt;td class="izq6a-color" width="10%"&gt;30/12/2022&lt;/td&gt;&lt;td class="izq6a-color" width="10%"&gt;&lt;/td&gt;&lt;td class="izq6a-color" width="10%"&gt;348841&lt;/td&gt;&lt;td class="izq6a-color" width="20%"&gt;PAGO DE DERECHOS&lt;/td&gt;&lt;td class="izq6a-color" width="10%"&gt;30/12/2022&lt;/td&gt;&lt;td class="izq6a-color" width="30%"&gt;46&lt;/td&gt;&lt;td class="celda8" width="10%"&gt;  &lt;/td&gt;&lt;/tr&gt;&lt;/table&gt;</t>
  </si>
  <si>
    <t>Webpi 27-feb-2025 14:29:40</t>
  </si>
  <si>
    <t>EL DISEÑO SOLICITADO CONSISTE EN UNA ETIQUETA RECTANGULAR SOBRE FONDO BLANCO, DONDE SE LEE EN LA PARTE SUPERIOR LA PALABRA “CLÍNICAS” EN LETRAS MAYUSCULAS DE TRAZO FINO Y DE COLOR DORADO, DEBAJO DE ESTA SE ENCUENTRA LA PALABRA “CLEO” LA CUAL SE ENCUENTRA EN LETRAS MAYÚSCULAS DE TRAZO FINO Y DE COLOR DORADO. DE LA VOCAL “E” DE LA PALABRA CLEO, SE DESPRENDE LA SILUETA DELICADA DE LA NARIZ Y BOCA DE UNA MUJER, LO CUAL EN SU CONJUNTO CON LAS PALABRAS ANTES DESCRITAS, SIMULAN EL ROSTRO FEMENINO DE COLOR DORADO Y DE TRAZOS FINOS. SE REIVINDICA EL DISEÑO SOLICITADO CON LOS COLORES DESCRITOS MÁS NO LOS TÉRMINOS GENÉRICOS.</t>
  </si>
  <si>
    <t>PRIORIDAD EXTINGUIDA EN BOLETIN 625</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</si>
  <si>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width="10%"&gt;08/02/2022&lt;/td&gt;&lt;td class="izq6a-color" width="10%"&gt;&lt;/td&gt;&lt;td class="izq6a-color" width="10%"&gt;0&lt;/td&gt;&lt;td class="izq6a-color" width="20%"&gt;INGRESO DE SOLICITUD&lt;/td&gt;&lt;td class="izq6a-color" width="10%"&gt;08/02/2022&lt;/td&gt;&lt;td class="izq6a-color" width="30%"&gt;Pago de Tasa y Publicacion en Prensa: F0554600 Tramite: 285019 Ref.: 304695&lt;/td&gt;&lt;td class="celda8" width="10%"&gt;  &lt;/td&gt;&lt;/tr&gt;&lt;tr&gt;&lt;td class="izq6a-color" width="10%"&gt;20/04/2022&lt;/td&gt;&lt;td class="izq6a-color" width="10%"&gt;&lt;/td&gt;&lt;td class="izq6a-color" width="10%"&gt;0&lt;/td&gt;&lt;td class="izq6a-color" width="20%"&gt;SOLICITUD EN EXAMEN DE FORMA&lt;/td&gt;&lt;td class="izq6a-color" width="10%"&gt;20/04/2022&lt;/td&gt;&lt;td class="izq6a-color" width="30%"&gt;&lt;/td&gt;&lt;td class="celda8" width="10%"&gt;  &lt;/td&gt;&lt;/tr&gt;&lt;tr&gt;&lt;td class="izq6a-color" width="10%"&gt;20/04/2022&lt;/td&gt;&lt;td class="izq6a-color" width="10%"&gt;&lt;/td&gt;&lt;td class="izq6a-color" width="10%"&gt;0&lt;/td&gt;&lt;td class="izq6a-color" width="20%"&gt;SOLICITUD EN EXAMEN DE FORMA&lt;/td&gt;&lt;td class="izq6a-color" width="10%"&gt;20/04/2022&lt;/td&gt;&lt;td class="izq6a-color" width="30%"&gt;&lt;/td&gt;&lt;td class="celda8" width="10%"&gt;  &lt;/td&gt;&lt;/tr&gt;&lt;tr&gt;&lt;td class="izq6a-color" width="10%"&gt;27/05/2022&lt;/td&gt;&lt;td class="izq6a-color" width="10%"&gt;13/07/2022&lt;/td&gt;&lt;td class="izq6a-color" width="10%"&gt;616&lt;/td&gt;&lt;td class="izq6a-color" width="20%"&gt;PUBLICACION DE STATUS ANTERIOR EN BOLETIN DE LA PROPIEDAD INDUSTRIAL (30 DIAS HABILES) &lt;/td&gt;&lt;td class="izq6a-color" width="10%"&gt;27/05/2022&lt;/td&gt;&lt;td class="izq6a-color" width="30%"&gt;DEVUELTA EN BOLETIN 616&lt;/td&gt;&lt;td class="celda8" width="10%"&gt;&lt;a href="https://webpi.sapi.gob.ve/documentos/devolucion/marcas/forma/boletin616/2022001014.pdf" target="_blank"&gt;&lt;img border="1" height="40" src="https://webpi.sapi.gob.ve/imagenes/ver_devolucion.png" width="40"/&gt;&lt;/a&gt;&lt;/td&gt;&lt;/tr&gt;&lt;tr&gt;&lt;td class="izq6a-color" width="10%"&gt;13/07/2022&lt;/td&gt;&lt;td class="izq6a-color" width="10%"&gt;&lt;/td&gt;&lt;td class="izq6a-color" width="10%"&gt;616&lt;/td&gt;&lt;td class="izq6a-color" width="20%"&gt;ESCRITO DE REINGRESO&lt;/td&gt;&lt;td class="izq6a-color" width="10%"&gt;13/07/2022&lt;/td&gt;&lt;td class="izq6a-color" width="30%"&gt;Contestacion a Oficio de Devolucion de forma publicado en el boletin: 616. Tramite Webpi: 323645&lt;/td&gt;&lt;td class="celda8" width="10%"&gt;&lt;a href="https://webpi.sapi.gob.ve/documentos/cdevolucion/marcas/forma/boletin616/ecd_2022001014.pdf" target="_blank"&gt;&lt;img border="1" height="40" src="https://webpi.sapi.gob.ve/imagenes/ver_devolucion.png" width="40"/&gt;&lt;/a&gt;&lt;/td&gt;&lt;/tr&gt;&lt;tr&gt;&lt;td class="izq6a-color" width="10%"&gt;07/09/2023&lt;/td&gt;&lt;td class="izq6a-color" width="10%"&gt;&lt;/td&gt;&lt;td class="izq6a-color" width="10%"&gt;0&lt;/td&gt;&lt;td class="izq6a-color" width="20%"&gt;SOLICITUD CON PRIORIDAD EXTINGUIDA POR PUBLICAR.&lt;/td&gt;&lt;td class="izq6a-color" width="10%"&gt;07/09/2023&lt;/td&gt;&lt;td class="izq6a-color" width="30%"&gt;No indico correctamente el distingue&lt;/td&gt;&lt;td class="celda8" width="10%"&gt;  &lt;/td&gt;&lt;/tr&gt;&lt;tr&gt;&lt;td class="izq6a-color" width="10%"&gt;21/11/2023&lt;/td&gt;&lt;td class="izq6a-color" width="10%"&gt;12/01/2024&lt;/td&gt;&lt;td class="izq6a-color" width="10%"&gt;625&lt;/td&gt;&lt;td class="izq6a-color" width="20%"&gt;PUBLICACION DE STATUS ANTERIOR EN BOLETIN DE LA PROPIEDAD INDUSTRIAL (15 DIAS HABILES) &lt;/td&gt;&lt;td class="izq6a-color" width="10%"&gt;21/11/2023&lt;/td&gt;&lt;td class="izq6a-color" width="30%"&gt;PRIORIDAD EXTINGUIDA EN BOLETIN 625&lt;/td&gt;&lt;td class="celda8" width="10%"&gt;  &lt;/td&gt;&lt;/tr&gt;&lt;/table&gt;</t>
  </si>
  <si>
    <t>Webpi 27-feb-2025 14:29:52</t>
  </si>
  <si>
    <t>S077440</t>
  </si>
  <si>
    <t>Prioridad: 2226884 en: AUSTRALIA de fecha: 10/11/2021</t>
  </si>
  <si>
    <t>ESCRITO ASOCIADO A MARCA EN TRAMITE - INFORMACION VARIA</t>
  </si>
  <si>
    <t>Escrito de Notificación P.O. Box del Cesionario.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</si>
  <si>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width="10%"&gt;15/02/2022&lt;/td&gt;&lt;td class="izq6a-color" width="10%"&gt;&lt;/td&gt;&lt;td class="izq6a-color" width="10%"&gt;0&lt;/td&gt;&lt;td class="izq6a-color" width="20%"&gt;INGRESO DE SOLICITUD&lt;/td&gt;&lt;td class="izq6a-color" width="10%"&gt;15/02/2022&lt;/td&gt;&lt;td class="izq6a-color" width="30%"&gt;Pago de Tasa y Publicacion en Prensa: F0571365 Tramite: 301354 Ref.: 316937&lt;/td&gt;&lt;td class="celda8" width="10%"&gt;  &lt;/td&gt;&lt;/tr&gt;&lt;tr&gt;&lt;td class="izq6a-color" width="10%"&gt;13/04/2022&lt;/td&gt;&lt;td class="izq6a-color" width="10%"&gt;&lt;/td&gt;&lt;td class="izq6a-color" width="10%"&gt;0&lt;/td&gt;&lt;td class="izq6a-color" width="20%"&gt;ESCRITO ASOCIADO A MARCA EN TRAMITE - INFORMACION VARIA&lt;/td&gt;&lt;td class="izq6a-color" width="10%"&gt;13/04/2022&lt;/td&gt;&lt;td class="izq6a-color" width="30%"&gt;ESCRITO NOTIFICACIÓN DE INGRESO DE PODER(2022-0499)&lt;/td&gt;&lt;td class="celda8" width="10%"&gt;  &lt;/td&gt;&lt;/tr&gt;&lt;tr&gt;&lt;td class="izq6a-color" width="10%"&gt;13/04/2022&lt;/td&gt;&lt;td class="izq6a-color" width="10%"&gt;&lt;/td&gt;&lt;td class="izq6a-color" width="10%"&gt;0&lt;/td&gt;&lt;td class="izq6a-color" width="20%"&gt;ESCRITO ASOCIADO A MARCA EN TRAMITE - INFORMACION VARIA&lt;/td&gt;&lt;td class="izq6a-color" width="10%"&gt;13/04/2022&lt;/td&gt;&lt;td class="izq6a-color" width="30%"&gt;ESCRITO DOCUMENTO DE PRIORIDAD EXTRANJERA &lt;/td&gt;&lt;td class="celda8" width="10%"&gt;  &lt;/td&gt;&lt;/tr&gt;&lt;tr&gt;&lt;td class="izq6a-color" width="10%"&gt;26/04/2022&lt;/td&gt;&lt;td class="izq6a-color" width="10%"&gt;&lt;/td&gt;&lt;td class="izq6a-color" width="10%"&gt;0&lt;/td&gt;&lt;td class="izq6a-color" width="20%"&gt;POR NOTIFICAR ORDEN DE PUBLICACION EN PRENSA POR EXAM. DE FORMA APROBADO&lt;/td&gt;&lt;td class="izq6a-color" width="10%"&gt;26/04/2022&lt;/td&gt;&lt;td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F0571365 Tramite: 301354 Ref.: 316937&lt;/td&gt;&lt;td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301354 de Fecha: 14/02/2022&lt;/td&gt;&lt;td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width="10%"&gt;23/09/2022&lt;/td&gt;&lt;td class="izq6a-color" width="10%"&gt;&lt;/td&gt;&lt;td class="izq6a-color" width="10%"&gt;0&lt;/td&gt;&lt;td class="izq6a-color" width="20%"&gt;SOLICITUD EN EXAMEN DE REGISTRABILIDAD&lt;/td&gt;&lt;td class="izq6a-color" width="10%"&gt;23/09/2022&lt;/td&gt;&lt;td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width="10%"&gt;157&lt;/td&gt;&lt;td class="izq6a-color" width="20%"&gt;REGISTRO DE MARCA&lt;/td&gt;&lt;td class="izq6a-color" width="10%"&gt;15/12/2022&lt;/td&gt;&lt;td class="izq6a-color" width="30%"&gt;REGISTRO NUMERO: S077440, POR TRAMITE WEBPI: T0346472&lt;/td&gt;&lt;td class="celda8" width="10%"&gt;&lt;a href="http://multimedia.sapi.gob.ve/marcas/certificados/boletin619/2022001219.pdf" target="_blank"&gt;&lt;img border="1" height="40" src="https://webpi.sapi.gob.ve/imagenes/ver_devolucion.png" width="40"/&gt;&lt;/a&gt;&lt;/td&gt;&lt;/tr&gt;&lt;tr&gt;&lt;td class="izq6a-color" width="10%"&gt;15/12/2022&lt;/td&gt;&lt;td class="izq6a-color" width="10%"&gt;&lt;/td&gt;&lt;td class="izq6a-color" width="10%"&gt;346472&lt;/td&gt;&lt;td class="izq6a-color" width="20%"&gt;PAGO DE DERECHOS&lt;/td&gt;&lt;td class="izq6a-color" width="10%"&gt;15/12/2022&lt;/td&gt;&lt;td class="izq6a-color" width="30%"&gt;45&lt;/td&gt;&lt;td class="celda8" width="10%"&gt;  &lt;/td&gt;&lt;/tr&gt;&lt;tr&gt;&lt;td class="izq6a-color" width="10%"&gt;02/06/2023&lt;/td&gt;&lt;td class="izq6a-color" width="10%"&gt;&lt;/td&gt;&lt;td class="izq6a-color" width="10%"&gt;202317759&lt;/td&gt;&lt;td class="izq6a-color" width="20%"&gt;SOLICITUD DE CESION&lt;/td&gt;&lt;td class="izq6a-color" width="10%"&gt;02/06/2023&lt;/td&gt;&lt;td class="izq6a-color" width="30%"&gt;Cesión presentada en fecha: 02/06/2023, CESIONARIO: TIKTOK LTD. con Domicilio en: Grand Pavilion, Hibiscus Way, 802 West Bay Road, Gran Caimán, KY1 - 1205., ISLAS CAIMAN, WEBPI Tramite No: 366286 y Referencia: 367586. S/Factura: F0636262, de fecha: 2023-06-02 &lt;/td&gt;&lt;td class="celda8" width="10%"&gt;  &lt;/td&gt;&lt;/tr&gt;&lt;tr&gt;&lt;td class="izq6a-color" width="10%"&gt;15/06/2023&lt;/td&gt;&lt;td class="izq6a-color" width="10%"&gt;&lt;/td&gt;&lt;td class="izq6a-color" width="10%"&gt;0&lt;/td&gt;&lt;td class="izq6a-color" width="20%"&gt;ESCRITO ASOCIADO A MARCA EN TRAMITE - INFORMACION VARIA&lt;/td&gt;&lt;td class="izq6a-color" width="10%"&gt;15/06/2023&lt;/td&gt;&lt;td class="izq6a-color" width="30%"&gt;Escrito de Notificación P.O. Box del Cesionario.&lt;/td&gt;&lt;td class="celda8" width="10%"&gt;  &lt;/td&gt;&lt;/tr&gt;&lt;/table&gt;</t>
  </si>
  <si>
    <t>Webpi 27-feb-2025 14:30:03</t>
  </si>
  <si>
    <t>P389495</t>
  </si>
  <si>
    <t>PRENDAS DE VESTIR, CALZADO, ARTÍCULOS DE SOMBRERERÍA.</t>
  </si>
  <si>
    <t>CONSISTE EN UNA ETIQUETA CONFORMADA POR LA LETRA "A" CON TRAZOS GRUESOS DE COLOR AZUL MARINO Y EN DONDE SE DESTACAN EN SU SUPERFICIE UNA FIGURAS EN FORMA DE CORAZONES DE COLOR VERDE, AZUL CLARO, AMARILLO, VERDE Y ANARANJADO. EN EL LADO DERECHO SE MUESTRA UN CORAZÓN CON MAYOR PROPORCIÓN A LOS DEMÁS DE COLOR AZUL CLARO. EN LA PARTE INFERIOR LA MARCA TE ENAMORA TAMBIÉN DE COLOR AZUL OSCURO EN LETRA DE MOLDE CON TRAZOS DELGADOS. SE REVINDICAN LOS COLORES, FORMAS Y DISEÑOS.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</si>
  <si>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width="10%"&gt;18/02/2022&lt;/td&gt;&lt;td class="izq6a-color" width="10%"&gt;&lt;/td&gt;&lt;td class="izq6a-color" width="10%"&gt;0&lt;/td&gt;&lt;td class="izq6a-color" width="20%"&gt;INGRESO DE SOLICITUD&lt;/td&gt;&lt;td class="izq6a-color" width="10%"&gt;18/02/2022&lt;/td&gt;&lt;td class="izq6a-color" width="30%"&gt;Pago de Tasa y Publicacion en Prensa: F0571221 Tramite: 301187 Ref.: 316798&lt;/td&gt;&lt;td class="celda8" width="10%"&gt;  &lt;/td&gt;&lt;/tr&gt;&lt;tr&gt;&lt;td class="izq6a-color" width="10%"&gt;25/04/2022&lt;/td&gt;&lt;td class="izq6a-color" width="10%"&gt;&lt;/td&gt;&lt;td class="izq6a-color" width="10%"&gt;0&lt;/td&gt;&lt;td class="izq6a-color" width="20%"&gt;POR NOTIFICAR ORDEN DE PUBLICACION EN PRENSA POR EXAM. DE FORMA APROBADO&lt;/td&gt;&lt;td class="izq6a-color" width="10%"&gt;25/04/2022&lt;/td&gt;&lt;td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F0571221 Tramite: 301187 Ref.: 316798&lt;/td&gt;&lt;td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301187 de Fecha: 11/02/2022&lt;/td&gt;&lt;td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width="10%"&gt;23/09/2022&lt;/td&gt;&lt;td class="izq6a-color" width="10%"&gt;&lt;/td&gt;&lt;td class="izq6a-color" width="10%"&gt;0&lt;/td&gt;&lt;td class="izq6a-color" width="20%"&gt;SOLICITUD EN EXAMEN DE REGISTRABILIDAD&lt;/td&gt;&lt;td class="izq6a-color" width="10%"&gt;23/09/2022&lt;/td&gt;&lt;td class="izq6a-color" width="30%"&gt;&lt;/td&gt;&lt;td class="celda8" width="10%"&gt;  &lt;/td&gt;&lt;/tr&gt;&lt;tr&gt;&lt;td class="izq6a-color" width="10%"&gt;14/10/2022&lt;/td&gt;&lt;td class="izq6a-color" width="10%"&gt;&lt;/td&gt;&lt;td class="izq6a-color" width="10%"&gt;&lt;/td&gt;&lt;td class="izq6a-color" width="20%"&gt;BUSQUEDA GRAFICA ELABORADA, PENDIENTE DE EXAMEN DE FONDO&lt;/td&gt;&lt;td class="izq6a-color" width="10%"&gt;14/10/2022&lt;/td&gt;&lt;td class="izq6a-color" width="30%"&gt;BUSQUEDA GRAFICA ELABORADA, PENDIENTE DE EXAMEN DE FONDO&lt;/td&gt;&lt;td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width="10%"&gt;118&lt;/td&gt;&lt;td class="izq6a-color" width="20%"&gt;REGISTRO DE MARCA&lt;/td&gt;&lt;td class="izq6a-color" width="10%"&gt;07/12/2022&lt;/td&gt;&lt;td class="izq6a-color" width="30%"&gt;REGISTRO NUMERO: P389495, POR TRAMITE WEBPI: T0345174&lt;/td&gt;&lt;td class="celda8" width="10%"&gt;&lt;a href="http://multimedia.sapi.gob.ve/marcas/certificados/boletin619/2022001372.pdf" target="_blank"&gt;&lt;img border="1" height="40" src="https://webpi.sapi.gob.ve/imagenes/ver_devolucion.png" width="40"/&gt;&lt;/a&gt;&lt;/td&gt;&lt;/tr&gt;&lt;tr&gt;&lt;td class="izq6a-color" width="10%"&gt;07/12/2022&lt;/td&gt;&lt;td class="izq6a-color" width="10%"&gt;&lt;/td&gt;&lt;td class="izq6a-color" width="10%"&gt;345174&lt;/td&gt;&lt;td class="izq6a-color" width="20%"&gt;PAGO DE DERECHOS&lt;/td&gt;&lt;td class="izq6a-color" width="10%"&gt;07/12/2022&lt;/td&gt;&lt;td class="izq6a-color" width="30%"&gt;25&lt;/td&gt;&lt;td class="celda8" width="10%"&gt;  &lt;/td&gt;&lt;/tr&gt;&lt;/table&gt;</t>
  </si>
  <si>
    <t>Webpi 27-feb-2025 14:30:15</t>
  </si>
  <si>
    <t>Café, té, cacao y sus sucedáneos; arroz, pastas alimenticias y fideos; tapioca y sagú; harinas y preparaciones a base de cereales; alimentos a base de avena; fécula para uso alimenticio; barras de cereales; barritas de cereales ricas en proteínas; barritas de regaliz; biscotes; chocolate; productos de confitería a base de almendras; productos de confitería a base de maní; copos de cereales secos; hojuelas de cereales; hojuelas de avena; panqueques; galletas; germen de trigo para la alimentación humana; gofres; harinas; levadura; muesli; pastas para untar a base de chocolate; pastas para untar a base chocolate con frutos secos; pralinés; refrigerios a base de arroz; refrigerios a base de cereales; sémola; tortillas de harina; pan, productos de pastelería y confitería; chocolate; helados cremosos, sorbetes y otros helados; azúcar, miel, jarabe de melaza; levadura, polvos de hornear; sal, productos para sazonar, especias, hierbas en conserva; vinagre, salsas y otros condimentos; hielo.</t>
  </si>
  <si>
    <t>DE SOLA LANDER ARTURO - DE SOLA LANDER IRENE - QUINTERO PEREZ MARIA DEL ROSARIO - JOSE MANUEL GUTIERREZ CAMPOS - ROLF BECKER BECKER - NUÑEZ GARCIA RAQUEL MARIA - LUIS ALEJANDRO HENRIQUEZ - GUTIERREZ RODRIGUEZ JOSE - RENE DE SOLA QUINTERO - CARLOS BACHRICH NAGY - EVELIO ISSAC HERNANDEZ SALAZAR - ANTONIO LÓPEZ CASTILLO -</t>
  </si>
  <si>
    <t>2004-1779</t>
  </si>
  <si>
    <t>La marca mixta cuyo registro se solicita está conformada por una etiqueta rectangular de color blanco dentro de la cual se observa la caricatura del personaje TATO (término de fantasía y nombre propio) representado por la figura fantasiosa de un Mono humanizado, vestido con un traje tipo safari, que cuelga con su mano derecha de una liana de color verde claro (Pantone 376 C) y con su mano izquierda sostiene unos binoculares de color negro a la altura de su cara. TATO presenta una expresión facial alegre, con la boca abierta, con expresión sonriente, dejando ver su lengua de color rojo. El personaje tiene el cabello de color rojo (Pantone 199C), sus orejas son prominentes, lleva puesto un sombrero típico de safari de color marrón claro (Pantone 134 C). El pelaje del cuerpo del mono es de color amarillo (Pantone 137 C), aunque el color de sus manos y rostro es de color marrón (Pantone 162 C). El personaje viste ropa típica de safari, camisa de botones de color marrón claro (Pantone 134 C), en la parte inferior de la camisa a la altura de la cintura se pueden apreciar dos bolsillos que se cierran con una solapa superior y un botón de color marrón, en la parte superior de los bolsillos antes descritos se puede apreciar un cinturón o correa de color verde claro (Pantone 376 C), debajo de la camisa tipo safari se deja ver una franela de color verde claro (Pantone 376 C), que termina a la altura de los codos del mono. TATO viste unos pantalones cortos o shorts, con la particularidad que tienen un dobladillo en la parte inferior, los pantalones se presentan igualmente de color marrón claro (Pantone 134 C) y calza unos zapatos deportivos de color marrón claro (Pantone 134C) y marrón oscuro, las trenzas del calzado son de color amarillo y la suela de color negro que acompaña con unas medias blancas. Se reivindica el conjunto descrito y los colores señalados conforme a los facsímiles que se acompañan.</t>
  </si>
  <si>
    <t>Credicorp Bank Plaza, piso 26, Calle 50, P.O. Box 0832-02325, Ciudad de Panamá, República de Panamá. - PANAMÁ</t>
  </si>
  <si>
    <t>ESCRITO DE CONTESTACION A OBSERVACION</t>
  </si>
  <si>
    <t>Presentado por: MARÍA DEL ROSARIO QUINTERO, Cedula: 5962633, empresa: MARCAS PREMIUM 2000 S.A.. Tramite Webpi: 339754</t>
  </si>
  <si>
    <t>https://webpi.sapi.gob.ve/documentos/coposicion/marcas/boletin618/com-2022001438-339754.pdf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</si>
  <si>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width="10%"&gt;22/02/2022&lt;/td&gt;&lt;td class="izq6a-color" width="10%"&gt;&lt;/td&gt;&lt;td class="izq6a-color" width="10%"&gt;0&lt;/td&gt;&lt;td class="izq6a-color" width="20%"&gt;INGRESO DE SOLICITUD&lt;/td&gt;&lt;td class="izq6a-color" width="10%"&gt;22/02/2022&lt;/td&gt;&lt;td class="izq6a-color" width="30%"&gt;Pago de Tasa y Publicacion en Prensa: F0572026 Tramite: 302104 Ref.: 317520&lt;/td&gt;&lt;td class="celda8" width="10%"&gt;  &lt;/td&gt;&lt;/tr&gt;&lt;tr&gt;&lt;td class="izq6a-color" width="10%"&gt;25/04/2022&lt;/td&gt;&lt;td class="izq6a-color" width="10%"&gt;&lt;/td&gt;&lt;td class="izq6a-color" width="10%"&gt;0&lt;/td&gt;&lt;td class="izq6a-color" width="20%"&gt;POR NOTIFICAR ORDEN DE PUBLICACION EN PRENSA POR EXAM. DE FORMA APROBADO&lt;/td&gt;&lt;td class="izq6a-color" width="10%"&gt;25/04/2022&lt;/td&gt;&lt;td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F0572026 Tramite: 302104 Ref.: 317520&lt;/td&gt;&lt;td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302104 de Fecha: 21/02/2022&lt;/td&gt;&lt;td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width="10%"&gt;29/08/2022&lt;/td&gt;&lt;td class="izq6a-color" width="10%"&gt;&lt;/td&gt;&lt;td class="izq6a-color" width="10%"&gt;617&lt;/td&gt;&lt;td class="izq6a-color" width="20%"&gt;ESCRITO DE OPOSICION&lt;/td&gt;&lt;td class="izq6a-color" width="10%"&gt;29/08/2022&lt;/td&gt;&lt;td class="izq6a-color" width="30%"&gt;LEOPOLDO MARQUEZ LEFELD, Cedula: 5969605, empresa: FERRIS ENTERPRISES CORPORATION. Tramite Webpi: 329859&lt;/td&gt;&lt;td class="celda8" width="10%"&gt;&lt;a href="https://webpi.sapi.gob.ve/documentos/oposiciones/marcas/boletin617/eom-2022001438-329859.pdf" target="_blank"&gt;&lt;img border="1" height="40" src="https://webpi.sapi.gob.ve/imagenes/ver_devolucion.png" width="40"/&gt;&lt;/a&gt;&lt;/td&gt;&lt;/tr&gt;&lt;tr&gt;&lt;td class="izq6a-color" width="10%"&gt;22/09/2022&lt;/td&gt;&lt;td class="izq6a-color" width="10%"&gt;03/11/2022&lt;/td&gt;&lt;td class="izq6a-color" width="10%"&gt;618&lt;/td&gt;&lt;td class="izq6a-color" width="20%"&gt;PUBLICACION DE STATUS ANTERIOR EN BOLETIN DE LA PROPIEDAD INDUSTRIAL (30 DIAS HABILES) &lt;/td&gt;&lt;td class="izq6a-color" width="10%"&gt;22/09/2022&lt;/td&gt;&lt;td class="izq6a-color" width="30%"&gt;OBSERVADA EN BOLETIN 618&lt;/td&gt;&lt;td class="celda8" width="10%"&gt;  &lt;/td&gt;&lt;/tr&gt;&lt;tr&gt;&lt;td class="izq6a-color" width="10%"&gt;17/10/2022&lt;/td&gt;&lt;td class="izq6a-color" width="10%"&gt;&lt;/td&gt;&lt;td class="izq6a-color" width="10%"&gt;&lt;/td&gt;&lt;td class="izq6a-color" width="20%"&gt;BUSQUEDA GRAFICA ELABORADA, PENDIENTE DE EXAMEN DE FONDO&lt;/td&gt;&lt;td class="izq6a-color" width="10%"&gt;17/10/2022&lt;/td&gt;&lt;td class="izq6a-color" width="30%"&gt;BUSQUEDA GRAFICA ELABORADA, PENDIENTE DE EXAMEN DE FONDO&lt;/td&gt;&lt;td class="celda8" width="10%"&gt;  &lt;/td&gt;&lt;/tr&gt;&lt;tr&gt;&lt;td class="izq6a-color" width="10%"&gt;02/11/2022&lt;/td&gt;&lt;td class="izq6a-color" width="10%"&gt;&lt;/td&gt;&lt;td class="izq6a-color" width="10%"&gt;618&lt;/td&gt;&lt;td class="izq6a-color" width="20%"&gt;ESCRITO DE CONTESTACION A OBSERVACION&lt;/td&gt;&lt;td class="izq6a-color" width="10%"&gt;02/11/2022&lt;/td&gt;&lt;td class="izq6a-color" width="30%"&gt;Presentado por: MARÍA DEL ROSARIO QUINTERO, Cedula: 5962633, empresa: MARCAS PREMIUM 2000 S.A.. Tramite Webpi: 339754&lt;/td&gt;&lt;td class="celda8" width="10%"&gt;&lt;a href="https://webpi.sapi.gob.ve/documentos/coposicion/marcas/boletin618/com-2022001438-339754.pdf" target="_blank"&gt;&lt;img border="1" height="40" src="https://webpi.sapi.gob.ve/imagenes/ver_devolucion.png" width="40"/&gt;&lt;/a&gt;&lt;/td&gt;&lt;/tr&gt;&lt;/table&gt;</t>
  </si>
  <si>
    <t>Webpi 27-feb-2025 14:30:26</t>
  </si>
  <si>
    <t>P389588</t>
  </si>
  <si>
    <t>APARATOS E INSTALACIONES DE ALUMBRADO, CALEFACCIÓN, ENFRIAMIENTO, PRODUCCIÓN DE VAPOR, COCCIÓN, SECADO, VENTILACIÓN Y DISTRIBUCIÓN DE AGUA, ASÍ COMO INSTALACIONES SANITARIAS. VAPORIZADORES ELÉCTRICOS DE ALIMENTOS, CALENTADORES DE BAÑO DE MARIA ELÉCTRICOS, FREIDORAS ELÉCTRICAS, HORNOS DE MICROONDAS, COCINAS DE AIRE CALIENTE, OLLAS ARROCERAS, UNIDADES DE CALENTAMIENTO DE ALIMENTOS ELECTRICAS, CALENTADORAS DE ALIMENTOS, FREIDORAS ELECTRICAS, DESHIDRATADORES DE ALIMENTOS, ASADORAS ELECTRICAS COCINAS AL AIRE LIBRE, TOSTADORAS, HORNOS TOSTADORES, MAQUINAS ELECTRICAS PARA HACER BEBIDAS CALIENTES, MAQUINAS ELECTRICAS PARA ESPUMAR LA LECHE, MAQUINAS DE CAFE EXPRESO, DE CAPUCHINO, FABRICANTES ELECTRICO DE BOTELLAS DE AGUA, YOGURTERAS ELECTRICAS, COCINAS PARA PASTAS, APARATOS PARA COCINAR CREPES, COCINA DE HUEVO, FABRICADORES DE PAN, SANDWICHERAS, MAQUINAS PARA HACER PIZZA, GAINETES PARA CALENTAR COMIDA, APARATOS PARA SECAR EL PELO, ELECTRODOMESTICOS TALES COMO COCINAS ELECTRICAS, HORNOS Y ENCIMERAS ELECTRICAS, BODEGAS CON TEMPERATURA CONTROLADA PARA VINOS, HORNOS ELECTRICOS AL VACIO CON TEMPERATURA CONTROLADA Y BAÑO DE AGUA INCORPORADO, GABINETES Y MAQUINAS DE SECADO PARA ROPA, SECADOR DE ROPA Y REMOVEDOR DE OLORES Y ARRUGAS, CENTRIFUGADORA O SECADORA, VAPORIZADOR DE TELAS Y ROPA, CALENTADORES DE AGUA ELECTRICOS, BOMBILLAS, APARATOS DE ALUMBRADO, INSTALACIONES DE ALUMBRADO, BOMBILLAS DE EMISION DE LUZ DIODO APARATOS DE ILUMINACION Y EMISION DE LUZ DIODO INSTALACIONES DE LUZ DIODO, EMISORES DE LUZ DIODO, APARATOS DE ALUMBRADO Y SUS PARTES Y PIEZAS PARA TODOS LOS PRODUCTOS ANTES MENCIONADOS NO INCLUIDOS EN OTRAS CLASES.</t>
  </si>
  <si>
    <t>2021-0908</t>
  </si>
  <si>
    <t>CONSISTE FUNDAMENTALMENTE EN UNA ETIQUETA EN LA CUAL SE LEE LA PALABRA MURASAKI (QUE SE TRADUCE PURPURA) ESCRITA CON GRAFÍA CARACTERISTICA Y ESTILIZADA, EN COLOR NEGRO Y DE TRAZO GRUESO. SE REIVINDICA EL CONJUNTO DESCRITO.</t>
  </si>
  <si>
    <t>SOLICITUD DE LICENCIA DE USO</t>
  </si>
  <si>
    <t>Licencia presentada en fecha: 19/05/2023, LICENCIANTE: REPRESENTACIONES 3040, C.A con Domicilio en: CALLE 1 ENTRE CARRERA A1 Y 4, GALPON 221-M1, GALPON 6, LOCAL NRO S/N, ZONA INDUSTRIAL II, BARQUISIMETO, ESTADO LARA., REPUBLICA BOLIVARIANA DE VENEZUELA, LICENCIATARIO: ENSAMBLAJE SUN, C.A con Domicilio en: CALLE 1, ENTRE CARRERAS A1 Y 4, GALPON 221-M1, GALPON 7, ZONA INDUSTRIAL II, BARQUISIMETO, EDO. LARA, REPUBLICA BOLIVARIANA DE VENEZUELA, WEBPI Tramite No: 364479 y Referencia: 366335. S/Factura: F0634349, de fecha: 2023-05-18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</si>
  <si>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width="10%"&gt;23/02/2022&lt;/td&gt;&lt;td class="izq6a-color" width="10%"&gt;&lt;/td&gt;&lt;td class="izq6a-color" width="10%"&gt;0&lt;/td&gt;&lt;td class="izq6a-color" width="20%"&gt;INGRESO DE SOLICITUD&lt;/td&gt;&lt;td class="izq6a-color" width="10%"&gt;23/02/2022&lt;/td&gt;&lt;td class="izq6a-color" width="30%"&gt;Pago de Tasa y Publicacion en Prensa: F0572104 Tramite: 302165 Ref.: 317617&lt;/td&gt;&lt;td class="celda8" width="10%"&gt;  &lt;/td&gt;&lt;/tr&gt;&lt;tr&gt;&lt;td class="izq6a-color" width="10%"&gt;26/04/2022&lt;/td&gt;&lt;td class="izq6a-color" width="10%"&gt;&lt;/td&gt;&lt;td class="izq6a-color" width="10%"&gt;0&lt;/td&gt;&lt;td class="izq6a-color" width="20%"&gt;POR NOTIFICAR ORDEN DE PUBLICACION EN PRENSA POR EXAM. DE FORMA APROBADO&lt;/td&gt;&lt;td class="izq6a-color" width="10%"&gt;26/04/2022&lt;/td&gt;&lt;td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F0572104 Tramite: 302165 Ref.: 317617&lt;/td&gt;&lt;td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302165 de Fecha: 22/02/2022&lt;/td&gt;&lt;td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width="10%"&gt;27/09/2022&lt;/td&gt;&lt;td class="izq6a-color" width="10%"&gt;&lt;/td&gt;&lt;td class="izq6a-color" width="10%"&gt;0&lt;/td&gt;&lt;td class="izq6a-color" width="20%"&gt;SOLICITUD EN EXAMEN DE REGISTRABILIDAD&lt;/td&gt;&lt;td class="izq6a-color" width="10%"&gt;27/09/2022&lt;/td&gt;&lt;td class="izq6a-color" width="30%"&gt;&lt;/td&gt;&lt;td class="celda8" width="10%"&gt;  &lt;/td&gt;&lt;/tr&gt;&lt;tr&gt;&lt;td class="izq6a-color" width="10%"&gt;17/10/2022&lt;/td&gt;&lt;td class="izq6a-color" width="10%"&gt;&lt;/td&gt;&lt;td class="izq6a-color" width="10%"&gt;&lt;/td&gt;&lt;td class="izq6a-color" width="20%"&gt;BUSQUEDA GRAFICA ELABORADA, PENDIENTE DE EXAMEN DE FONDO&lt;/td&gt;&lt;td class="izq6a-color" width="10%"&gt;17/10/2022&lt;/td&gt;&lt;td class="izq6a-color" width="30%"&gt;BUSQUEDA GRAFICA ELABORADA, PENDIENTE DE EXAMEN DE FONDO&lt;/td&gt;&lt;td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width="10%"&gt;134&lt;/td&gt;&lt;td class="izq6a-color" width="20%"&gt;REGISTRO DE MARCA&lt;/td&gt;&lt;td class="izq6a-color" width="10%"&gt;09/12/2022&lt;/td&gt;&lt;td class="izq6a-color" width="30%"&gt;REGISTRO NUMERO: P389588, POR TRAMITE WEBPI: T0345564&lt;/td&gt;&lt;td class="celda8" width="10%"&gt;&lt;a href="http://multimedia.sapi.gob.ve/marcas/certificados/boletin619/2022001447.pdf" target="_blank"&gt;&lt;img border="1" height="40" src="https://webpi.sapi.gob.ve/imagenes/ver_devolucion.png" width="40"/&gt;&lt;/a&gt;&lt;/td&gt;&lt;/tr&gt;&lt;tr&gt;&lt;td class="izq6a-color" width="10%"&gt;09/12/2022&lt;/td&gt;&lt;td class="izq6a-color" width="10%"&gt;&lt;/td&gt;&lt;td class="izq6a-color" width="10%"&gt;345564&lt;/td&gt;&lt;td class="izq6a-color" width="20%"&gt;PAGO DE DERECHOS&lt;/td&gt;&lt;td class="izq6a-color" width="10%"&gt;09/12/2022&lt;/td&gt;&lt;td class="izq6a-color" width="30%"&gt;11&lt;/td&gt;&lt;td class="celda8" width="10%"&gt;  &lt;/td&gt;&lt;/tr&gt;&lt;tr&gt;&lt;td class="izq6a-color" width="10%"&gt;19/05/2023&lt;/td&gt;&lt;td class="izq6a-color" width="10%"&gt;&lt;/td&gt;&lt;td class="izq6a-color" width="10%"&gt;202315651&lt;/td&gt;&lt;td class="izq6a-color" width="20%"&gt;SOLICITUD DE LICENCIA DE USO&lt;/td&gt;&lt;td class="izq6a-color" width="10%"&gt;19/05/2023&lt;/td&gt;&lt;td class="izq6a-color" width="30%"&gt;Licencia presentada en fecha: 19/05/2023, LICENCIANTE: REPRESENTACIONES 3040, C.A con Domicilio en: CALLE 1 ENTRE CARRERA A1 Y 4, GALPON 221-M1, GALPON 6, LOCAL NRO S/N, ZONA INDUSTRIAL II, BARQUISIMETO, ESTADO LARA., REPUBLICA BOLIVARIANA DE VENEZUELA, LICENCIATARIO: ENSAMBLAJE SUN, C.A con Domicilio en: CALLE 1, ENTRE CARRERAS A1 Y 4, GALPON 221-M1, GALPON 7, ZONA INDUSTRIAL II, BARQUISIMETO, EDO. LARA, REPUBLICA BOLIVARIANA DE VENEZUELA, WEBPI Tramite No: 364479 y Referencia: 366335. S/Factura: F0634349, de fecha: 2023-05-18 &lt;/td&gt;&lt;td class="celda8" width="10%"&gt;  &lt;/td&gt;&lt;/tr&gt;&lt;/table&gt;</t>
  </si>
  <si>
    <t>Webpi 27-feb-2025 14:30:38</t>
  </si>
  <si>
    <t>P389808</t>
  </si>
  <si>
    <t>PRODUCTOS AGRÍCOLAS, ACUÍCOLAS, HORTÍCOLAS Y FORESTALES EN BRUTO Y SIN PROCESAR; GRANOS Y SEMILLAS EN BRUTO O SIN PROCESAR; FRUTAS Y VERDURAS, HORTALIZAS Y LEGUMBRES FRESCAS, HIERBAS AROMÁTICAS FRESCAS; PLANTAS Y FLORES NATURALES; BULBOS, PLANTONES Y SEMILLAS PARA PLANTAR; ANIMALES VIVOS; PRODUCTOS ALIMENTICIOS Y BEBIDAS PARA ANIMALES; MALTA.</t>
  </si>
  <si>
    <t>EL DISEÑO SOLICITADO ESTA SOBRE UN FONDO BLANCO DONDE SE OBSERVA EN PRIMER PLANO UNA FIGURA GEOMÉTRICA RECTANGULAR DE MANERA VERTICAL DE TRAZO FINO DE COLOR NEGRO Y EN EL CENTRO DE LA FIGURA SE PALABRA FRANCHETTI (PARTE DEL APELLIDO DE ASCENDENTES DE PRIMERA GENERACIÓN, PERO TAMBIÉN SIGNIFICA SEGÚN GOOGLE FRANQUICIAS), ESCRITA EN MAYÚSCULA, EN LETRA DE MOLDE, DE TRAZO FINO Y DE COLOR NEGRO, DICHA PALABRA ESA SUPERPUESTA Y ATRAVESANDO LA FIGURA. EN LA PARTE SUPERIOR DE LA PALABRA SE OBSERVA UNA ESPIGA DE COLOR DORADO CON DOS TONALIDADES UNA CLARA Y OTRA OSCURA QUE SE ABRE PASO HACIA ARRIBA ABRIENDO EN EL MEDIO DE LA FIGURA GEOMÉTRICA UN ABERTURA. Y EN LA PARTE INFERIOR Y EN SU CENTRO DE LA FIGURA GEOMÉTRICA SE ABRE UN DE IGUAL FORMA UN ABERTURA. SE REIVINDICA EL DISEÑO SOLICITADO EN SU CONJUNTO CON LOS COLORES DESCRITO.</t>
  </si>
  <si>
    <t>Av. Principal de San Marino. Edif. Isabella. Piso 2. Apto. 2-A. Urb. Campo Alegre. Caracas (Chacao) Miranda. Venezuela. Zona Postal 1020 -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</si>
  <si>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width="10%"&gt;23/02/2022&lt;/td&gt;&lt;td class="izq6a-color" width="10%"&gt;&lt;/td&gt;&lt;td class="izq6a-color" width="10%"&gt;0&lt;/td&gt;&lt;td class="izq6a-color" width="20%"&gt;INGRESO DE SOLICITUD&lt;/td&gt;&lt;td class="izq6a-color" width="10%"&gt;23/02/2022&lt;/td&gt;&lt;td class="izq6a-color" width="30%"&gt;Pago de Tasa y Publicacion en Prensa: F0572034 Tramite: 302116 Ref.: 317539&lt;/td&gt;&lt;td class="celda8" width="10%"&gt;  &lt;/td&gt;&lt;/tr&gt;&lt;tr&gt;&lt;td class="izq6a-color" width="10%"&gt;28/04/2022&lt;/td&gt;&lt;td class="izq6a-color" width="10%"&gt;&lt;/td&gt;&lt;td class="izq6a-color" width="10%"&gt;0&lt;/td&gt;&lt;td class="izq6a-color" width="20%"&gt;POR NOTIFICAR ORDEN DE PUBLICACION EN PRENSA POR EXAM. DE FORMA APROBADO&lt;/td&gt;&lt;td class="izq6a-color" width="10%"&gt;28/04/2022&lt;/td&gt;&lt;td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F0572034 Tramite: 302116 Ref.: 317539&lt;/td&gt;&lt;td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302116 de Fecha: 21/02/2022&lt;/td&gt;&lt;td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width="10%"&gt;27/09/2022&lt;/td&gt;&lt;td class="izq6a-color" width="10%"&gt;&lt;/td&gt;&lt;td class="izq6a-color" width="10%"&gt;0&lt;/td&gt;&lt;td class="izq6a-color" width="20%"&gt;SOLICITUD EN EXAMEN DE REGISTRABILIDAD&lt;/td&gt;&lt;td class="izq6a-color" width="10%"&gt;27/09/2022&lt;/td&gt;&lt;td class="izq6a-color" width="30%"&gt;&lt;/td&gt;&lt;td class="celda8" width="10%"&gt;  &lt;/td&gt;&lt;/tr&gt;&lt;tr&gt;&lt;td class="izq6a-color" width="10%"&gt;17/10/2022&lt;/td&gt;&lt;td class="izq6a-color" width="10%"&gt;&lt;/td&gt;&lt;td class="izq6a-color" width="10%"&gt;&lt;/td&gt;&lt;td class="izq6a-color" width="20%"&gt;BUSQUEDA GRAFICA ELABORADA, PENDIENTE DE EXAMEN DE FONDO&lt;/td&gt;&lt;td class="izq6a-color" width="10%"&gt;17/10/2022&lt;/td&gt;&lt;td class="izq6a-color" width="30%"&gt;BUSQUEDA GRAFICA ELABORADA, PENDIENTE DE EXAMEN DE FONDO&lt;/td&gt;&lt;td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width="10%"&gt;150&lt;/td&gt;&lt;td class="izq6a-color" width="20%"&gt;REGISTRO DE MARCA&lt;/td&gt;&lt;td class="izq6a-color" width="10%"&gt;14/12/2022&lt;/td&gt;&lt;td class="izq6a-color" width="30%"&gt;REGISTRO NUMERO: P389808, POR TRAMITE WEBPI: T0346267&lt;/td&gt;&lt;td class="celda8" width="10%"&gt;&lt;a href="http://multimedia.sapi.gob.ve/marcas/certificados/boletin619/2022001457.pdf" target="_blank"&gt;&lt;img border="1" height="40" src="https://webpi.sapi.gob.ve/imagenes/ver_devolucion.png" width="40"/&gt;&lt;/a&gt;&lt;/td&gt;&lt;/tr&gt;&lt;tr&gt;&lt;td class="izq6a-color" width="10%"&gt;14/12/2022&lt;/td&gt;&lt;td class="izq6a-color" width="10%"&gt;&lt;/td&gt;&lt;td class="izq6a-color" width="10%"&gt;346267&lt;/td&gt;&lt;td class="izq6a-color" width="20%"&gt;PAGO DE DERECHOS&lt;/td&gt;&lt;td class="izq6a-color" width="10%"&gt;14/12/2022&lt;/td&gt;&lt;td class="izq6a-color" width="30%"&gt;31&lt;/td&gt;&lt;td class="celda8" width="10%"&gt;  &lt;/td&gt;&lt;/tr&gt;&lt;/table&gt;</t>
  </si>
  <si>
    <t>Webpi 27-feb-2025 14:30:49</t>
  </si>
  <si>
    <t>P390172</t>
  </si>
  <si>
    <t>PRODUCTOS FARMACÉUTICOS PARA TRATAR ENFERMEDADES DEL SISTEMA NERVIOSO CENTRAL</t>
  </si>
  <si>
    <t>4ta Transversal Boleíta, Zona Industrial Boleíta Sur, Piso 5, Oficinas 51 y 52 -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</si>
  <si>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width="10%"&gt;23/02/2022&lt;/td&gt;&lt;td class="izq6a-color" width="10%"&gt;&lt;/td&gt;&lt;td class="izq6a-color" width="10%"&gt;0&lt;/td&gt;&lt;td class="izq6a-color" width="20%"&gt;INGRESO DE SOLICITUD&lt;/td&gt;&lt;td class="izq6a-color" width="10%"&gt;23/02/2022&lt;/td&gt;&lt;td class="izq6a-color" width="30%"&gt;Pago de Tasa y Publicacion en Prensa: F0571711 Tramite: 301769 Ref.: 317256&lt;/td&gt;&lt;td class="celda8" width="10%"&gt;  &lt;/td&gt;&lt;/tr&gt;&lt;tr&gt;&lt;td class="izq6a-color" width="10%"&gt;24/02/2022&lt;/td&gt;&lt;td class="izq6a-color" width="10%"&gt;&lt;/td&gt;&lt;td class="izq6a-color" width="10%"&gt;0&lt;/td&gt;&lt;td class="izq6a-color" width="20%"&gt;ESCRITO DE RECEPCION DE DOCUMENTOS (RECAUDOS)&lt;/td&gt;&lt;td class="izq6a-color" width="10%"&gt;24/02/2022&lt;/td&gt;&lt;td class="izq6a-color" width="30%"&gt;Escrito de Consignación de Recaudos FM-02 (Marca).&lt;/td&gt;&lt;td class="celda8" width="10%"&gt;  &lt;/td&gt;&lt;/tr&gt;&lt;tr&gt;&lt;td class="izq6a-color" width="10%"&gt;27/04/2022&lt;/td&gt;&lt;td class="izq6a-color" width="10%"&gt;&lt;/td&gt;&lt;td class="izq6a-color" width="10%"&gt;0&lt;/td&gt;&lt;td class="izq6a-color" width="20%"&gt;POR NOTIFICAR ORDEN DE PUBLICACION EN PRENSA POR EXAM. DE FORMA APROBADO&lt;/td&gt;&lt;td class="izq6a-color" width="10%"&gt;27/04/2022&lt;/td&gt;&lt;td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F0571711 Tramite: 301769 Ref.: 317256&lt;/td&gt;&lt;td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301769 de Fecha: 17/02/2022&lt;/td&gt;&lt;td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width="10%"&gt;27/09/2022&lt;/td&gt;&lt;td class="izq6a-color" width="10%"&gt;&lt;/td&gt;&lt;td class="izq6a-color" width="10%"&gt;0&lt;/td&gt;&lt;td class="izq6a-color" width="20%"&gt;SOLICITUD EN EXAMEN DE REGISTRABILIDAD&lt;/td&gt;&lt;td class="izq6a-color" width="10%"&gt;27/09/2022&lt;/td&gt;&lt;td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width="10%"&gt;170&lt;/td&gt;&lt;td class="izq6a-color" width="20%"&gt;REGISTRO DE MARCA&lt;/td&gt;&lt;td class="izq6a-color" width="10%"&gt;21/12/2022&lt;/td&gt;&lt;td class="izq6a-color" width="30%"&gt;REGISTRO NUMERO: P390172, POR TRAMITE WEBPI: T0347537&lt;/td&gt;&lt;td class="celda8" width="10%"&gt;&lt;a href="http://multimedia.sapi.gob.ve/marcas/certificados/boletin619/2022001498.pdf" target="_blank"&gt;&lt;img border="1" height="40" src="https://webpi.sapi.gob.ve/imagenes/ver_devolucion.png" width="40"/&gt;&lt;/a&gt;&lt;/td&gt;&lt;/tr&gt;&lt;tr&gt;&lt;td class="izq6a-color" width="10%"&gt;21/12/2022&lt;/td&gt;&lt;td class="izq6a-color" width="10%"&gt;&lt;/td&gt;&lt;td class="izq6a-color" width="10%"&gt;347537&lt;/td&gt;&lt;td class="izq6a-color" width="20%"&gt;PAGO DE DERECHOS&lt;/td&gt;&lt;td class="izq6a-color" width="10%"&gt;21/12/2022&lt;/td&gt;&lt;td class="izq6a-color" width="30%"&gt;5&lt;/td&gt;&lt;td class="celda8" width="10%"&gt;  &lt;/td&gt;&lt;/tr&gt;&lt;/table&gt;</t>
  </si>
  <si>
    <t>Webpi 27-feb-2025 14:31:00</t>
  </si>
  <si>
    <t>P389545</t>
  </si>
  <si>
    <t>CERVEZAS, AGUAS MINERALES Y GASEOSAS Y OTRAS BEBIDAS NO ALCOHÓLICAS, BEBIDAS Y ZUMOS DE FRUTAS, SIROPES OTRAS PREPARACIONES DE HACER BEBIDAS</t>
  </si>
  <si>
    <t>SE OBSERVA UN CONO (ANARANJADO) DIVIDIDO POR UNA SERIE DE LINEAS TRANSVERSALES, EL HELADO DE COLOR BLANCO, CON PUNTOS DE COLORES VARIOS (ROJO VERDE, ANARANJADO, AZUL, MORADO) CON UNA CARICATURA DE ROSTRO SONRIENTE DELINEADO DE COLOR NEGRO CON SU LENGUA DE COLOR ROJO, TODO LO ANTES DESCRITO SE ENCUENTRA DENTRO DE UN CIRCULO DE FONDO COLOR AZUL OSCURO CON UNA SOBRE LINEA DE COLOR AZUL CLARO , EN LA PARTE CENTRAL OBSERVAMOS LA PALABRA "BUZA CREAM" (TRADUCCIÓN. BUZA: PALABRA DE FANTASÍA CREAM: CREMA) DE COLOR FUCSIA EN LETRAS ESTILO CURSIVA SIENDO LA LETRAS INICIALES B Y C EN MAYÚSCULA Y DE MAYOR TAMAÑO</t>
  </si>
  <si>
    <t>Caracas, Venezuela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</si>
  <si>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width="10%"&gt;24/02/2022&lt;/td&gt;&lt;td class="izq6a-color" width="10%"&gt;&lt;/td&gt;&lt;td class="izq6a-color" width="10%"&gt;0&lt;/td&gt;&lt;td class="izq6a-color" width="20%"&gt;INGRESO DE SOLICITUD&lt;/td&gt;&lt;td class="izq6a-color" width="10%"&gt;24/02/2022&lt;/td&gt;&lt;td class="izq6a-color" width="30%"&gt;Pago de Tasa y Publicacion en Prensa: F0571913 Tramite: 301933 Ref.: 317375&lt;/td&gt;&lt;td class="celda8" width="10%"&gt;  &lt;/td&gt;&lt;/tr&gt;&lt;tr&gt;&lt;td class="izq6a-color" width="10%"&gt;27/04/2022&lt;/td&gt;&lt;td class="izq6a-color" width="10%"&gt;&lt;/td&gt;&lt;td class="izq6a-color" width="10%"&gt;0&lt;/td&gt;&lt;td class="izq6a-color" width="20%"&gt;POR NOTIFICAR ORDEN DE PUBLICACION EN PRENSA POR EXAM. DE FORMA APROBADO&lt;/td&gt;&lt;td class="izq6a-color" width="10%"&gt;27/04/2022&lt;/td&gt;&lt;td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F0571913 Tramite: 301933 Ref.: 317375&lt;/td&gt;&lt;td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301933 de Fecha: 21/02/2022&lt;/td&gt;&lt;td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width="10%"&gt;28/09/2022&lt;/td&gt;&lt;td class="izq6a-color" width="10%"&gt;&lt;/td&gt;&lt;td class="izq6a-color" width="10%"&gt;&lt;/td&gt;&lt;td class="izq6a-color" width="20%"&gt;BUSQUEDA GRAFICA ELABORADA, PENDIENTE DE EXAMEN DE FONDO&lt;/td&gt;&lt;td class="izq6a-color" width="10%"&gt;28/09/2022&lt;/td&gt;&lt;td class="izq6a-color" width="30%"&gt;BUSQUEDA GRAFICA ELABORADA, PENDIENTE DE EXAMEN DE FONDO&lt;/td&gt;&lt;td class="celda8" width="10%"&gt;  &lt;/td&gt;&lt;/tr&gt;&lt;tr&gt;&lt;td class="izq6a-color" width="10%"&gt;28/09/2022&lt;/td&gt;&lt;td class="izq6a-color" width="10%"&gt;&lt;/td&gt;&lt;td class="izq6a-color" width="10%"&gt;0&lt;/td&gt;&lt;td class="izq6a-color" width="20%"&gt;SOLICITUD EN EXAMEN DE REGISTRABILIDAD&lt;/td&gt;&lt;td class="izq6a-color" width="10%"&gt;28/09/2022&lt;/td&gt;&lt;td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width="10%"&gt;124&lt;/td&gt;&lt;td class="izq6a-color" width="20%"&gt;REGISTRO DE MARCA&lt;/td&gt;&lt;td class="izq6a-color" width="10%"&gt;08/12/2022&lt;/td&gt;&lt;td class="izq6a-color" width="30%"&gt;REGISTRO NUMERO: P389545, POR TRAMITE WEBPI: T0345372&lt;/td&gt;&lt;td class="celda8" width="10%"&gt;&lt;a href="http://multimedia.sapi.gob.ve/marcas/certificados/boletin619/2022001503.pdf" target="_blank"&gt;&lt;img border="1" height="40" src="https://webpi.sapi.gob.ve/imagenes/ver_devolucion.png" width="40"/&gt;&lt;/a&gt;&lt;/td&gt;&lt;/tr&gt;&lt;tr&gt;&lt;td class="izq6a-color" width="10%"&gt;08/12/2022&lt;/td&gt;&lt;td class="izq6a-color" width="10%"&gt;&lt;/td&gt;&lt;td class="izq6a-color" width="10%"&gt;345372&lt;/td&gt;&lt;td class="izq6a-color" width="20%"&gt;PAGO DE DERECHOS&lt;/td&gt;&lt;td class="izq6a-color" width="10%"&gt;08/12/2022&lt;/td&gt;&lt;td class="izq6a-color" width="30%"&gt;32&lt;/td&gt;&lt;td class="celda8" width="10%"&gt;  &lt;/td&gt;&lt;/tr&gt;&lt;/table&gt;</t>
  </si>
  <si>
    <t>Webpi 27-feb-2025 14:31:11</t>
  </si>
  <si>
    <t>P389557</t>
  </si>
  <si>
    <t>PARA DISTINGUIR PARTES ELÉCTRICAS, BOBINA DE ENCENDIDO, BUJÍAS Y CABLES DE BUJÍAS, TERMOSTATO, ROTOR, TAPAS DE DISTRIBUIDOR.</t>
  </si>
  <si>
    <t>EL DISEÑO SE DESCRIBE DE LA FORMA SIGUIENTE: EN PRIMERA INSTANCIA SE APRECIA UNA FIGURA ABSTRACTA, LA CUAL PARECE COMO LA FORMA DE UNA FLAMA O LLAMA DE FUEGO ENCENDIDO; EN LA CUAL SE OBSERVA COMO DOS LENGÜETAS ONDULANTES CON DIRECCIÓN HACIA ARRIBA. ESTA FIGURA O LLAMA ENCENDIDA VA ENCERRADA EN UN CÍRCULO, EL CUAL, ÉSTE NO SE CIERRA COMPLETAMENTE, PUES HAY UNA ABERTURA EN LA PARTE SUPERIOR EN DONDE SOBRE SALE LA PUNTA DE LA FLAMA DE LA LENGÜETA IZQUIERDA, QUE ES MÁS ALTA QUE LA DERECHA. TODO EL DIBUJO DESCRITO ESTÁ FORMADO POR TRAZOS MEDIANOS DE COLOR AMARILLO MOSTAZA O ANARANJADO OSCURO. DEBAJO DE ESTA FIGURA ABSTRACTA, SE PRESENTA ESCRITO EL SIGNO SOLICITADO "TOP IGNITION", TÉRMINOS DEL IDIOMA INGLÉS, QUE AMBOS TIENEN DIVERSAS ACEPCIONES. POR EJEMPLO "TOP", COMO ADJETIVO, PUEDE SIGNIFICAR SUPERIOR, MÁXIMO, TAMBIÉN MÁS ALTO, Y COMO SUSTANTIVO PODRÍA SER LA CIMA, LA TAPA, EL TOPE, LA CUMBRE, LA PARTE SUPERIOR, E INCLUSIVE COMO VERBO SE TRADUCE EN REMATAR. POR OTRO LADO, "IGNITION", ES UN SUSTANTIVO QUE TRADUCIDO AL ESPAÑOL SIGNIFICA IGNICIÓN, EL CUAL PUEDE SIGNIFICAR: ENCENDIDO. AHORA BIEN, EL SIGNO "TOP IGNITION" ESTÁ ESCRITO CON LETRAS DE TIPO IMPRENTA ARTÍSTICA MUY PARTICULAR. SE PRESENTAN TODAS ESCRITAS EN MAYÚSCULAS. ESTÁN FORMADAS POR UN TRAZO MEDIANO DEL MISMO COLOR DE LA FIGURA ABSTRACTA ANTES DESCRITA, ES DECIR, CON UN COLOR AMARILLO MOSTAZA O ANARANJADO OSCURO. TODO EL DISEÑO ESTÁ CONTENIDO EN UN FONDO DE COLOR BLANCO. SE REIVINDICA TODO SU CONTENIDO.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</si>
  <si>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width="10%"&gt;24/02/2022&lt;/td&gt;&lt;td class="izq6a-color" width="10%"&gt;&lt;/td&gt;&lt;td class="izq6a-color" width="10%"&gt;0&lt;/td&gt;&lt;td class="izq6a-color" width="20%"&gt;INGRESO DE SOLICITUD&lt;/td&gt;&lt;td class="izq6a-color" width="10%"&gt;24/02/2022&lt;/td&gt;&lt;td class="izq6a-color" width="30%"&gt;Pago de Tasa y Publicacion en Prensa: F0572309 Tramite: 302389 Ref.: 317950&lt;/td&gt;&lt;td class="celda8" width="10%"&gt;  &lt;/td&gt;&lt;/tr&gt;&lt;tr&gt;&lt;td class="izq6a-color" width="10%"&gt;15/03/2022&lt;/td&gt;&lt;td class="izq6a-color" width="10%"&gt;&lt;/td&gt;&lt;td class="izq6a-color" width="10%"&gt;&lt;/td&gt;&lt;td class="izq6a-color" width="20%"&gt;BUSQUEDA GRAFICA ELABORADA, PENDIENTE DE EXAMEN DE FONDO&lt;/td&gt;&lt;td class="izq6a-color" width="10%"&gt;15/03/2022&lt;/td&gt;&lt;td class="izq6a-color" width="30%"&gt;BUSQUEDA GRAFICA ELABORADA, PENDIENTE DE EXAMEN DE FONDO&lt;/td&gt;&lt;td class="celda8" width="10%"&gt;  &lt;/td&gt;&lt;/tr&gt;&lt;tr&gt;&lt;td class="izq6a-color" width="10%"&gt;02/05/2022&lt;/td&gt;&lt;td class="izq6a-color" width="10%"&gt;&lt;/td&gt;&lt;td class="izq6a-color" width="10%"&gt;0&lt;/td&gt;&lt;td class="izq6a-color" width="20%"&gt;POR NOTIFICAR ORDEN DE PUBLICACION EN PRENSA POR EXAM. DE FORMA APROBADO&lt;/td&gt;&lt;td class="izq6a-color" width="10%"&gt;02/05/2022&lt;/td&gt;&lt;td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F0572309 Tramite: 302389 Ref.: 317950&lt;/td&gt;&lt;td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302389 de Fecha: 23/02/2022&lt;/td&gt;&lt;td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width="10%"&gt;27/09/2022&lt;/td&gt;&lt;td class="izq6a-color" width="10%"&gt;&lt;/td&gt;&lt;td class="izq6a-color" width="10%"&gt;0&lt;/td&gt;&lt;td class="izq6a-color" width="20%"&gt;SOLICITUD EN EXAMEN DE REGISTRABILIDAD&lt;/td&gt;&lt;td class="izq6a-color" width="10%"&gt;27/09/2022&lt;/td&gt;&lt;td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width="10%"&gt;126&lt;/td&gt;&lt;td class="izq6a-color" width="20%"&gt;REGISTRO DE MARCA&lt;/td&gt;&lt;td class="izq6a-color" width="10%"&gt;08/12/2022&lt;/td&gt;&lt;td class="izq6a-color" width="30%"&gt;REGISTRO NUMERO: P389557, POR TRAMITE WEBPI: T0345415&lt;/td&gt;&lt;td class="celda8" width="10%"&gt;&lt;a href="http://multimedia.sapi.gob.ve/marcas/certificados/boletin619/2022001517.pdf" target="_blank"&gt;&lt;img border="1" height="40" src="https://webpi.sapi.gob.ve/imagenes/ver_devolucion.png" width="40"/&gt;&lt;/a&gt;&lt;/td&gt;&lt;/tr&gt;&lt;tr&gt;&lt;td class="izq6a-color" width="10%"&gt;08/12/2022&lt;/td&gt;&lt;td class="izq6a-color" width="10%"&gt;&lt;/td&gt;&lt;td class="izq6a-color" width="10%"&gt;345415&lt;/td&gt;&lt;td class="izq6a-color" width="20%"&gt;PAGO DE DERECHOS&lt;/td&gt;&lt;td class="izq6a-color" width="10%"&gt;08/12/2022&lt;/td&gt;&lt;td class="izq6a-color" width="30%"&gt;9&lt;/td&gt;&lt;td class="celda8" width="10%"&gt;  &lt;/td&gt;&lt;/tr&gt;&lt;/table&gt;</t>
  </si>
  <si>
    <t>Webpi 27-feb-2025 14:31:23</t>
  </si>
  <si>
    <t>SOLICITUD CON ESCRITO DE RECONSIDERACION - NEGADA</t>
  </si>
  <si>
    <t>SUMINISTRO DE SERVICIOS DE INFORMACIÓN Y ASESORAMIENTO RELACIONADOS CON EL COMERCIO ELECTRÓNICO; SUMINISTRO DE INFORMACIÓN AL CLIENTE SOBRE PRODUCTOS FARMACÉUTICOS Y MÉDICOS A TRAVÉS DE UNA RED INFORMÁTICA EN LÍNEA; SERVICIOS DE VENTA MINORISTA O MAYORISTA DE PRODUCTOS FARMACÉUTICOS; SERVICIOS DE VENTA MINORISTA O MAYORISTA DE PREPARACIONES MEDICINALES; SERVICIOS DE VENTA MINORISTA O MAYORISTA DE SUMINISTROS MÉDICOS.</t>
  </si>
  <si>
    <t>GUILLERMO ALBERTO LOPEZ ZAMBRANO</t>
  </si>
  <si>
    <t>Prioridad: 302021120507.3 en: ALEMANIA de fecha: 16/12/2021</t>
  </si>
  <si>
    <t>ESCRITO COMPLEMENTARIO DE PRUEBAS AL RECURSO DE RECONSIDERACIÓN.</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</si>
  <si>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width="10%"&gt;24/02/2022&lt;/td&gt;&lt;td class="izq6a-color" width="10%"&gt;&lt;/td&gt;&lt;td class="izq6a-color" width="10%"&gt;0&lt;/td&gt;&lt;td class="izq6a-color" width="20%"&gt;INGRESO DE SOLICITUD&lt;/td&gt;&lt;td class="izq6a-color" width="10%"&gt;24/02/2022&lt;/td&gt;&lt;td class="izq6a-color" width="30%"&gt;Pago de Tasa y Publicacion en Prensa: F0572258 Tramite: 302301 Ref.: 317860&lt;/td&gt;&lt;td class="celda8" width="10%"&gt;  &lt;/td&gt;&lt;/tr&gt;&lt;tr&gt;&lt;td class="izq6a-color" width="10%"&gt;27/04/2022&lt;/td&gt;&lt;td class="izq6a-color" width="10%"&gt;&lt;/td&gt;&lt;td class="izq6a-color" width="10%"&gt;0&lt;/td&gt;&lt;td class="izq6a-color" width="20%"&gt;POR NOTIFICAR ORDEN DE PUBLICACION EN PRENSA POR EXAM. DE FORMA APROBADO&lt;/td&gt;&lt;td class="izq6a-color" width="10%"&gt;27/04/2022&lt;/td&gt;&lt;td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F0572258 Tramite: 302301 Ref.: 317860&lt;/td&gt;&lt;td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302301 de Fecha: 23/02/2022&lt;/td&gt;&lt;td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width="10%"&gt;27/09/2022&lt;/td&gt;&lt;td class="izq6a-color" width="10%"&gt;&lt;/td&gt;&lt;td class="izq6a-color" width="10%"&gt;0&lt;/td&gt;&lt;td class="izq6a-color" width="20%"&gt;SOLICITUD EN EXAMEN DE FONDO - POR PUBLICAR DECISION&lt;/td&gt;&lt;td class="izq6a-color" width="10%"&gt;27/09/2022&lt;/td&gt;&lt;td class="izq6a-color" width="30%"&gt;SOLICITUD NEGADA POR REGISTRO PREVIOD:031641.-&lt;/td&gt;&lt;td class="celda8" width="10%"&gt;  &lt;/td&gt;&lt;/tr&gt;&lt;tr&gt;&lt;td class="izq6a-color" width="10%"&gt;28/11/2022&lt;/td&gt;&lt;td class="izq6a-color" width="10%"&gt;16/12/2022&lt;/td&gt;&lt;td class="izq6a-color" width="10%"&gt;619&lt;/td&gt;&lt;td class="izq6a-color" width="20%"&gt;PUBLICACION COMO NEGADA &lt;/td&gt;&lt;td class="izq6a-color" width="10%"&gt;28/11/2022&lt;/td&gt;&lt;td class="izq6a-color" width="30%"&gt;NEGADA PUBLICADA EN BOLETIN 619&lt;/td&gt;&lt;td class="celda8" width="10%"&gt;  &lt;/td&gt;&lt;/tr&gt;&lt;tr&gt;&lt;td class="izq6a-color" width="10%"&gt;16/12/2022&lt;/td&gt;&lt;td class="izq6a-color" width="10%"&gt;&lt;/td&gt;&lt;td class="izq6a-color" width="10%"&gt;619&lt;/td&gt;&lt;td class="izq6a-color" width="20%"&gt;ESCRITO DE RECONSIDERACION&lt;/td&gt;&lt;td class="izq6a-color" width="10%"&gt;16/12/2022&lt;/td&gt;&lt;td class="izq6a-color" width="30%"&gt;MANUEL POLANCO F., Cedula: 5314605. Tramite Webpi: 346880&lt;/td&gt;&lt;td class="celda8" width="10%"&gt;&lt;a href="https://webpi.sapi.gob.ve/documentos/recursos/marcas/negadas/boletin619/rnm-2022001545-346880.pdf" target="_blank"&gt;&lt;img border="1" height="40" src="https://webpi.sapi.gob.ve/imagenes/ver_devolucion.png" width="40"/&gt;&lt;/a&gt;&lt;/td&gt;&lt;/tr&gt;&lt;tr&gt;&lt;td class="izq6a-color" width="10%"&gt;18/07/2023&lt;/td&gt;&lt;td class="izq6a-color" width="10%"&gt;&lt;/td&gt;&lt;td class="izq6a-color" width="10%"&gt;0&lt;/td&gt;&lt;td class="izq6a-color" width="20%"&gt;ESCRITO ASOCIADO A MARCA EN TRAMITE - INFORMACION VARIA&lt;/td&gt;&lt;td class="izq6a-color" width="10%"&gt;18/07/2023&lt;/td&gt;&lt;td class="izq6a-color" width="30%"&gt;ESCRITO COMPLEMENTARIO DE PRUEBAS AL RECURSO DE RECONSIDERACIÓN.&lt;/td&gt;&lt;td class="celda8" width="10%"&gt;  &lt;/td&gt;&lt;/tr&gt;&lt;/table&gt;</t>
  </si>
  <si>
    <t>Webpi 27-feb-2025 14:31:34</t>
  </si>
  <si>
    <t>S077577</t>
  </si>
  <si>
    <t>INVESTIGACIÓN CIENTÍFICA CON FINES MÉDICOS; INVESTIGACIÓN MÉDICA Y CIENTÍFICA EN EL CAMPO DEL TRATAMIENTO DE ENFERMEDADES INMUNOLÓGICAS, TRATAMIENTO DEL CÁNCER Y TRATAMIENTO DE ENFERMEDADES INFECCIOSAS; SUMINISTRO DE SERVICIOS DE INFORMACIÓN, CONSULTORÍA Y ASESORAMIENTO EN INVESTIGACIONES MÉDICAS Y CIENTÍFICAS, TODO EN LOS CAMPOS DEL TRATAMIENTO DE ENFERMEDADES INMUNOLÓGICAS, TRATAMIENTO DEL CÁNCER Y TRATAMIENTO DE ENFERMEDADES INFECCIOSAS; RECOPILACIÓN DE DATOS PARA INVESTIGACIÓN MÉDICA Y CIENTÍFICA, ENSAYOS CLÍNICOS Y ADMISIÓN DE MEDICAMENTOS.</t>
  </si>
  <si>
    <t>2022-0255</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</si>
  <si>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width="10%"&gt;24/02/2022&lt;/td&gt;&lt;td class="izq6a-color" width="10%"&gt;&lt;/td&gt;&lt;td class="izq6a-color" width="10%"&gt;0&lt;/td&gt;&lt;td class="izq6a-color" width="20%"&gt;INGRESO DE SOLICITUD&lt;/td&gt;&lt;td class="izq6a-color" width="10%"&gt;24/02/2022&lt;/td&gt;&lt;td class="izq6a-color" width="30%"&gt;Pago de Tasa y Publicacion en Prensa: F0572260 Tramite: 302303 Ref.: 317862&lt;/td&gt;&lt;td class="celda8" width="10%"&gt;  &lt;/td&gt;&lt;/tr&gt;&lt;tr&gt;&lt;td class="izq6a-color" width="10%"&gt;27/04/2022&lt;/td&gt;&lt;td class="izq6a-color" width="10%"&gt;&lt;/td&gt;&lt;td class="izq6a-color" width="10%"&gt;0&lt;/td&gt;&lt;td class="izq6a-color" width="20%"&gt;POR NOTIFICAR ORDEN DE PUBLICACION EN PRENSA POR EXAM. DE FORMA APROBADO&lt;/td&gt;&lt;td class="izq6a-color" width="10%"&gt;27/04/2022&lt;/td&gt;&lt;td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F0572260 Tramite: 302303 Ref.: 317862&lt;/td&gt;&lt;td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302303 de Fecha: 23/02/2022&lt;/td&gt;&lt;td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width="10%"&gt;27/09/2022&lt;/td&gt;&lt;td class="izq6a-color" width="10%"&gt;&lt;/td&gt;&lt;td class="izq6a-color" width="10%"&gt;0&lt;/td&gt;&lt;td class="izq6a-color" width="20%"&gt;SOLICITUD EN EXAMEN DE REGISTRABILIDAD&lt;/td&gt;&lt;td class="izq6a-color" width="10%"&gt;27/09/2022&lt;/td&gt;&lt;td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width="10%"&gt;170&lt;/td&gt;&lt;td class="izq6a-color" width="20%"&gt;REGISTRO DE MARCA&lt;/td&gt;&lt;td class="izq6a-color" width="10%"&gt;21/12/2022&lt;/td&gt;&lt;td class="izq6a-color" width="30%"&gt;REGISTRO NUMERO: S077577, POR TRAMITE WEBPI: T0347657&lt;/td&gt;&lt;td class="celda8" width="10%"&gt;&lt;a href="http://multimedia.sapi.gob.ve/marcas/certificados/boletin619/2022001546.pdf" target="_blank"&gt;&lt;img border="1" height="40" src="https://webpi.sapi.gob.ve/imagenes/ver_devolucion.png" width="40"/&gt;&lt;/a&gt;&lt;/td&gt;&lt;/tr&gt;&lt;tr&gt;&lt;td class="izq6a-color" width="10%"&gt;21/12/2022&lt;/td&gt;&lt;td class="izq6a-color" width="10%"&gt;&lt;/td&gt;&lt;td class="izq6a-color" width="10%"&gt;347657&lt;/td&gt;&lt;td class="izq6a-color" width="20%"&gt;PAGO DE DERECHOS&lt;/td&gt;&lt;td class="izq6a-color" width="10%"&gt;21/12/2022&lt;/td&gt;&lt;td class="izq6a-color" width="30%"&gt;42&lt;/td&gt;&lt;td class="celda8" width="10%"&gt;  &lt;/td&gt;&lt;/tr&gt;&lt;/table&gt;</t>
  </si>
  <si>
    <t>Webpi 27-feb-2025 14:31:46</t>
  </si>
  <si>
    <t>P390441</t>
  </si>
  <si>
    <t>Consiste en una etiqueta en la cual se observa un círculo de trazo grueso en color negro de fondo blanco y en su interior se observan tres figuras similares a unas horquillas en color negro, de trazo grueso con una terminación en punta similar a una flecha y las tres se encuentran superpuestas entre sí. La primera figura se encuentra orientada verticalmente con la punta en dirección al norte, mientras que las otras dos figuras se encuentran colocadas en forma perpendicular o inclinada estando la segunda figura orientada con la punta hacia el sureste y la tercera hacia el suroeste formando en el medio la figura de un hexágono de trazo grueso en color blanco. Se reivindica los colores y conjuntos descritos.</t>
  </si>
  <si>
    <t>10-1, Nakazawa-cho, Naka-ku, Hamamatsu-shi, Shizuoka - JAPON</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</si>
  <si>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width="10%"&gt;24/02/2022&lt;/td&gt;&lt;td class="izq6a-color" width="10%"&gt;&lt;/td&gt;&lt;td class="izq6a-color" width="10%"&gt;0&lt;/td&gt;&lt;td class="izq6a-color" width="20%"&gt;INGRESO DE SOLICITUD&lt;/td&gt;&lt;td class="izq6a-color" width="10%"&gt;25/02/2022&lt;/td&gt;&lt;td class="izq6a-color" width="30%"&gt;Pago de Tasa y Publicacion en Prensa: F0572395 Tramite: 302486 Ref.: 318056&lt;/td&gt;&lt;td class="celda8" width="10%"&gt;  &lt;/td&gt;&lt;/tr&gt;&lt;tr&gt;&lt;td class="izq6a-color" width="10%"&gt;07/04/2022&lt;/td&gt;&lt;td class="izq6a-color" width="10%"&gt;&lt;/td&gt;&lt;td class="izq6a-color" width="10%"&gt;0&lt;/td&gt;&lt;td class="izq6a-color" width="20%"&gt;ESCRITO DE RECEPCION DE DOCUMENTOS (RECAUDOS)&lt;/td&gt;&lt;td class="izq6a-color" width="10%"&gt;07/04/2022&lt;/td&gt;&lt;td class="izq6a-color" width="30%"&gt;ESCRITO DE RECEPCION DE DOCUMENTOS (RECAUDOS PLANILLA FM-02)&lt;/td&gt;&lt;td class="celda8" width="10%"&gt;  &lt;/td&gt;&lt;/tr&gt;&lt;tr&gt;&lt;td class="izq6a-color" width="10%"&gt;28/04/2022&lt;/td&gt;&lt;td class="izq6a-color" width="10%"&gt;&lt;/td&gt;&lt;td class="izq6a-color" width="10%"&gt;0&lt;/td&gt;&lt;td class="izq6a-color" width="20%"&gt;POR NOTIFICAR ORDEN DE PUBLICACION EN PRENSA POR EXAM. DE FORMA APROBADO&lt;/td&gt;&lt;td class="izq6a-color" width="10%"&gt;28/04/2022&lt;/td&gt;&lt;td class="izq6a-color" width="30%"&gt;&lt;/td&gt;&lt;td class="celda8" width="10%"&gt;  &lt;/td&gt;&lt;/tr&gt;&lt;tr&gt;&lt;td class="izq6a-color" width="10%"&gt;27/05/2022&lt;/td&gt;&lt;td class="izq6a-color" width="10%"&gt;27/07/2022&lt;/td&gt;&lt;td class="izq6a-color" width="10%"&gt;616&lt;/td&gt;&lt;td class="izq6a-color" width="20%"&gt;ORDEN DE PUBLICACION EN PRENSA NOTIFICADA EN BOLETIN&lt;/td&gt;&lt;td class="izq6a-color" width="10%"&gt;27/05/2022&lt;/td&gt;&lt;td class="izq6a-color" width="30%"&gt;ORDEN DE PUBLICACION NOTIFICADA EN BOLETIN 616&lt;/td&gt;&lt;td class="celda8" width="10%"&gt;  &lt;/td&gt;&lt;/tr&gt;&lt;tr&gt;&lt;td class="izq6a-color" width="10%"&gt;30/05/2022&lt;/td&gt;&lt;td class="izq6a-color" width="10%"&gt;&lt;/td&gt;&lt;td class="izq6a-color" width="10%"&gt;616&lt;/td&gt;&lt;td class="izq6a-color" width="20%"&gt;PUBLICACION EN PRENSA DIGITAL PAGADA Y EN CURSO&lt;/td&gt;&lt;td class="izq6a-color" width="10%"&gt;30/05/2022&lt;/td&gt;&lt;td class="izq6a-color" width="30%"&gt;Pago de Tasa y Publicacion en Prensa: F0572395 Tramite: 302486 Ref.: 318056&lt;/td&gt;&lt;td class="celda8" width="10%"&gt;  &lt;/td&gt;&lt;/tr&gt;&lt;tr&gt;&lt;td class="izq6a-color" width="10%"&gt;30/05/2022&lt;/td&gt;&lt;td class="izq6a-color" width="10%"&gt;&lt;/td&gt;&lt;td class="izq6a-color" width="10%"&gt;0&lt;/td&gt;&lt;td class="izq6a-color" width="20%"&gt;RECEPCION DE PUBLICACION EN PRENSA&lt;/td&gt;&lt;td class="izq6a-color" width="10%"&gt;01/06/2022&lt;/td&gt;&lt;td class="izq6a-color" width="30%"&gt;Periodico Digital del SAPI No.:1749 de Fecha: 30/05/2022 segun Factura No.: 302486 de Fecha: 24/02/2022&lt;/td&gt;&lt;td class="celda8" width="10%"&gt;  &lt;/td&gt;&lt;/tr&gt;&lt;tr&gt;&lt;td class="izq6a-color" width="10%"&gt;14/07/2022&lt;/td&gt;&lt;td class="izq6a-color" width="10%"&gt;&lt;/td&gt;&lt;td class="izq6a-color" width="10%"&gt;616&lt;/td&gt;&lt;td class="izq6a-color" width="20%"&gt;ORDEN DE PUBLICACION EN BOLETIN COMO SOLICITADA&lt;/td&gt;&lt;td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LA MARCA COMO SOLICITADA &lt;/td&gt;&lt;td class="izq6a-color" width="10%"&gt;25/07/2022&lt;/td&gt;&lt;td class="izq6a-color" width="30%"&gt;PUBLICADA EN BOLETIN 617&lt;/td&gt;&lt;td class="celda8" width="10%"&gt;  &lt;/td&gt;&lt;/tr&gt;&lt;tr&gt;&lt;td class="izq6a-color" width="10%"&gt;26/09/2022&lt;/td&gt;&lt;td class="izq6a-color" width="10%"&gt;&lt;/td&gt;&lt;td class="izq6a-color" width="10%"&gt;&lt;/td&gt;&lt;td class="izq6a-color" width="20%"&gt;BUSQUEDA GRAFICA ELABORADA, PENDIENTE DE EXAMEN DE FONDO&lt;/td&gt;&lt;td class="izq6a-color" width="10%"&gt;26/09/2022&lt;/td&gt;&lt;td class="izq6a-color" width="30%"&gt;BUSQUEDA GRAFICA ELABORADA, PENDIENTE DE EXAMEN DE FONDO&lt;/td&gt;&lt;td class="celda8" width="10%"&gt;  &lt;/td&gt;&lt;/tr&gt;&lt;tr&gt;&lt;td class="izq6a-color" width="10%"&gt;27/09/2022&lt;/td&gt;&lt;td class="izq6a-color" width="10%"&gt;&lt;/td&gt;&lt;td class="izq6a-color" width="10%"&gt;0&lt;/td&gt;&lt;td class="izq6a-color" width="20%"&gt;SOLICITUD EN EXAMEN DE REGISTRABILIDAD&lt;/td&gt;&lt;td class="izq6a-color" width="10%"&gt;27/09/2022&lt;/td&gt;&lt;td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width="10%"&gt;172&lt;/td&gt;&lt;td class="izq6a-color" width="20%"&gt;REGISTRO DE MARCA&lt;/td&gt;&lt;td class="izq6a-color" width="10%"&gt;23/12/2022&lt;/td&gt;&lt;td class="izq6a-color" width="30%"&gt;REGISTRO NUMERO: P390441, POR TRAMITE WEBPI: T0348245&lt;/td&gt;&lt;td class="celda8" width="10%"&gt;&lt;a href="http://multimedia.sapi.gob.ve/marcas/certificados/boletin619/2022001584.pdf" target="_blank"&gt;&lt;img border="1" height="40" src="https://webpi.sapi.gob.ve/imagenes/ver_devolucion.png" width="40"/&gt;&lt;/a&gt;&lt;/td&gt;&lt;/tr&gt;&lt;tr&gt;&lt;td class="izq6a-color" width="10%"&gt;23/12/2022&lt;/td&gt;&lt;td class="izq6a-color" width="10%"&gt;&lt;/td&gt;&lt;td class="izq6a-color" width="10%"&gt;348245&lt;/td&gt;&lt;td class="izq6a-color" width="20%"&gt;PAGO DE DERECHOS&lt;/td&gt;&lt;td class="izq6a-color" width="10%"&gt;23/12/2022&lt;/td&gt;&lt;td class="izq6a-color" width="30%"&gt;30&lt;/td&gt;&lt;td class="celda8" width="10%"&gt;  &lt;/td&gt;&lt;/tr&gt;&lt;/table&gt;</t>
  </si>
  <si>
    <t>Webpi 27-feb-2025 14:31:58</t>
  </si>
  <si>
    <t>P396138</t>
  </si>
  <si>
    <t>PINTURAS, BARNICES, LACAS; PRODUCTOS CONTRA LA HERRUMBRE Y EL DETERIORO DE LA MADERA; COLORANTES, TINTES; TINTAS DE IMPRENTA, TINTAS DE MARCADO Y TINTAS DE GRABADO; RESINAS NATURALES EN BRUTO; METALES EN HOJAS Y EN POLVO PARA LA PINTURA, LA DECORACIÓN, LA IMPRENTA Y TRABAJOS ARTÍSTICOS. ACEITES ANTIHERRUMBRE,ACEITES PARA CONSERVAR LA MADERA, BÁLSAMO DEL CANADÁ, BARNICES DE ASFALTO, BARNICES DE BETÚN, BARNICES, BLANCO DE CAL, DILUYENTES PARA LACAS, DILUYENTES PARA PINTURAS, ESMALTES [BARNICES], ESMALTES PARA PINTAR / PINTURAS AL ESMALTE, ESPESANTES PARA PINTURAS, ESTUCO, EXTRACTOS DE MADERA COLORANTE / EXTRACTOS DE MADERA DE TINTE / EXTRACTOS DE PALO DE CAMPECHE, FIJADORES [BARNICES], LACAS, MÁSTIQUE [RESINA NATURAL, PINTURAS BACTERICIDAS, PINTURAS ANTIGRAFITI, PINTURAS ANTIINCRUSTANTES / PINTURAS ANTISUCIEDAD, PREPARACIONES ANTICORROSIVAS, SECANTES [AGENTES DE SECADO] PARA PINTURAS,</t>
  </si>
  <si>
    <t>CALDERON PAREDES LAWRENCE KARLO - NADIA VERUSKA ISTURIZ CASTRO -</t>
  </si>
  <si>
    <t>2022-1246</t>
  </si>
  <si>
    <t>UN LOGOTIPO FORMADO POR TRES FIGURAS EN FORMA DE DIAMANTES DE COLORES AZUL OSCURO, NARANJA Y AZUL OSCURO NUEVAMENTE SUPERPUESTOS, SE REIVINDICA LOS COLORES AQUÍ DESCRITO PARA LA MARCA SOLICITADA ATRAVESADOS POR UN RECTÁNGULO DE FONDO BLANCO EN CUYO CENTRO SE ENCUENTRA UN CONJUNTO DE LETRAS QUE FORMAN LA PALABRA Y SE LEE SOLINTEX. EN NEGRO, SE REIVINDICA EL CONJUNTO ANTES DESCRITO ELIMINANDO LAS PALABRAS GENÉRICAS Y/O LOS TÉRMINOS GENÉRICOS QUE IMPIDAN EL REGISTRO PARA LA CLASE SOLICITADA</t>
  </si>
  <si>
    <t>urbanizacion zona industrial los tanques parcela 9 y 10 villa de cura estado aragua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</si>
  <si>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width="10%"&gt;25/02/2022&lt;/td&gt;&lt;td class="izq6a-color" width="10%"&gt;&lt;/td&gt;&lt;td class="izq6a-color" width="10%"&gt;0&lt;/td&gt;&lt;td class="izq6a-color" width="20%"&gt;INGRESO DE SOLICITUD&lt;/td&gt;&lt;td class="izq6a-color" width="10%"&gt;02/03/2022&lt;/td&gt;&lt;td class="izq6a-color" width="30%"&gt;Pago de Tasa y Publicacion en Prensa: F0572644 Tramite: 302714 Ref.: 318315&lt;/td&gt;&lt;td class="celda8" width="10%"&gt;  &lt;/td&gt;&lt;/tr&gt;&lt;tr&gt;&lt;td class="izq6a-color" width="10%"&gt;30/05/2022&lt;/td&gt;&lt;td class="izq6a-color" width="10%"&gt;&lt;/td&gt;&lt;td class="izq6a-color" width="10%"&gt;0&lt;/td&gt;&lt;td class="izq6a-color" width="20%"&gt;SOLICITUD EN EXAMEN DE FORMA&lt;/td&gt;&lt;td class="izq6a-color" width="10%"&gt;30/05/2022&lt;/td&gt;&lt;td class="izq6a-color" width="30%"&gt;&lt;/td&gt;&lt;td class="celda8" width="10%"&gt;  &lt;/td&gt;&lt;/tr&gt;&lt;tr&gt;&lt;td class="izq6a-color" width="10%"&gt;30/05/2022&lt;/td&gt;&lt;td class="izq6a-color" width="10%"&gt;&lt;/td&gt;&lt;td class="izq6a-color" width="10%"&gt;0&lt;/td&gt;&lt;td class="izq6a-color" width="20%"&gt;SOLICITUD EN EXAMEN DE FORMA&lt;/td&gt;&lt;td class="izq6a-color" width="10%"&gt;30/05/2022&lt;/td&gt;&lt;td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width="30%"&gt;DEVUELTA EN BOLETIN 617&lt;/td&gt;&lt;td class="celda8" width="10%"&gt;&lt;a href="https://webpi.sapi.gob.ve/documentos/devolucion/marcas/forma/boletin617/2022001643.pdf" target="_blank"&gt;&lt;img border="1" height="40" src="https://webpi.sapi.gob.ve/imagenes/ver_devolucion.png" width="40"/&gt;&lt;/a&gt;&lt;/td&gt;&lt;/tr&gt;&lt;tr&gt;&lt;td class="izq6a-color" width="10%"&gt;05/09/2022&lt;/td&gt;&lt;td class="izq6a-color" width="10%"&gt;&lt;/td&gt;&lt;td class="izq6a-color" width="10%"&gt;617&lt;/td&gt;&lt;td class="izq6a-color" width="20%"&gt;ESCRITO DE REINGRESO&lt;/td&gt;&lt;td class="izq6a-color" width="10%"&gt;05/09/2022&lt;/td&gt;&lt;td class="izq6a-color" width="30%"&gt;Contestacion a Oficio de Devolucion de forma publicado en el boletin: 617. Tramite Webpi: 331241&lt;/td&gt;&lt;td class="celda8" width="10%"&gt;&lt;a href="https://webpi.sapi.gob.ve/documentos/cdevolucion/marcas/forma/boletin617/ecd_2022001643.pdf" target="_blank"&gt;&lt;img border="1" height="40" src="https://webpi.sapi.gob.ve/imagenes/ver_devolucion.png" width="40"/&gt;&lt;/a&gt;&lt;/td&gt;&lt;/tr&gt;&lt;tr&gt;&lt;td class="izq6a-color" width="10%"&gt;04/08/2023&lt;/td&gt;&lt;td class="izq6a-color" width="10%"&gt;&lt;/td&gt;&lt;td class="izq6a-color" width="10%"&gt;0&lt;/td&gt;&lt;td class="izq6a-color" width="20%"&gt;REINGRESO DE SOLICITUD&lt;/td&gt;&lt;td class="izq6a-color" width="10%"&gt;04/08/2023&lt;/td&gt;&lt;td class="izq6a-color" width="30%"&gt;&lt;/td&gt;&lt;td class="celda8" width="10%"&gt;  &lt;/td&gt;&lt;/tr&gt;&lt;tr&gt;&lt;td class="izq6a-color" width="10%"&gt;04/08/2023&lt;/td&gt;&lt;td class="izq6a-color" width="10%"&gt;&lt;/td&gt;&lt;td class="izq6a-color" width="10%"&gt;0&lt;/td&gt;&lt;td class="izq6a-color" width="20%"&gt;POR NOTIFICAR ORDEN DE PUBLICACION EN PRENSA POR EXAM. DE FORMA APROBADO&lt;/td&gt;&lt;td class="izq6a-color" width="10%"&gt;04/08/2023&lt;/td&gt;&lt;td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F0572644 Tramite: 302714 Ref.: 318315&lt;/td&gt;&lt;td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302714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width="10%"&gt;16/01/2024&lt;/td&gt;&lt;td class="izq6a-color" width="10%"&gt;&lt;/td&gt;&lt;td class="izq6a-color" width="10%"&gt;&lt;/td&gt;&lt;td class="izq6a-color" width="20%"&gt;BUSQUEDA GRAFICA ELABORADA, PENDIENTE DE EXAMEN DE FONDO&lt;/td&gt;&lt;td class="izq6a-color" width="10%"&gt;16/01/2024&lt;/td&gt;&lt;td class="izq6a-color" width="30%"&gt;BUSQUEDA GRAFICA ELABORADA, PENDIENTE DE EXAMEN DE FONDO&lt;/td&gt;&lt;td class="celda8" width="10%"&gt;  &lt;/td&gt;&lt;/tr&gt;&lt;tr&gt;&lt;td class="izq6a-color" width="10%"&gt;22/01/2024&lt;/td&gt;&lt;td class="izq6a-color" width="10%"&gt;&lt;/td&gt;&lt;td class="izq6a-color" width="10%"&gt;0&lt;/td&gt;&lt;td class="izq6a-color" width="20%"&gt;SOLICITUD EN EXAMEN DE REGISTRABILIDAD&lt;/td&gt;&lt;td class="izq6a-color" width="10%"&gt;22/01/2024&lt;/td&gt;&lt;td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width="10%"&gt;384&lt;/td&gt;&lt;td class="izq6a-color" width="20%"&gt;REGISTRO DE MARCA&lt;/td&gt;&lt;td class="izq6a-color" width="10%"&gt;27/02/2024&lt;/td&gt;&lt;td class="izq6a-color" width="30%"&gt;REGISTRO NUMERO: P396138, POR TRAMITE WEBPI: T0407893&lt;/td&gt;&lt;td class="celda8" width="10%"&gt;&lt;a href="http://multimedia.sapi.gob.ve/marcas/certificados/boletin627/2022001643.pdf" target="_blank"&gt;&lt;img border="1" height="40" src="https://webpi.sapi.gob.ve/imagenes/ver_devolucion.png" width="40"/&gt;&lt;/a&gt;&lt;/td&gt;&lt;/tr&gt;&lt;tr&gt;&lt;td class="izq6a-color" width="10%"&gt;27/02/2024&lt;/td&gt;&lt;td class="izq6a-color" width="10%"&gt;&lt;/td&gt;&lt;td class="izq6a-color" width="10%"&gt;407893&lt;/td&gt;&lt;td class="izq6a-color" width="20%"&gt;PAGO DE DERECHOS&lt;/td&gt;&lt;td class="izq6a-color" width="10%"&gt;27/02/2024&lt;/td&gt;&lt;td class="izq6a-color" width="30%"&gt;2&lt;/td&gt;&lt;td class="celda8" width="10%"&gt;  &lt;/td&gt;&lt;/tr&gt;&lt;/table&gt;</t>
  </si>
  <si>
    <t>Webpi 27-feb-2025 14:32:10</t>
  </si>
  <si>
    <t>P391928</t>
  </si>
  <si>
    <t>CAFÉ, TE, CACAO Y SUCEDÁNEOS DEL CAFÉ, ARROZ, TAPIOCA Y SAGU, HARINAS Y PREPARACIONES A BASE DE CEREALES, PAN, PRODUCTOS DE PASTELERÍA Y CONFITERÍA, HELADOS, AZÚCAR, MIEL, JARABE DE MELAZA, LEVADURA, POLVOS DE HORNEAR, SAL, MOSTAZA, VINAGRE, SALSA (CONDIMENTOS), ESPECIAS, HIELO.</t>
  </si>
  <si>
    <t>GONZALEZ COLMENAREZ LEIDY LAURA - NADAL COLMENAREZ MARLIBIS EMILIA -</t>
  </si>
  <si>
    <t>2021-1547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</si>
  <si>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width="10%"&gt;04/03/2022&lt;/td&gt;&lt;td class="izq6a-color" width="10%"&gt;&lt;/td&gt;&lt;td class="izq6a-color" width="10%"&gt;0&lt;/td&gt;&lt;td class="izq6a-color" width="20%"&gt;INGRESO DE SOLICITUD&lt;/td&gt;&lt;td class="izq6a-color" width="10%"&gt;04/03/2022&lt;/td&gt;&lt;td class="izq6a-color" width="30%"&gt;Pago de Tasa y Publicacion en Prensa: F0573023 Tramite: 303166 Ref.: 318706&lt;/td&gt;&lt;td class="celda8" width="10%"&gt;  &lt;/td&gt;&lt;/tr&gt;&lt;tr&gt;&lt;td class="izq6a-color" width="10%"&gt;31/03/2022&lt;/td&gt;&lt;td class="izq6a-color" width="10%"&gt;&lt;/td&gt;&lt;td class="izq6a-color" width="10%"&gt;0&lt;/td&gt;&lt;td class="izq6a-color" width="20%"&gt;ESCRITO DE RECEPCION DE DOCUMENTOS (RECAUDOS)&lt;/td&gt;&lt;td class="izq6a-color" width="10%"&gt;31/03/2022&lt;/td&gt;&lt;td class="izq6a-color" width="30%"&gt;ESCRITO DE RECEPCIÓN DE DOCUMENTOS (FM-02 Y RECAUDOS).&lt;/td&gt;&lt;td class="celda8" width="10%"&gt;  &lt;/td&gt;&lt;/tr&gt;&lt;tr&gt;&lt;td class="izq6a-color" width="10%"&gt;11/10/2022&lt;/td&gt;&lt;td class="izq6a-color" width="10%"&gt;&lt;/td&gt;&lt;td class="izq6a-color" width="10%"&gt;0&lt;/td&gt;&lt;td class="izq6a-color" width="20%"&gt;POR NOTIFICAR ORDEN DE PUBLICACION EN PRENSA POR EXAM. DE FORMA APROBADO&lt;/td&gt;&lt;td class="izq6a-color" width="10%"&gt;11/10/2022&lt;/td&gt;&lt;td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F0573023 Tramite: 303166 Ref.: 318706&lt;/td&gt;&lt;td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303166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width="10%"&gt;28/02/2023&lt;/td&gt;&lt;td class="izq6a-color" width="10%"&gt;&lt;/td&gt;&lt;td class="izq6a-color" width="10%"&gt;0&lt;/td&gt;&lt;td class="izq6a-color" width="20%"&gt;SOLICITUD EN EXAMEN DE REGISTRABILIDAD&lt;/td&gt;&lt;td class="izq6a-color" width="10%"&gt;28/02/2023&lt;/td&gt;&lt;td class="izq6a-color" width="30%"&gt;&lt;/td&gt;&lt;td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width="30%"&gt;CONCEDIDA EN BOLETIN 622&lt;/td&gt;&lt;td class="celda8" width="10%"&gt;  &lt;/td&gt;&lt;/tr&gt;&lt;tr&gt;&lt;td class="izq6a-color" width="10%"&gt;01/06/2023&lt;/td&gt;&lt;td class="izq6a-color" width="10%"&gt;01/06/2038&lt;/td&gt;&lt;td class="izq6a-color" width="10%"&gt;257&lt;/td&gt;&lt;td class="izq6a-color" width="20%"&gt;REGISTRO DE MARCA&lt;/td&gt;&lt;td class="izq6a-color" width="10%"&gt;06/06/2023&lt;/td&gt;&lt;td class="izq6a-color" width="30%"&gt;REGISTRO NUMERO: P391928, POR TRAMITE WEBPI: T0366669&lt;/td&gt;&lt;td class="celda8" width="10%"&gt;&lt;a href="http://multimedia.sapi.gob.ve/marcas/certificados/boletin622/2022001737.pdf" target="_blank"&gt;&lt;img border="1" height="40" src="https://webpi.sapi.gob.ve/imagenes/ver_devolucion.png" width="40"/&gt;&lt;/a&gt;&lt;/td&gt;&lt;/tr&gt;&lt;tr&gt;&lt;td class="izq6a-color" width="10%"&gt;06/06/2023&lt;/td&gt;&lt;td class="izq6a-color" width="10%"&gt;&lt;/td&gt;&lt;td class="izq6a-color" width="10%"&gt;366669&lt;/td&gt;&lt;td class="izq6a-color" width="20%"&gt;PAGO DE DERECHOS&lt;/td&gt;&lt;td class="izq6a-color" width="10%"&gt;06/06/2023&lt;/td&gt;&lt;td class="izq6a-color" width="30%"&gt;30&lt;/td&gt;&lt;td class="celda8" width="10%"&gt;  &lt;/td&gt;&lt;/tr&gt;&lt;/table&gt;</t>
  </si>
  <si>
    <t>Webpi 27-feb-2025 14:32:21</t>
  </si>
  <si>
    <t>P394302</t>
  </si>
  <si>
    <t>CAFÉ Y SUCEDÁNEOS DEL CAFÉ.</t>
  </si>
  <si>
    <t>GISSELA MARGARITA SOLANO DE URRIETA - URRIETA DIAZ JOSE MANUEL -</t>
  </si>
  <si>
    <t>2013-1753</t>
  </si>
  <si>
    <t>EL DISEÑO SE DESCRIBE DE LA FORMA SIGUIENTE: EN PRIMERA INSTANCIA SE APRECIA UNA FIGURA CUADRADA DE FONDO DE COLOR NEGRO. DENTRO DEL CUADRADO DE FONDO NEGRO, EN TODO SU CENTRO, SE PRESENTA UN CÍRCULO DE COLOR BLANCO, DE TRAZO GRUESO, EN DONDE SE PUEDE OBSERVAR QUE SU DELINEADO INTERIOR O LADO INTERNO ES LISO DE FORMA CONTINUA, MIENTRAS QUE SU DELINEADO EXTERIOR O LADO EXTERNO, SE PUEDE APRECIAR QUE ESTA FORMADO POR PEQUEÑAS ONDAS O SEMI PUNTAS CONTINUAS, QUE LO HACEN VER, COMO SI FUESE UN BORDADO QUE PARECE SER LA DE UNA MEDALLA. DENTRO DEL CÍRCULO BLANCO, SE APRECIA UN FONDO FORMADO POR DOS COLORES, EN FORMA DE DEGRADE O MOTEADO, PUES EN LA PARTE SUPERIOR SE VE UN MARRÓN MÁS OSCURO, MIENTRAS QUE EN LA PARTE BAJA SE OBSERVA UN MARRÓN MÁS CLARO. SOBRE LO QUE SE HA DETALLADO, EN TODA LA PARTE CENTRAL, EXTENDIÉNDOSE A TODO EL FONDO DEL CÍRCULO BLANCO; SE ENCUENTRA ESCRITO EL SIGNO SOLICITADO "CAFÉ MORÁN"; ESCRITO CON LETRAS DE TIPO CURSIVA, EN FORMA DE TÍTULO, ES DECIR, LA PRIMERA LETRA DE CADA PALABRA ES MAYÚSCULA Y LAS SIGUIENTES SON MINÚSCULAS. LAS LETRAS SON DE TRAZO MUY GRUESO Y DE COLOR ROJO, DELINEADO CON UN TRAZO FINO DE COLOR BLANCO. SE PRESENTA EN PRIMERA INSTANCIA, EL TÉRMINO "CAFÉ", TÉRMINO GENÉRICO Y DESCRIPTIVO QUE NO SE REIVINDICA EN EL DISEÑO. JUSTO DEBAJO DEL TÉRMINO "CAFÉ", SE PRESENTA EL TÉRMINO "MORÁN". SE OBSERVA QUE EL TAMAÑO DE LAS LETRAS DEL TÉRMINO "MORÁN", SON MUCHO MÁS ALTAS QUE LA DEL TÉRMINO "CAFÉ". TAL ES ASÍ, QUE LA PRIMERA LETRA DE LA PALABRA "MORÁN", EL TRAZO DEL EXTREMO IZQUIERDO DE LA LETRA "L" SOBRESALE DEL CÍRCULO BLANCO. SE OBSERVA UNA PARTICULARIDAD EN LA PALABRA "MORÁN", PUES LA VOCAL "O", ESTÁ REPRESENTADA POR UN GRANO DE CAFÉ, EL CUAL SE VE EN ALTO RELIEVE. NO SE REIVINDICA EL TÉRMINO "CAFÉ", POR LO ANTES EXPUESTO. POR LO DEMÁS, SE REIVINDICA TODO SU CONTENIDO.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</si>
  <si>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width="10%"&gt;07/03/2022&lt;/td&gt;&lt;td class="izq6a-color" width="10%"&gt;&lt;/td&gt;&lt;td class="izq6a-color" width="10%"&gt;0&lt;/td&gt;&lt;td class="izq6a-color" width="20%"&gt;INGRESO DE SOLICITUD&lt;/td&gt;&lt;td class="izq6a-color" width="10%"&gt;07/03/2022&lt;/td&gt;&lt;td class="izq6a-color" width="30%"&gt;Pago de Tasa y Publicacion en Prensa: F0573220 Tramite: 303314 Ref.: 318833&lt;/td&gt;&lt;td class="celda8" width="10%"&gt;  &lt;/td&gt;&lt;/tr&gt;&lt;tr&gt;&lt;td class="izq6a-color" width="10%"&gt;31/05/2022&lt;/td&gt;&lt;td class="izq6a-color" width="10%"&gt;&lt;/td&gt;&lt;td class="izq6a-color" width="10%"&gt;0&lt;/td&gt;&lt;td class="izq6a-color" width="20%"&gt;SOLICITUD EN EXAMEN DE FORMA&lt;/td&gt;&lt;td class="izq6a-color" width="10%"&gt;31/05/2022&lt;/td&gt;&lt;td class="izq6a-color" width="30%"&gt;&lt;/td&gt;&lt;td class="celda8" width="10%"&gt;  &lt;/td&gt;&lt;/tr&gt;&lt;tr&gt;&lt;td class="izq6a-color" width="10%"&gt;31/05/2022&lt;/td&gt;&lt;td class="izq6a-color" width="10%"&gt;&lt;/td&gt;&lt;td class="izq6a-color" width="10%"&gt;0&lt;/td&gt;&lt;td class="izq6a-color" width="20%"&gt;SOLICITUD EN EXAMEN DE FORMA&lt;/td&gt;&lt;td class="izq6a-color" width="10%"&gt;31/05/2022&lt;/td&gt;&lt;td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width="30%"&gt;DEVUELTA EN BOLETIN 617&lt;/td&gt;&lt;td class="celda8" width="10%"&gt;&lt;a href="https://webpi.sapi.gob.ve/documentos/devolucion/marcas/forma/boletin617/2022001810.pdf" target="_blank"&gt;&lt;img border="1" height="40" src="https://webpi.sapi.gob.ve/imagenes/ver_devolucion.png" width="40"/&gt;&lt;/a&gt;&lt;/td&gt;&lt;/tr&gt;&lt;tr&gt;&lt;td class="izq6a-color" width="10%"&gt;03/08/2022&lt;/td&gt;&lt;td class="izq6a-color" width="10%"&gt;&lt;/td&gt;&lt;td class="izq6a-color" width="10%"&gt;617&lt;/td&gt;&lt;td class="izq6a-color" width="20%"&gt;ESCRITO DE REINGRESO&lt;/td&gt;&lt;td class="izq6a-color" width="10%"&gt;03/08/2022&lt;/td&gt;&lt;td class="izq6a-color" width="30%"&gt;Contestacion a Oficio de Devolucion de forma publicado en el boletin: 617. Tramite Webpi: 325979&lt;/td&gt;&lt;td class="celda8" width="10%"&gt;&lt;a href="https://webpi.sapi.gob.ve/documentos/cdevolucion/marcas/forma/boletin617/ecd_2022001810.pdf" target="_blank"&gt;&lt;img border="1" height="40" src="https://webpi.sapi.gob.ve/imagenes/ver_devolucion.png" width="40"/&gt;&lt;/a&gt;&lt;/td&gt;&lt;/tr&gt;&lt;tr&gt;&lt;td class="izq6a-color" width="10%"&gt;06/02/2023&lt;/td&gt;&lt;td class="izq6a-color" width="10%"&gt;&lt;/td&gt;&lt;td class="izq6a-color" width="10%"&gt;0&lt;/td&gt;&lt;td class="izq6a-color" width="20%"&gt;REINGRESO DE SOLICITUD&lt;/td&gt;&lt;td class="izq6a-color" width="10%"&gt;06/02/2023&lt;/td&gt;&lt;td class="izq6a-color" width="30%"&gt;&lt;/td&gt;&lt;td class="celda8" width="10%"&gt;  &lt;/td&gt;&lt;/tr&gt;&lt;tr&gt;&lt;td class="izq6a-color" width="10%"&gt;06/02/2023&lt;/td&gt;&lt;td class="izq6a-color" width="10%"&gt;&lt;/td&gt;&lt;td class="izq6a-color" width="10%"&gt;0&lt;/td&gt;&lt;td class="izq6a-color" width="20%"&gt;POR NOTIFICAR ORDEN DE PUBLICACION EN PRENSA POR EXAM. DE FORMA APROBADO&lt;/td&gt;&lt;td class="izq6a-color" width="10%"&gt;06/02/2023&lt;/td&gt;&lt;td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F0573220 Tramite: 303314 Ref.: 318833&lt;/td&gt;&lt;td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303314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width="10%"&gt;12/09/2023&lt;/td&gt;&lt;td class="izq6a-color" width="10%"&gt;&lt;/td&gt;&lt;td class="izq6a-color" width="10%"&gt;&lt;/td&gt;&lt;td class="izq6a-color" width="20%"&gt;BUSQUEDA GRAFICA ELABORADA, PENDIENTE DE EXAMEN DE FONDO&lt;/td&gt;&lt;td class="izq6a-color" width="10%"&gt;12/09/2023&lt;/td&gt;&lt;td class="izq6a-color" width="30%"&gt;BUSQUEDA GRAFICA ELABORADA, PENDIENTE DE EXAMEN DE FONDO&lt;/td&gt;&lt;td class="celda8" width="10%"&gt;  &lt;/td&gt;&lt;/tr&gt;&lt;tr&gt;&lt;td class="izq6a-color" width="10%"&gt;18/10/2023&lt;/td&gt;&lt;td class="izq6a-color" width="10%"&gt;&lt;/td&gt;&lt;td class="izq6a-color" width="10%"&gt;0&lt;/td&gt;&lt;td class="izq6a-color" width="20%"&gt;SOLICITUD EN EXAMEN DE REGISTRABILIDAD&lt;/td&gt;&lt;td class="izq6a-color" width="10%"&gt;18/10/2023&lt;/td&gt;&lt;td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width="30%"&gt;CONCEDIDA EN BOLETIN 625&lt;/td&gt;&lt;td class="celda8" width="10%"&gt;  &lt;/td&gt;&lt;/tr&gt;&lt;tr&gt;&lt;td class="izq6a-color" width="10%"&gt;21/11/2023&lt;/td&gt;&lt;td class="izq6a-color" width="10%"&gt;21/11/2038&lt;/td&gt;&lt;td class="izq6a-color" width="10%"&gt;377&lt;/td&gt;&lt;td class="izq6a-color" width="20%"&gt;REGISTRO DE MARCA&lt;/td&gt;&lt;td class="izq6a-color" width="10%"&gt;30/11/2023&lt;/td&gt;&lt;td class="izq6a-color" width="30%"&gt;REGISTRO NUMERO: P394302, POR TRAMITE WEBPI: T0394468&lt;/td&gt;&lt;td class="celda8" width="10%"&gt;&lt;a href="http://multimedia.sapi.gob.ve/marcas/certificados/boletin625/2022001810.pdf" target="_blank"&gt;&lt;img border="1" height="40" src="https://webpi.sapi.gob.ve/imagenes/ver_devolucion.png" width="40"/&gt;&lt;/a&gt;&lt;/td&gt;&lt;/tr&gt;&lt;tr&gt;&lt;td class="izq6a-color" width="10%"&gt;30/11/2023&lt;/td&gt;&lt;td class="izq6a-color" width="10%"&gt;&lt;/td&gt;&lt;td class="izq6a-color" width="10%"&gt;394468&lt;/td&gt;&lt;td class="izq6a-color" width="20%"&gt;PAGO DE DERECHOS&lt;/td&gt;&lt;td class="izq6a-color" width="10%"&gt;30/11/2023&lt;/td&gt;&lt;td class="izq6a-color" width="30%"&gt;30&lt;/td&gt;&lt;td class="celda8" width="10%"&gt;  &lt;/td&gt;&lt;/tr&gt;&lt;/table&gt;</t>
  </si>
  <si>
    <t>Webpi 27-feb-2025 14:32:33</t>
  </si>
  <si>
    <t>P389626</t>
  </si>
  <si>
    <t>CARNE, PESCADO, CARNE DE AVE Y CARNE DE CAZA; EXTRACTOS DE CARNE; FRUTAS Y VERDURAS, HORTALIZAS Y LEGUMBRES EN CONSERVA, CONGELADAS, SECAS Y COCIDAS; JALEAS, CONFITURAS, COMPOTAS; HUEVOS; LECHE, QUESOS, MANTEQUILLA, YOGUR Y OTROS PRODUCTOS LÁCTEOS; ACEITES Y GRASAS PARA USO ALIMENTICIO.</t>
  </si>
  <si>
    <t>EL LOGO ESTÁ COMPUESTO POR LA PALABRA MORELLA PARTE DEL NOMBRE DE MI PERSONA, ESCRITA EN LETRAS DE MOLDE Y EN MAYÚSCULA DE TRAZO GRUESO DE COLOR NEGRO, DONDE SE EVIDENCIA EN LA CONSONANTE M, EN LA PARTE INFERIOR Y EN EL MEDIO, UN PEQUEÑO CÍRCULO O CIRCUNFERENCIA DE COLOR NEGRO, TODO SOBRE UN FONDO BLANCO. SE REIVINDICA EL DISEÑO SOLICITADO CON LOS COLORES DESCRITOS.</t>
  </si>
  <si>
    <t>Calle Caicaguana. Edif. Conjunto Residencial Alto Sol. Piso 0. Apto. B-01. Sector Tovar Caicaguana. Caracas. El Hatillo. Miranda. Zona Postal 1083 -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</si>
  <si>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width="10%"&gt;10/03/2022&lt;/td&gt;&lt;td class="izq6a-color" width="10%"&gt;&lt;/td&gt;&lt;td class="izq6a-color" width="10%"&gt;0&lt;/td&gt;&lt;td class="izq6a-color" width="20%"&gt;INGRESO DE SOLICITUD&lt;/td&gt;&lt;td class="izq6a-color" width="10%"&gt;10/03/2022&lt;/td&gt;&lt;td class="izq6a-color" width="30%"&gt;Pago de Tasa y Publicacion en Prensa: F0573438 Tramite: 303569 Ref.: 318996&lt;/td&gt;&lt;td class="celda8" width="10%"&gt;  &lt;/td&gt;&lt;/tr&gt;&lt;tr&gt;&lt;td class="izq6a-color" width="10%"&gt;26/05/2022&lt;/td&gt;&lt;td class="izq6a-color" width="10%"&gt;&lt;/td&gt;&lt;td class="izq6a-color" width="10%"&gt;0&lt;/td&gt;&lt;td class="izq6a-color" width="20%"&gt;POR NOTIFICAR ORDEN DE PUBLICACION EN PRENSA POR EXAM. DE FORMA APROBADO&lt;/td&gt;&lt;td class="izq6a-color" width="10%"&gt;26/05/2022&lt;/td&gt;&lt;td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F0573438 Tramite: 303569 Ref.: 318996&lt;/td&gt;&lt;td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303569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width="10%"&gt;04/11/2022&lt;/td&gt;&lt;td class="izq6a-color" width="10%"&gt;&lt;/td&gt;&lt;td class="izq6a-color" width="10%"&gt;&lt;/td&gt;&lt;td class="izq6a-color" width="20%"&gt;BUSQUEDA GRAFICA ELABORADA, PENDIENTE DE EXAMEN DE FONDO&lt;/td&gt;&lt;td class="izq6a-color" width="10%"&gt;04/11/2022&lt;/td&gt;&lt;td class="izq6a-color" width="30%"&gt;BUSQUEDA GRAFICA ELABORADA, PENDIENTE DE EXAMEN DE FONDO&lt;/td&gt;&lt;td class="celda8" width="10%"&gt;  &lt;/td&gt;&lt;/tr&gt;&lt;tr&gt;&lt;td class="izq6a-color" width="10%"&gt;04/11/2022&lt;/td&gt;&lt;td class="izq6a-color" width="10%"&gt;&lt;/td&gt;&lt;td class="izq6a-color" width="10%"&gt;0&lt;/td&gt;&lt;td class="izq6a-color" width="20%"&gt;SOLICITUD EN EXAMEN DE REGISTRABILIDAD&lt;/td&gt;&lt;td class="izq6a-color" width="10%"&gt;04/11/2022&lt;/td&gt;&lt;td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width="10%"&gt;134&lt;/td&gt;&lt;td class="izq6a-color" width="20%"&gt;REGISTRO DE MARCA&lt;/td&gt;&lt;td class="izq6a-color" width="10%"&gt;09/12/2022&lt;/td&gt;&lt;td class="izq6a-color" width="30%"&gt;REGISTRO NUMERO: P389626, POR TRAMITE WEBPI: T0345647&lt;/td&gt;&lt;td class="celda8" width="10%"&gt;&lt;a href="http://multimedia.sapi.gob.ve/marcas/certificados/boletin619/2022001912.pdf" target="_blank"&gt;&lt;img border="1" height="40" src="https://webpi.sapi.gob.ve/imagenes/ver_devolucion.png" width="40"/&gt;&lt;/a&gt;&lt;/td&gt;&lt;/tr&gt;&lt;tr&gt;&lt;td class="izq6a-color" width="10%"&gt;09/12/2022&lt;/td&gt;&lt;td class="izq6a-color" width="10%"&gt;&lt;/td&gt;&lt;td class="izq6a-color" width="10%"&gt;345647&lt;/td&gt;&lt;td class="izq6a-color" width="20%"&gt;PAGO DE DERECHOS&lt;/td&gt;&lt;td class="izq6a-color" width="10%"&gt;09/12/2022&lt;/td&gt;&lt;td class="izq6a-color" width="30%"&gt;29&lt;/td&gt;&lt;td class="celda8" width="10%"&gt;  &lt;/td&gt;&lt;/tr&gt;&lt;/table&gt;</t>
  </si>
  <si>
    <t>Webpi 27-feb-2025 14:32:44</t>
  </si>
  <si>
    <t>GONZALEZ ESCOBAR CASTOR JOSE - ROSSINI MARTIN NICOLAS - NORBERTO APOLINAR YIBIRIN - BAEZ HOLGUIN ANA GRECIA - LOPEZ TERRIZI GUSTAVO ADOLFO -</t>
  </si>
  <si>
    <t>2022-0611</t>
  </si>
  <si>
    <t>LABORATORIO PLUSANDEX, C.A.</t>
  </si>
  <si>
    <t>Presentado por: CASTOR GONZALEZ ESCOBAR, Cedula: 10708541, empresa: LABORATORIO PLUSANDEX, C.A.. Tramite Webpi: 399668</t>
  </si>
  <si>
    <t>https://webpi.sapi.gob.ve/documentos/coposicion/marcas/boletin625/com-2022001956-399668.pdf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</si>
  <si>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width="10%"&gt;10/03/2022&lt;/td&gt;&lt;td class="izq6a-color" width="10%"&gt;&lt;/td&gt;&lt;td class="izq6a-color" width="10%"&gt;0&lt;/td&gt;&lt;td class="izq6a-color" width="20%"&gt;INGRESO DE SOLICITUD&lt;/td&gt;&lt;td class="izq6a-color" width="10%"&gt;10/03/2022&lt;/td&gt;&lt;td class="izq6a-color" width="30%"&gt;Pago de Tasa y Publicacion en Prensa: F0573777 Tramite: 303872 Ref.: 319244&lt;/td&gt;&lt;td class="celda8" width="10%"&gt;  &lt;/td&gt;&lt;/tr&gt;&lt;tr&gt;&lt;td class="izq6a-color" width="10%"&gt;22/03/2022&lt;/td&gt;&lt;td class="izq6a-color" width="10%"&gt;&lt;/td&gt;&lt;td class="izq6a-color" width="10%"&gt;0&lt;/td&gt;&lt;td class="izq6a-color" width="20%"&gt;ESCRITO DE RECEPCION DE DOCUMENTOS (RECAUDOS)&lt;/td&gt;&lt;td class="izq6a-color" width="10%"&gt;22/03/2022&lt;/td&gt;&lt;td class="izq6a-color" width="30%"&gt;Escrito de Consignación de Recaudos FM-02 (Marca).&lt;/td&gt;&lt;td class="celda8" width="10%"&gt;  &lt;/td&gt;&lt;/tr&gt;&lt;tr&gt;&lt;td class="izq6a-color" width="10%"&gt;26/05/2022&lt;/td&gt;&lt;td class="izq6a-color" width="10%"&gt;&lt;/td&gt;&lt;td class="izq6a-color" width="10%"&gt;0&lt;/td&gt;&lt;td class="izq6a-color" width="20%"&gt;SOLICITUD EN EXAMEN DE FORMA&lt;/td&gt;&lt;td class="izq6a-color" width="10%"&gt;26/05/2022&lt;/td&gt;&lt;td class="izq6a-color" width="30%"&gt;&lt;/td&gt;&lt;td class="celda8" width="10%"&gt;  &lt;/td&gt;&lt;/tr&gt;&lt;tr&gt;&lt;td class="izq6a-color" width="10%"&gt;26/05/2022&lt;/td&gt;&lt;td class="izq6a-color" width="10%"&gt;&lt;/td&gt;&lt;td class="izq6a-color" width="10%"&gt;0&lt;/td&gt;&lt;td class="izq6a-color" width="20%"&gt;SOLICITUD EN EXAMEN DE FORMA&lt;/td&gt;&lt;td class="izq6a-color" width="10%"&gt;26/05/2022&lt;/td&gt;&lt;td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width="30%"&gt;DEVUELTA EN BOLETIN 617&lt;/td&gt;&lt;td class="celda8" width="10%"&gt;&lt;a href="https://webpi.sapi.gob.ve/documentos/devolucion/marcas/forma/boletin617/2022001956.pdf" target="_blank"&gt;&lt;img border="1" height="40" src="https://webpi.sapi.gob.ve/imagenes/ver_devolucion.png" width="40"/&gt;&lt;/a&gt;&lt;/td&gt;&lt;/tr&gt;&lt;tr&gt;&lt;td class="izq6a-color" width="10%"&gt;09/08/2022&lt;/td&gt;&lt;td class="izq6a-color" width="10%"&gt;&lt;/td&gt;&lt;td class="izq6a-color" width="10%"&gt;617&lt;/td&gt;&lt;td class="izq6a-color" width="20%"&gt;ESCRITO DE REINGRESO&lt;/td&gt;&lt;td class="izq6a-color" width="10%"&gt;09/08/2022&lt;/td&gt;&lt;td class="izq6a-color" width="30%"&gt;Contestacion a Oficio de Devolucion de forma publicado en el boletin: 617. Tramite Webpi: 326644&lt;/td&gt;&lt;td class="celda8" width="10%"&gt;&lt;a href="https://webpi.sapi.gob.ve/documentos/cdevolucion/marcas/forma/boletin617/ecd_2022001956.pdf" target="_blank"&gt;&lt;img border="1" height="40" src="https://webpi.sapi.gob.ve/imagenes/ver_devolucion.png" width="40"/&gt;&lt;/a&gt;&lt;/td&gt;&lt;/tr&gt;&lt;tr&gt;&lt;td class="izq6a-color" width="10%"&gt;30/01/2023&lt;/td&gt;&lt;td class="izq6a-color" width="10%"&gt;&lt;/td&gt;&lt;td class="izq6a-color" width="10%"&gt;0&lt;/td&gt;&lt;td class="izq6a-color" width="20%"&gt;REINGRESO DE SOLICITUD&lt;/td&gt;&lt;td class="izq6a-color" width="10%"&gt;30/01/2023&lt;/td&gt;&lt;td class="izq6a-color" width="30%"&gt;&lt;/td&gt;&lt;td class="celda8" width="10%"&gt;  &lt;/td&gt;&lt;/tr&gt;&lt;tr&gt;&lt;td class="izq6a-color" width="10%"&gt;30/01/2023&lt;/td&gt;&lt;td class="izq6a-color" width="10%"&gt;&lt;/td&gt;&lt;td class="izq6a-color" width="10%"&gt;0&lt;/td&gt;&lt;td class="izq6a-color" width="20%"&gt;POR NOTIFICAR ORDEN DE PUBLICACION EN PRENSA POR EXAM. DE FORMA APROBADO&lt;/td&gt;&lt;td class="izq6a-color" width="10%"&gt;30/01/2023&lt;/td&gt;&lt;td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F0573777 Tramite: 303872 Ref.: 319244&lt;/td&gt;&lt;td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303872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width="10%"&gt;03/10/2023&lt;/td&gt;&lt;td class="izq6a-color" width="10%"&gt;&lt;/td&gt;&lt;td class="izq6a-color" width="10%"&gt;623&lt;/td&gt;&lt;td class="izq6a-color" width="20%"&gt;ESCRITO DE OPOSICION&lt;/td&gt;&lt;td class="izq6a-color" width="10%"&gt;03/10/2023&lt;/td&gt;&lt;td class="izq6a-color" width="30%"&gt;LAURA BOZ MACHADO, Cedula: 10629954, empresa: LABORATORIOS VALMOR, C.A.. Tramite Webpi: 383603&lt;/td&gt;&lt;td class="celda8" width="10%"&gt;&lt;a href="https://webpi.sapi.gob.ve/documentos/oposiciones/marcas/boletin623/eom-2022001956-383603.pdf" target="_blank"&gt;&lt;img border="1" height="40" src="https://webpi.sapi.gob.ve/imagenes/ver_devolucion.png" width="40"/&gt;&lt;/a&gt;&lt;/td&gt;&lt;/tr&gt;&lt;tr&gt;&lt;td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width="30%"&gt;OBSERVADA EN BOLETIN 625&lt;/td&gt;&lt;td class="celda8" width="10%"&gt;  &lt;/td&gt;&lt;/tr&gt;&lt;tr&gt;&lt;td class="izq6a-color" width="10%"&gt;02/01/2024&lt;/td&gt;&lt;td class="izq6a-color" width="10%"&gt;&lt;/td&gt;&lt;td class="izq6a-color" width="10%"&gt;625&lt;/td&gt;&lt;td class="izq6a-color" width="20%"&gt;ESCRITO DE CONTESTACION A OBSERVACION&lt;/td&gt;&lt;td class="izq6a-color" width="10%"&gt;02/01/2024&lt;/td&gt;&lt;td class="izq6a-color" width="30%"&gt;Presentado por: CASTOR GONZALEZ ESCOBAR, Cedula: 10708541, empresa: LABORATORIO PLUSANDEX, C.A.. Tramite Webpi: 399668&lt;/td&gt;&lt;td class="celda8" width="10%"&gt;&lt;a href="https://webpi.sapi.gob.ve/documentos/coposicion/marcas/boletin625/com-2022001956-399668.pdf" target="_blank"&gt;&lt;img border="1" height="40" src="https://webpi.sapi.gob.ve/imagenes/ver_devolucion.png" width="40"/&gt;&lt;/a&gt;&lt;/td&gt;&lt;/tr&gt;&lt;/table&gt;</t>
  </si>
  <si>
    <t>Webpi 27-feb-2025 14:32:55</t>
  </si>
  <si>
    <t>BEBIDAS ALCOHÓLICAS (EXCEPTO CERVEZA); VINOS, WHISKY, RON.</t>
  </si>
  <si>
    <t>Presentado por: FREDDY CAMACHO, Cedula: 6348822, empresa: MAURICIO ANTONIO FUENMAYOR SANCHEZ. Tramite Webpi: 349660</t>
  </si>
  <si>
    <t>https://webpi.sapi.gob.ve/documentos/coposicion/marcas/boletin619/com-2022001963-349660.pdf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</si>
  <si>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width="10%"&gt;10/03/2022&lt;/td&gt;&lt;td class="izq6a-color" width="10%"&gt;&lt;/td&gt;&lt;td class="izq6a-color" width="10%"&gt;0&lt;/td&gt;&lt;td class="izq6a-color" width="20%"&gt;INGRESO DE SOLICITUD&lt;/td&gt;&lt;td class="izq6a-color" width="10%"&gt;10/03/2022&lt;/td&gt;&lt;td class="izq6a-color" width="30%"&gt;Pago de Tasa y Publicacion en Prensa: F0572241 Tramite: 302283 Ref.: 317832&lt;/td&gt;&lt;td class="celda8" width="10%"&gt;  &lt;/td&gt;&lt;/tr&gt;&lt;tr&gt;&lt;td class="izq6a-color" width="10%"&gt;26/05/2022&lt;/td&gt;&lt;td class="izq6a-color" width="10%"&gt;&lt;/td&gt;&lt;td class="izq6a-color" width="10%"&gt;0&lt;/td&gt;&lt;td class="izq6a-color" width="20%"&gt;POR NOTIFICAR ORDEN DE PUBLICACION EN PRENSA POR EXAM. DE FORMA APROBADO&lt;/td&gt;&lt;td class="izq6a-color" width="10%"&gt;26/05/2022&lt;/td&gt;&lt;td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F0572241 Tramite: 302283 Ref.: 317832&lt;/td&gt;&lt;td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302283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width="10%"&gt;26/10/2022&lt;/td&gt;&lt;td class="izq6a-color" width="10%"&gt;&lt;/td&gt;&lt;td class="izq6a-color" width="10%"&gt;618&lt;/td&gt;&lt;td class="izq6a-color" width="20%"&gt;ESCRITO DE OPOSICION&lt;/td&gt;&lt;td class="izq6a-color" width="10%"&gt;26/10/2022&lt;/td&gt;&lt;td class="izq6a-color" width="30%"&gt;BEATRIZ CAROLINA AYALA CHERUBINI, Cedula: 10338154, empresa: FEDERACION VENEZOLANA DE FUTBOL. Tramite Webpi: 338019&lt;/td&gt;&lt;td class="celda8" width="10%"&gt;&lt;a href="https://webpi.sapi.gob.ve/documentos/oposiciones/marcas/boletin618/eom-2022001963-338019.pdf" target="_blank"&gt;&lt;img border="1" height="40" src="https://webpi.sapi.gob.ve/imagenes/ver_devolucion.png" width="40"/&gt;&lt;/a&gt;&lt;/td&gt;&lt;/tr&gt;&lt;tr&gt;&lt;td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width="30%"&gt;OBSERVADA EN BOLETIN 619&lt;/td&gt;&lt;td class="celda8" width="10%"&gt;  &lt;/td&gt;&lt;/tr&gt;&lt;tr&gt;&lt;td class="izq6a-color" width="10%"&gt;09/01/2023&lt;/td&gt;&lt;td class="izq6a-color" width="10%"&gt;&lt;/td&gt;&lt;td class="izq6a-color" width="10%"&gt;619&lt;/td&gt;&lt;td class="izq6a-color" width="20%"&gt;ESCRITO DE CONTESTACION A OBSERVACION&lt;/td&gt;&lt;td class="izq6a-color" width="10%"&gt;09/01/2023&lt;/td&gt;&lt;td class="izq6a-color" width="30%"&gt;Presentado por: FREDDY CAMACHO, Cedula: 6348822, empresa: MAURICIO ANTONIO FUENMAYOR SANCHEZ. Tramite Webpi: 349660&lt;/td&gt;&lt;td class="celda8" width="10%"&gt;&lt;a href="https://webpi.sapi.gob.ve/documentos/coposicion/marcas/boletin619/com-2022001963-349660.pdf" target="_blank"&gt;&lt;img border="1" height="40" src="https://webpi.sapi.gob.ve/imagenes/ver_devolucion.png" width="40"/&gt;&lt;/a&gt;&lt;/td&gt;&lt;/tr&gt;&lt;/table&gt;</t>
  </si>
  <si>
    <t>Webpi 27-feb-2025 14:33:07</t>
  </si>
  <si>
    <t>P390915</t>
  </si>
  <si>
    <t>GALLETAS, TORTAS (PASTELES), PREPARACIONES HECHAS DE HARINA Y CEREALES, PAN, PASTELERÍA Y CONFITERÍA, HELADOS COMESTIBLES HARINA DE MAÍZ, HARINA DE TRIGO, MEZCLAS PARA PREPARAR TORTAS, PASTAS ALIMENTICIAS, ARROZ, AZÚCAR, SALSAS, AVENA PROCESADA Y ALIMENTOS A BASE DE AVENA, TÉ, CAFÉ, CHOCOLATE, CACAO EN TODAS SUS PRESENTACIONES Y MEZCLAS, BEBIDAS DE CAFÉ Y CHOCOLATE, KETCHUP (SALSA), SALSA A BASE DE TOMATES, MAYONESA, SALSA A BASE DE MAYONESAS, SALSA DE AJO, SALSA DE SOYA, SALSA INGLESA, SALSA BARBIQUIU, SALSA DE OSTRAS, SALSA DE AJÍ DULCE, SALSA PICANTE, MEZCLAS DE SALSAS, AROMATIZANTES EN FORMA DE SALSAS CONCENTRADAS, SALSA AGRIDULCE, SALSAS DE CURRY, SALSAS PARA CARNE A LA BARBACOA, SALSAS PARA PASTA, SALSAS PARA PIZZAS, SALSAS UTILIZADAS COMO CONDIMENTOS, ESPECIAS, MOSTAZA, ABLANDADORES DE CARNES, ADEREZOS, ADOBOS, ESPECIAS PRODUCTOS PARA SAZONAR, CONDIMENTOS, LEVADURA, SABORIZANTES ALIMENTICIOS, SAL, VINAGRE, COMIDAS ENVASADAS A BASE DE ARROZ, CON CARNE, PESCADO O VERDURAS, COMIDAS PREPARADAS QUE CONSISTEN PRINCIPALMENTE EN ARROZ Y TAMBIÉN CON CARNE, PESCADO O VERDURAS, SAL PARA CONSERVAR PESCADO.</t>
  </si>
  <si>
    <t>SE TRATA DE UNA ETIQUETA DE FONDO BLANCO DONDE SE APRECIA DOS CÍRCULOS DE TRAZO FINO EN COLOR AZUL UNO SUPERPUESTO ARRIBA DEL OTRO Y SIN TERMINAR, EN SU CENTRO SE PUEDE OBSERVAR LA FIGURA FANTASIOSA Y CARICATURALIZADA DE UN JOVEN CON CABELLO Y CEJAS MARRÓN, OJOS NEGROS, PIEL COLOR CARNE QUE PRESENTA UN BRAZO ALZADO, CARA SONRIENTE CON DIENTES SUPERIORES EN BLANCO, LENGUA EN ROJO, EL MISMO CONTIENE UN ESPECIE DE SOMBRA EN COLOR PIEL MAS CLARA EN EL ANTEBRAZO Y CUELLO, TERMINANDO CON UNA FRANELA EN COLOR AZUL; DEBAJO DEL MISMO SE PUEDE LEER LA PALABRA DE FANTASÍA QUE NO TIENE TRADUCCIÓN AL ESPAÑOL GANDOUR, ESCRITA EN LETRAS DE MOLDE TRAZO GRUESO EN FORMA CARACTERÍSTICA Y COLOR BLANCO, EN DONDE LAS LETRAS GAN CONTIENEN VARIAS PARTICULARIDADES YA QUE LAS LETRAS (G) Y (A) SON DE MAYOR TAMAÑO QUE LA LETRA (N), IGUALMENTE LA LETRA (A) NO PRESENTA EN SU PARTE CENTRAL LA LINEA VERTICAL PARA DARLE UNA APRECIACIÓN DIFERENTE, LAS TRES LETRAS ESTÁN COLOCADA MAS ARRIBA QUE LAS LETRAS DOUR, PARA DARLE UNA DISPOSICIÓN ESCALONADA, TAMBIÉN SE PUEDE NOTAR QUE LA LETRA (D) ESTA DIVIDIDA EN SU LADO IZQUIERDO, DENTRO DE LA LETRA (O) SE PUEDE APRECIAR UN CIRCULO DE COLOR BLANCO, LA LETRA (U) EN SU PARTE DERECHA ES DE MAYOR TAMAÑO, LA LETRA (R) SE PUEDE NOTAR QUE ESTA ESCRITA EN FORMA INCOMPLETA EN SU PARTE SUPERIOR IZQUIERDA; TODO LO DESCRITO SE ENCUENTRA DENTRO DE UN FONDO DE TRAZO GRUESO EN COLOR AZUL. SE REIVINDICA EL CONJUNTO DESCRITO ASÍ COMO LA COMBINACIÓN DE LOS COLORES.</t>
  </si>
  <si>
    <t>SOLICITUD DE CESION</t>
  </si>
  <si>
    <t>Cesión presentada en fecha: 18/05/2023, CESIONARIO: GM CASA DE MARCAS C.A. con Domicilio en: AV LOS MEDANOS CON CALLE MIRANDA, EDF. LHAU, PISO 1ER, LOCAL S/N, SECTOR LOS TRES PLATOS, SANTA ANA DE CORO, ESTADO FALCON, ZONA POSTAL 4101., REPUBLICA BOLIVARIANA DE VENEZUELA, WEBPI Tramite No: 363457 y Referencia: 365555. S/Factura: F0633429, de fecha: 2023-05-12</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</si>
  <si>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width="10%"&gt;11/03/2022&lt;/td&gt;&lt;td class="izq6a-color" width="10%"&gt;&lt;/td&gt;&lt;td class="izq6a-color" width="10%"&gt;0&lt;/td&gt;&lt;td class="izq6a-color" width="20%"&gt;INGRESO DE SOLICITUD&lt;/td&gt;&lt;td class="izq6a-color" width="10%"&gt;11/03/2022&lt;/td&gt;&lt;td class="izq6a-color" width="30%"&gt;Pago de Tasa y Publicacion en Prensa: F0573801 Tramite: 303908 Ref.: 319289&lt;/td&gt;&lt;td class="celda8" width="10%"&gt;  &lt;/td&gt;&lt;/tr&gt;&lt;tr&gt;&lt;td class="izq6a-color" width="10%"&gt;09/06/2022&lt;/td&gt;&lt;td class="izq6a-color" width="10%"&gt;&lt;/td&gt;&lt;td class="izq6a-color" width="10%"&gt;0&lt;/td&gt;&lt;td class="izq6a-color" width="20%"&gt;POR NOTIFICAR ORDEN DE PUBLICACION EN PRENSA POR EXAM. DE FORMA APROBADO&lt;/td&gt;&lt;td class="izq6a-color" width="10%"&gt;09/06/2022&lt;/td&gt;&lt;td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F0573801 Tramite: 303908 Ref.: 319289&lt;/td&gt;&lt;td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303908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width="10%"&gt;07/11/2022&lt;/td&gt;&lt;td class="izq6a-color" width="10%"&gt;&lt;/td&gt;&lt;td class="izq6a-color" width="10%"&gt;0&lt;/td&gt;&lt;td class="izq6a-color" width="20%"&gt;SOLICITUD EN EXAMEN DE REGISTRABILIDAD&lt;/td&gt;&lt;td class="izq6a-color" width="10%"&gt;07/11/2022&lt;/td&gt;&lt;td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width="10%"&gt;200&lt;/td&gt;&lt;td class="izq6a-color" width="20%"&gt;REGISTRO DE MARCA&lt;/td&gt;&lt;td class="izq6a-color" width="10%"&gt;12/01/2023&lt;/td&gt;&lt;td class="izq6a-color" width="30%"&gt;REGISTRO NUMERO: P390915, POR TRAMITE WEBPI: T0350235&lt;/td&gt;&lt;td class="celda8" width="10%"&gt;&lt;a href="http://multimedia.sapi.gob.ve/marcas/certificados/boletin619/2022002020.pdf" target="_blank"&gt;&lt;img border="1" height="40" src="https://webpi.sapi.gob.ve/imagenes/ver_devolucion.png" width="40"/&gt;&lt;/a&gt;&lt;/td&gt;&lt;/tr&gt;&lt;tr&gt;&lt;td class="izq6a-color" width="10%"&gt;12/01/2023&lt;/td&gt;&lt;td class="izq6a-color" width="10%"&gt;&lt;/td&gt;&lt;td class="izq6a-color" width="10%"&gt;350235&lt;/td&gt;&lt;td class="izq6a-color" width="20%"&gt;PAGO DE DERECHOS&lt;/td&gt;&lt;td class="izq6a-color" width="10%"&gt;12/01/2023&lt;/td&gt;&lt;td class="izq6a-color" width="30%"&gt;30&lt;/td&gt;&lt;td class="celda8" width="10%"&gt;  &lt;/td&gt;&lt;/tr&gt;&lt;tr&gt;&lt;td class="izq6a-color" width="10%"&gt;18/05/2023&lt;/td&gt;&lt;td class="izq6a-color" width="10%"&gt;&lt;/td&gt;&lt;td class="izq6a-color" width="10%"&gt;2023015453&lt;/td&gt;&lt;td class="izq6a-color" width="20%"&gt;SOLICITUD DE CESION&lt;/td&gt;&lt;td class="izq6a-color" width="10%"&gt;18/05/2023&lt;/td&gt;&lt;td class="izq6a-color" width="30%"&gt;Cesión presentada en fecha: 18/05/2023, CESIONARIO: GM CASA DE MARCAS C.A. con Domicilio en: AV LOS MEDANOS CON CALLE MIRANDA, EDF. LHAU, PISO 1ER, LOCAL S/N, SECTOR LOS TRES PLATOS, SANTA ANA DE CORO, ESTADO FALCON, ZONA POSTAL 4101., REPUBLICA BOLIVARIANA DE VENEZUELA, WEBPI Tramite No: 363457 y Referencia: 365555. S/Factura: F0633429, de fecha: 2023-05-12 &lt;/td&gt;&lt;td class="celda8" width="10%"&gt;  &lt;/td&gt;&lt;/tr&gt;&lt;/table&gt;</t>
  </si>
  <si>
    <t>Webpi 27-feb-2025 14:33:18</t>
  </si>
  <si>
    <t>P389542</t>
  </si>
  <si>
    <t>Bebidas alcoholicas (excepto cervezas).</t>
  </si>
  <si>
    <t>EL DISEÑO DE LA MARCA SE CARACTERIZA POR ESTAR COMPUESTO EN LA PARTE CENTRAL DEL DISEÑO POR EL TERMINO "TAWALA" EN LETRAS MAYÚSCULAS TIPO IMPRENTA DE COLOR ROJO CON BORDES DE COLOR BLANCO, EN LAS LETRAS "A" SE OBSERVA DOS FIGURAS CIRCULARES DE COLOR DORADO EN EL CENTRO DE CADA UNA, EL TERMINO DESCRITO SE ENCUENTRA DENTRO DE UNA FIGURA RECTANGULAR DE COLOR ROJO CUYOS BORDES SE ENCUENTRAN SEPARADOS POR PEQUEÑAS FIGURAS RECTANGULARES DE COLOR BLANCO, EN LA PARTE INFERIOR CENTRAL DE LA FIGURA SE ENCUENTRA LA EXPRESIÓN "LICOR DE RON" EN LETRAS MAYÚSCULAS TIPO IMPRENTA DE COLOR NEGRO CON UNA LIGERA SEPARACIÓN ENTRE ELLAS. EN LA PARTE INFERIOR DEL DISEÑO SE ENCUENTRA EL TERMINO "LEGIÓN" EN UNA GRAFÍA CURSIVA DE COLOR DORADO Y CON UNA LIGERA INCLINACIÓN DE IZQUIERDA A DERECHA, LA LETRA "L" SE ENCUENTRA EN MAYÚSCULA Y SE EXTIENDE POR DEBAJO DE LA LETRA "E" HASTA LLEGAR A LA LETRA "G". EN SU PARTE SUPERIOR CENTRAL SE ENCUENTRA UNA FIGURA IRREGULAR QUE ASEMEJA A UNA PERSONA QUE CARGA UNA LANZA SOBRE SU HOMBRO Y PORTA UN CASCO EN SU CABEZA SOBRE UN CABALLO DE COLOR NEGRO QUE MIRA HACIA EL LADO IZQUIERDO DEL DISEÑO, A AMBOS LADOS SE POSICIONAN DOS FIGURAS IRREGULARES QUE ASEMEJAN ESTRELLAS DE CINCO PUNTAS TAMBIÉN DE COLOR NEGRO, SEGUIDO DE LA EXPRESIÓN "SOURCING PREMIUM QUALITY" (ABASTECIMIENTO DE PRIMERA CALIDAD) EN LETRAS MAYÚSCULAS TIPO IMPRENTA DE COLOR AMARILLO, A AMBOS LADOS DEL TÉRMINO, SEGUIDAMENTE SE ENCUENTRAN DOS FIGURAS DE FORMA RECTANGULAR CON BORDES DE COLOR DORADO Y FONDO BLANCO UBICADAS EN LA PARTE CENTRAL IZQUIERDA. SOBRE EL CONJUNTO DESCRITO SE DISPONE LA EXPRESIÓN "OF LEGIONARY MEN" (DE LOS HOMBRES LEGIONARIOS) EN LETRAS MAYÚSCULAS TIPO IMPRENTA DE COLOR DORADO ENTRE DOS ARCOS DE COLOR ROJO, AL FINAL DEL ARCO MAS GRANDE SE SITÚAN DOS FIGURAS IRREGULARES DE COLOR DORADO, LIGERAMENTE INCLINADAS Y QUE PRESENTAN SEMICÍRCULOS DE COLOR BLANCO EN SU INTERIOR. LOS ELEMENTOS ANTERIORMENTE DESCRITOS SE OBSERVAN SOBRE UN FONDO DE COLOR BLANCO. SE REIVINDICA EL CONJUNTO ANTERIORMENTE DESCRITO Y NO LAS PALABRAS GENÉRICAS Y/O DE USO COMÚN UTILIZADAS SEPARADAMENTE.</t>
  </si>
  <si>
    <t>Carretera Nacional Barquisimeto-Yaritagua, Sector Central-Marazul Cabudare, Municipio Palavecino. Lara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</si>
  <si>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width="10%"&gt;11/03/2022&lt;/td&gt;&lt;td class="izq6a-color" width="10%"&gt;&lt;/td&gt;&lt;td class="izq6a-color" width="10%"&gt;0&lt;/td&gt;&lt;td class="izq6a-color" width="20%"&gt;INGRESO DE SOLICITUD&lt;/td&gt;&lt;td class="izq6a-color" width="10%"&gt;11/03/2022&lt;/td&gt;&lt;td class="izq6a-color" width="30%"&gt;Pago de Tasa y Publicacion en Prensa: F0574419 Tramite: 304251 Ref.: 319496&lt;/td&gt;&lt;td class="celda8" width="10%"&gt;  &lt;/td&gt;&lt;/tr&gt;&lt;tr&gt;&lt;td class="izq6a-color" width="10%"&gt;18/03/2022&lt;/td&gt;&lt;td class="izq6a-color" width="10%"&gt;&lt;/td&gt;&lt;td class="izq6a-color" width="10%"&gt;0&lt;/td&gt;&lt;td class="izq6a-color" width="20%"&gt;ESCRITO DE RECEPCION DE DOCUMENTOS (RECAUDOS)&lt;/td&gt;&lt;td class="izq6a-color" width="10%"&gt;18/03/2022&lt;/td&gt;&lt;td class="izq6a-color" width="30%"&gt;Escrito de Consignación de Recaudos FM-02 (Marca).&lt;/td&gt;&lt;td class="celda8" width="10%"&gt;  &lt;/td&gt;&lt;/tr&gt;&lt;tr&gt;&lt;td class="izq6a-color" width="10%"&gt;23/05/2022&lt;/td&gt;&lt;td class="izq6a-color" width="10%"&gt;&lt;/td&gt;&lt;td class="izq6a-color" width="10%"&gt;0&lt;/td&gt;&lt;td class="izq6a-color" width="20%"&gt;POR NOTIFICAR ORDEN DE PUBLICACION EN PRENSA POR EXAM. DE FORMA APROBADO&lt;/td&gt;&lt;td class="izq6a-color" width="10%"&gt;23/05/2022&lt;/td&gt;&lt;td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F0574419 Tramite: 304251 Ref.: 319496&lt;/td&gt;&lt;td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304251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width="10%"&gt;07/11/2022&lt;/td&gt;&lt;td class="izq6a-color" width="10%"&gt;&lt;/td&gt;&lt;td class="izq6a-color" width="10%"&gt;0&lt;/td&gt;&lt;td class="izq6a-color" width="20%"&gt;SOLICITUD EN EXAMEN DE REGISTRABILIDAD&lt;/td&gt;&lt;td class="izq6a-color" width="10%"&gt;07/11/2022&lt;/td&gt;&lt;td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width="10%"&gt;126&lt;/td&gt;&lt;td class="izq6a-color" width="20%"&gt;REGISTRO DE MARCA&lt;/td&gt;&lt;td class="izq6a-color" width="10%"&gt;08/12/2022&lt;/td&gt;&lt;td class="izq6a-color" width="30%"&gt;REGISTRO NUMERO: P389542, POR TRAMITE WEBPI: T0345347&lt;/td&gt;&lt;td class="celda8" width="10%"&gt;&lt;a href="http://multimedia.sapi.gob.ve/marcas/certificados/boletin619/2022002028.pdf" target="_blank"&gt;&lt;img border="1" height="40" src="https://webpi.sapi.gob.ve/imagenes/ver_devolucion.png" width="40"/&gt;&lt;/a&gt;&lt;/td&gt;&lt;/tr&gt;&lt;tr&gt;&lt;td class="izq6a-color" width="10%"&gt;08/12/2022&lt;/td&gt;&lt;td class="izq6a-color" width="10%"&gt;&lt;/td&gt;&lt;td class="izq6a-color" width="10%"&gt;345347&lt;/td&gt;&lt;td class="izq6a-color" width="20%"&gt;PAGO DE DERECHOS&lt;/td&gt;&lt;td class="izq6a-color" width="10%"&gt;08/12/2022&lt;/td&gt;&lt;td class="izq6a-color" width="30%"&gt;33&lt;/td&gt;&lt;td class="celda8" width="10%"&gt;  &lt;/td&gt;&lt;/tr&gt;&lt;/table&gt;</t>
  </si>
  <si>
    <t>Webpi 27-feb-2025 14:33:29</t>
  </si>
  <si>
    <t>P402213</t>
  </si>
  <si>
    <t>BEBIDAS, BEBIDAS GASIFICADAS, BEBIDAS CON LIMÓN Y PANELA, BEBIDAS CON O A BASE DE PANELA, PREPARACIONES PARA HACER BEBIDAS CON O A BASE DE PANELA O PRODUCTOS DERIVADOS DE LA CAÑA DE AZÚCAR.</t>
  </si>
  <si>
    <t>CARRASCOSA DE MENA JOSE MANUEL - OSCAR J. HUERTAS BIGOTT - REYES URBINA LUISA NATACHA - ALVAREZ HERNANDEZ MITCHELLE J -</t>
  </si>
  <si>
    <t>2003-2297</t>
  </si>
  <si>
    <t>PAPELONYÁ (LA PALABRA PAPELONYÁ LEYENDA GENÉRICA NO REIVINDICABLE) CONSISTE EN LA REPRESENTACIÓN GRÁFICA DE LA PALABRA PAPELONYÁ (LA PALABRA PAPELONYÁ LEYENDA GENÉRICA NO REIVINDICABLE), DE TRAZO GRUESO, COLOR BLANCO CON BORDE AMARILLO Y VERDE. LAS LETRAS P, L, Y. ESCRITAS EN MAYÚSCULAS, EL RESTO EN MINÚSCULAS. EN LAS LETRAS P Y O, SE OBSERVA QUE TIENEN EL FONDO DE COLOR VERDE. LA ÚLTIMA LETRA A, VEMOS QUE SE ENCUENTRA ACENTUADA. TODO LO DESCRITO SOBRE UN FONDO BLANCO. SE REIVINDICA TODO EL CONJUNTO DESCRITO, ASÍ COMO LA COMBINACIÓN DE COLORES: BLANCO, VERDE Y AMARILLO.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</si>
  <si>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width="10%"&gt;11/03/2022&lt;/td&gt;&lt;td class="izq6a-color" width="10%"&gt;&lt;/td&gt;&lt;td class="izq6a-color" width="10%"&gt;0&lt;/td&gt;&lt;td class="izq6a-color" width="20%"&gt;INGRESO DE SOLICITUD&lt;/td&gt;&lt;td class="izq6a-color" width="10%"&gt;11/03/2022&lt;/td&gt;&lt;td class="izq6a-color" width="30%"&gt;Pago de Tasa y Publicacion en Prensa: F0574557 Tramite: 304346 Ref.: 319578&lt;/td&gt;&lt;td class="celda8" width="10%"&gt;  &lt;/td&gt;&lt;/tr&gt;&lt;tr&gt;&lt;td class="izq6a-color" width="10%"&gt;15/03/2022&lt;/td&gt;&lt;td class="izq6a-color" width="10%"&gt;&lt;/td&gt;&lt;td class="izq6a-color" width="10%"&gt;0&lt;/td&gt;&lt;td class="izq6a-color" width="20%"&gt;ESCRITO DE RECEPCION DE DOCUMENTOS (RECAUDOS)&lt;/td&gt;&lt;td class="izq6a-color" width="10%"&gt;15/03/2022&lt;/td&gt;&lt;td class="izq6a-color" width="30%"&gt;Escrito de Consignación de Recaudos FM-02 (Marca).&lt;/td&gt;&lt;td class="celda8" width="10%"&gt;  &lt;/td&gt;&lt;/tr&gt;&lt;tr&gt;&lt;td class="izq6a-color" width="10%"&gt;20/05/2022&lt;/td&gt;&lt;td class="izq6a-color" width="10%"&gt;&lt;/td&gt;&lt;td class="izq6a-color" width="10%"&gt;0&lt;/td&gt;&lt;td class="izq6a-color" width="20%"&gt;SOLICITUD EN EXAMEN DE FORMA&lt;/td&gt;&lt;td class="izq6a-color" width="10%"&gt;20/05/2022&lt;/td&gt;&lt;td class="izq6a-color" width="30%"&gt;&lt;/td&gt;&lt;td class="celda8" width="10%"&gt;  &lt;/td&gt;&lt;/tr&gt;&lt;tr&gt;&lt;td class="izq6a-color" width="10%"&gt;20/05/2022&lt;/td&gt;&lt;td class="izq6a-color" width="10%"&gt;&lt;/td&gt;&lt;td class="izq6a-color" width="10%"&gt;0&lt;/td&gt;&lt;td class="izq6a-color" width="20%"&gt;SOLICITUD EN EXAMEN DE FORMA&lt;/td&gt;&lt;td class="izq6a-color" width="10%"&gt;20/05/2022&lt;/td&gt;&lt;td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width="30%"&gt;DEVUELTA EN BOLETIN 617&lt;/td&gt;&lt;td class="celda8" width="10%"&gt;&lt;a href="https://webpi.sapi.gob.ve/documentos/devolucion/marcas/forma/boletin617/2022002044.pdf" target="_blank"&gt;&lt;img border="1" height="40" src="https://webpi.sapi.gob.ve/imagenes/ver_devolucion.png" width="40"/&gt;&lt;/a&gt;&lt;/td&gt;&lt;/tr&gt;&lt;tr&gt;&lt;td class="izq6a-color" width="10%"&gt;05/08/2022&lt;/td&gt;&lt;td class="izq6a-color" width="10%"&gt;&lt;/td&gt;&lt;td class="izq6a-color" width="10%"&gt;617&lt;/td&gt;&lt;td class="izq6a-color" width="20%"&gt;ESCRITO DE REINGRESO&lt;/td&gt;&lt;td class="izq6a-color" width="10%"&gt;05/08/2022&lt;/td&gt;&lt;td class="izq6a-color" width="30%"&gt;Contestacion a Oficio de Devolucion de forma publicado en el boletin: 617. Tramite Webpi: 326345&lt;/td&gt;&lt;td class="celda8" width="10%"&gt;&lt;a href="https://webpi.sapi.gob.ve/documentos/cdevolucion/marcas/forma/boletin617/ecd_2022002044.pdf" target="_blank"&gt;&lt;img border="1" height="40" src="https://webpi.sapi.gob.ve/imagenes/ver_devolucion.png" width="40"/&gt;&lt;/a&gt;&lt;/td&gt;&lt;/tr&gt;&lt;tr&gt;&lt;td class="izq6a-color" width="10%"&gt;31/01/2023&lt;/td&gt;&lt;td class="izq6a-color" width="10%"&gt;&lt;/td&gt;&lt;td class="izq6a-color" width="10%"&gt;0&lt;/td&gt;&lt;td class="izq6a-color" width="20%"&gt;REINGRESO DE SOLICITUD&lt;/td&gt;&lt;td class="izq6a-color" width="10%"&gt;31/01/2023&lt;/td&gt;&lt;td class="izq6a-color" width="30%"&gt;&lt;/td&gt;&lt;td class="celda8" width="10%"&gt;  &lt;/td&gt;&lt;/tr&gt;&lt;tr&gt;&lt;td class="izq6a-color" width="10%"&gt;31/01/2023&lt;/td&gt;&lt;td class="izq6a-color" width="10%"&gt;&lt;/td&gt;&lt;td class="izq6a-color" width="10%"&gt;0&lt;/td&gt;&lt;td class="izq6a-color" width="20%"&gt;POR NOTIFICAR ORDEN DE PUBLICACION EN PRENSA POR EXAM. DE FORMA APROBADO&lt;/td&gt;&lt;td class="izq6a-color" width="10%"&gt;31/01/2023&lt;/td&gt;&lt;td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F0574557 Tramite: 304346 Ref.: 319578&lt;/td&gt;&lt;td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304346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width="10%"&gt;13/09/2023&lt;/td&gt;&lt;td class="izq6a-color" width="10%"&gt;&lt;/td&gt;&lt;td class="izq6a-color" width="10%"&gt;&lt;/td&gt;&lt;td class="izq6a-color" width="20%"&gt;BUSQUEDA GRAFICA ELABORADA, PENDIENTE DE EXAMEN DE FONDO&lt;/td&gt;&lt;td class="izq6a-color" width="10%"&gt;13/09/2023&lt;/td&gt;&lt;td class="izq6a-color" width="30%"&gt;BUSQUEDA GRAFICA ELABORADA, PENDIENTE DE EXAMEN DE FONDO&lt;/td&gt;&lt;td class="celda8" width="10%"&gt;  &lt;/td&gt;&lt;/tr&gt;&lt;tr&gt;&lt;td class="izq6a-color" width="10%"&gt;31/08/2024&lt;/td&gt;&lt;td class="izq6a-color" width="10%"&gt;&lt;/td&gt;&lt;td class="izq6a-color" width="10%"&gt;0&lt;/td&gt;&lt;td class="izq6a-color" width="20%"&gt;SOLICITUD EN EXAMEN DE REGISTRABILIDAD&lt;/td&gt;&lt;td class="izq6a-color" width="10%"&gt;31/08/2024&lt;/td&gt;&lt;td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width="10%"&gt;393&lt;/td&gt;&lt;td class="izq6a-color" width="20%"&gt;REGISTRO DE MARCA&lt;/td&gt;&lt;td class="izq6a-color" width="10%"&gt;02/10/2024&lt;/td&gt;&lt;td class="izq6a-color" width="30%"&gt;REGISTRO NUMERO: P402213, POR TRAMITE WEBPI: T0451882&lt;/td&gt;&lt;td class="celda8" width="10%"&gt;&lt;a href="http://multimedia.sapi.gob.ve/marcas/certificados/boletin634/2022002044.pdf" target="_blank"&gt;&lt;img border="1" height="40" src="https://webpi.sapi.gob.ve/imagenes/ver_devolucion.png" width="40"/&gt;&lt;/a&gt;&lt;/td&gt;&lt;/tr&gt;&lt;tr&gt;&lt;td class="izq6a-color" width="10%"&gt;02/10/2024&lt;/td&gt;&lt;td class="izq6a-color" width="10%"&gt;&lt;/td&gt;&lt;td class="izq6a-color" width="10%"&gt;451882&lt;/td&gt;&lt;td class="izq6a-color" width="20%"&gt;PAGO DE DERECHOS&lt;/td&gt;&lt;td class="izq6a-color" width="10%"&gt;02/10/2024&lt;/td&gt;&lt;td class="izq6a-color" width="30%"&gt;32&lt;/td&gt;&lt;td class="celda8" width="10%"&gt;  &lt;/td&gt;&lt;/tr&gt;&lt;/table&gt;</t>
  </si>
  <si>
    <t>Webpi 27-feb-2025 14:33:41</t>
  </si>
  <si>
    <t>S077356</t>
  </si>
  <si>
    <t>SERVICIOS DE TELECOMUNICACIONES Y DE TELEFONÍA; ALQUILER DE LÍNEAS TELEFÓNICAS; TRANSMISIÓN ELECTRÓNICA DE DATOS Y DOCUMENTOS A TRAVÉS DE TERMINALES DE ORDENADOR Y DISPOSITIVOS ELECTRÓNICOS; SERVICIOS DE DIFUSIÓN DE WEBS; SERVICIOS DE BANDA ANCHA; SERVICIOS DE RADIODIFUSIÓN Y COMUNICACIONES INTERACTIVAS; SERVICIOS DE DIRECCIONAMIENTO Y DE UNIÓN PARA TELECOMUNICACIONES; COMUNICACIONES POR REDES DE FIBRAS ÓPTICAS; COMUNICACIONES POR TERMINALES DE ORDENADOR; TRANSMISIÓN DE MENSAJES Y DE IMÁGENES ASISTIDA POR ORDENADOR; SERVICIOS DE ACCESO A UN PORTAL DE INTERNET; SERVICIOS DE REDES DE TELECOMUNICACIONES MÓVILES; TRANSMISIÓN DE MENSAJES POR TELÉFONO Y FAX; SERVICIOS DE VIDEOCONFERENCIA; SERVICIOS DE GRABACIÓN, DE FILTRADO Y DE EXCLUSIÓN DE LLAMADAS; SERVICIOS Y EXPLOTACIÓN DE SALAS DE CHAT; FOROS [SALAS DE CHAT] PARA SISTEMAS DE REDES SOCIALES; FACILITACIÓN DE ACCESO A BLOGS DE LA WEB; FACILITACIÓN DE ENLACES ELECTRÓNICOS DE COMUNICACIÓN; SERVICIOS DE MENSAJERÍA ELECTRÓNICA; SERVICIOS DE ACCESO A TRANSACCIONES COMERCIALES A TRAVÉS DE REDES DE COMUNICACIÓN ELECTRÓNICAS; SERVICIOS DE DIFUSIÓN Y TRANSMISIÓN DE INFORMACIÓN A TRAVÉS DE REDES O INTERNET; FACILITACIÓN DE CONEXIONES DE TELECOMUNICACIÓN A INTERNET O A BASES DE DATOS; SERVICIOS DE DIFUSIÓN DE EMISIONES; SERVICIOS DE EMISIÓN Y DIFUSIÓN DE PROGRAMAS DE TELEVISIÓN Y RADIOFÓNICOS; SERVICIOS DE ACCESO A INTERNET; SERVICIO DE MENSAJERÍA DE TEXTOS Y DE CORREO ELECTRÓNICO; SERVICIOS DE INFORMACIÓN RELACIONADOS CON LAS TELECOMUNICACIONES, PRESTADOS POR MEDIO DE REDES DE TELECOMUNICACIONES; SERVICIOS DE UN PROVEEDOR DE RED, EN CONCRETO ALQUILER Y MANIPULACIÓN DE TIEMPOS DE ACCESO A REDES DE DATOS Y BASES DE DATOS, EN PARTICULAR INTERNET; ALQUILER DE EQUIPOS Y DISPOSITIVOS DE TELECOMUNICACIONES, INCLUYENDO TELÉFONOS; ALQUILER DE INSTALACIONES DE TELECOMUNICACIONES; PRESTACIÓN DE SERVICIOS DE COMUNICACIONES A TRAVÉS DEL USO DE TARJETAS TELEFÓNICAS O TARJETAS DE DÉBITO; INFORMACIÓN EN MATERIA DE TELECOMUNICACIONES; FACILITACIÓN DE ACCESO A CONTENIDOS, SITIOS WEB Y PORTALES; FACILITACIÓN A USUARIOS DE ACCESO REMOTO SEGURO A TRAVÉS DE INTERNET A REDES INFORMÁTICAS PRIVADAS.</t>
  </si>
  <si>
    <t>ELIAS, LUIS FRANCISCO - MARIO J. HERIZE - MARIA ELENA SERRATTI M. -</t>
  </si>
  <si>
    <t>2016-2528</t>
  </si>
  <si>
    <t>LA MARCA CONSISTE EN UNA ETIQUETA NO ENMARCADA DE TAMAÑO Y FORMA IRREGULAR EN LA QUE SE OBSERVAN CINCO PUNTOS EN FORMA DE LETRA T EN COLOR AZUL PANTONE 2386, TODO SOBRE FONDO BLANCO. LO ESENCIAL ES EL CONJUNTO DESCRITO TAL COMO SE EVIDENCIA EN LOS FACSÍMILES ANEXOS.</t>
  </si>
  <si>
    <t>C/ Gran Vía, 28 28013, Madrid (MADRID) - ESPAÑA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</si>
  <si>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width="10%"&gt;15/03/2022&lt;/td&gt;&lt;td class="izq6a-color" width="10%"&gt;&lt;/td&gt;&lt;td class="izq6a-color" width="10%"&gt;0&lt;/td&gt;&lt;td class="izq6a-color" width="20%"&gt;INGRESO DE SOLICITUD&lt;/td&gt;&lt;td class="izq6a-color" width="10%"&gt;15/03/2022&lt;/td&gt;&lt;td class="izq6a-color" width="30%"&gt;Pago de Tasa y Publicacion en Prensa: F0575104 Tramite: 304748 Ref.: 319922&lt;/td&gt;&lt;td class="celda8" width="10%"&gt;  &lt;/td&gt;&lt;/tr&gt;&lt;tr&gt;&lt;td class="izq6a-color" width="10%"&gt;24/05/2022&lt;/td&gt;&lt;td class="izq6a-color" width="10%"&gt;&lt;/td&gt;&lt;td class="izq6a-color" width="10%"&gt;0&lt;/td&gt;&lt;td class="izq6a-color" width="20%"&gt;POR NOTIFICAR ORDEN DE PUBLICACION EN PRENSA POR EXAM. DE FORMA APROBADO&lt;/td&gt;&lt;td class="izq6a-color" width="10%"&gt;24/05/2022&lt;/td&gt;&lt;td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F0575104 Tramite: 304748 Ref.: 319922&lt;/td&gt;&lt;td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304748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width="10%"&gt;07/11/2022&lt;/td&gt;&lt;td class="izq6a-color" width="10%"&gt;&lt;/td&gt;&lt;td class="izq6a-color" width="10%"&gt;&lt;/td&gt;&lt;td class="izq6a-color" width="20%"&gt;BUSQUEDA GRAFICA ELABORADA, PENDIENTE DE EXAMEN DE FONDO&lt;/td&gt;&lt;td class="izq6a-color" width="10%"&gt;07/11/2022&lt;/td&gt;&lt;td class="izq6a-color" width="30%"&gt;BUSQUEDA GRAFICA ELABORADA, PENDIENTE DE EXAMEN DE FONDO&lt;/td&gt;&lt;td class="celda8" width="10%"&gt;  &lt;/td&gt;&lt;/tr&gt;&lt;tr&gt;&lt;td class="izq6a-color" width="10%"&gt;07/11/2022&lt;/td&gt;&lt;td class="izq6a-color" width="10%"&gt;&lt;/td&gt;&lt;td class="izq6a-color" width="10%"&gt;0&lt;/td&gt;&lt;td class="izq6a-color" width="20%"&gt;SOLICITUD EN EXAMEN DE REGISTRABILIDAD&lt;/td&gt;&lt;td class="izq6a-color" width="10%"&gt;07/11/2022&lt;/td&gt;&lt;td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width="10%"&gt;126&lt;/td&gt;&lt;td class="izq6a-color" width="20%"&gt;REGISTRO DE MARCA&lt;/td&gt;&lt;td class="izq6a-color" width="10%"&gt;12/12/2022&lt;/td&gt;&lt;td class="izq6a-color" width="30%"&gt;REGISTRO NUMERO: S077356, POR TRAMITE WEBPI: T0345795&lt;/td&gt;&lt;td class="celda8" width="10%"&gt;&lt;a href="http://multimedia.sapi.gob.ve/marcas/certificados/boletin619/2022002118.pdf" target="_blank"&gt;&lt;img border="1" height="40" src="https://webpi.sapi.gob.ve/imagenes/ver_devolucion.png" width="40"/&gt;&lt;/a&gt;&lt;/td&gt;&lt;/tr&gt;&lt;tr&gt;&lt;td class="izq6a-color" width="10%"&gt;12/12/2022&lt;/td&gt;&lt;td class="izq6a-color" width="10%"&gt;&lt;/td&gt;&lt;td class="izq6a-color" width="10%"&gt;345795&lt;/td&gt;&lt;td class="izq6a-color" width="20%"&gt;PAGO DE DERECHOS&lt;/td&gt;&lt;td class="izq6a-color" width="10%"&gt;12/12/2022&lt;/td&gt;&lt;td class="izq6a-color" width="30%"&gt;38&lt;/td&gt;&lt;td class="celda8" width="10%"&gt;  &lt;/td&gt;&lt;/tr&gt;&lt;/table&gt;</t>
  </si>
  <si>
    <t>Webpi 27-feb-2025 14:33:52</t>
  </si>
  <si>
    <t>SERVICIOS DE VENTA AL POR MENOR; SERVICIOS DE PUBLICIDAD; SERVICIOS DE MERCADEO; ESTUDIOS DE MERCADO; SERVICIOS DE PROMOCIÓN; SERVICIOS DE CONSULTORÍA EMPRESARIAL; FACILITAR EL INTERCAMBIO Y LA VENTA DE PRODUCTOS Y SERVICIOS A TRAVÉS DE REDES DE COMPUTACIÓN Y DE COMUNICACIÓN; PROPORCIONAR INSTALACIONES EN LÍNEA PARA CONECTAR A LOS COMPRADORES CON LOS VENDEDORES; PROPORCIONAR UN MERCADO EN LÍNEA; PROPORCIONAR UN MERCADO EN LÍNEA PARA ACTIVOS DIGITALES, FICHAS (TOKENS) DIGITALES, CRIPTO-TOKENS, TOKENS DE UTILIDAD, TOKENS NO FUNGIBLES (NFTS), COLECCIONABLES DIGITALES, CRIPTO-COLECCIONABLES, CRIPTODIVISAS, MONEDAS DIGITALES Y MONEDAS VIRTUALES; PROPORCIONAR UN MERCADO EN LÍNEA PARA COMPRADORES Y VENDEDORES DE BIENES DIGITALES AUTENTICADOS POR TOKENS NO FUNGIBLES (NFT); PROPORCIONAR UN MERCADO EN LÍNEA PARA ALQUILAR, TOMAR PRESTADO E INTERCAMBIAR ACTIVOS DIGITALES, TOKENS DIGITALES, CRIPTO-TOKENS, TOKENS DE UTILIDAD, TOKENS NO FUNGIBLES (NFT), COLECCIONABLES DIGITALES, CRIPTO-COLECCIONABLES, CRIPTODIVISAS, MONEDAS DIGITALES Y MONEDAS VIRTUALES; PROPORCIONAR UN MERCADO VIRTUAL PARA ACTIVOS DIGITALES, TOKENS DIGITALES, CRIPTO-TOKENS, TOKENS DE UTILIDAD, TOKENS NO FUNGIBLES (NFTS), COLECCIONABLES DIGITALES, CRIPTO-COLECCIONABLES, CRIPTODIVISAS, MONEDAS DIGITALES Y MONEDAS VIRTUALES; PROPORCIONAR UN MERCADO VIRTUAL PARA COMPRADORES Y VENDEDORES DE BIENES DIGITALES AUTENTIFICADOS POR TOKENS NO FUNGIBLES (NFTS); PROPORCIONAR UN MERCADO VIRTUAL PARA ALQUILAR, TOMAR PRESTADO Y COMERCIAR CON FICHAS NO FUNGIBLES (NFT); FACILITAR EL INTERCAMBIO Y LA VENTA DE SERVICIOS Y PRODUCTOS DE TERCEROS A TRAVÉS DE REDES DE COMPUTACIÓN Y DE COMUNICACIÓN; PROPORCIONAR MERCADOS EN LÍNEA PARA VENDEDORES DE BIENES Y/O SERVICIOS; SERVICIOS DE SUBASTA; SERVICIOS DE VOTACIÓN; PROMOVER LOS BIENES Y SERVICIOS DE OTROS A TRAVÉS DE REDES DE COMPUTACIÓN Y DE COMUNICACIÓN.</t>
  </si>
  <si>
    <t>2022-1094</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</si>
  <si>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width="10%"&gt;16/03/2022&lt;/td&gt;&lt;td class="izq6a-color" width="10%"&gt;&lt;/td&gt;&lt;td class="izq6a-color" width="10%"&gt;0&lt;/td&gt;&lt;td class="izq6a-color" width="20%"&gt;INGRESO DE SOLICITUD&lt;/td&gt;&lt;td class="izq6a-color" width="10%"&gt;16/03/2022&lt;/td&gt;&lt;td class="izq6a-color" width="30%"&gt;Pago de Tasa y Publicacion en Prensa: F0573508 Tramite: 303658 Ref.: 319074&lt;/td&gt;&lt;td class="celda8" width="10%"&gt;  &lt;/td&gt;&lt;/tr&gt;&lt;tr&gt;&lt;td class="izq6a-color" width="10%"&gt;25/05/2022&lt;/td&gt;&lt;td class="izq6a-color" width="10%"&gt;&lt;/td&gt;&lt;td class="izq6a-color" width="10%"&gt;0&lt;/td&gt;&lt;td class="izq6a-color" width="20%"&gt;SOLICITUD EN EXAMEN DE FORMA&lt;/td&gt;&lt;td class="izq6a-color" width="10%"&gt;25/05/2022&lt;/td&gt;&lt;td class="izq6a-color" width="30%"&gt;&lt;/td&gt;&lt;td class="celda8" width="10%"&gt;  &lt;/td&gt;&lt;/tr&gt;&lt;tr&gt;&lt;td class="izq6a-color" width="10%"&gt;25/05/2022&lt;/td&gt;&lt;td class="izq6a-color" width="10%"&gt;&lt;/td&gt;&lt;td class="izq6a-color" width="10%"&gt;0&lt;/td&gt;&lt;td class="izq6a-color" width="20%"&gt;SOLICITUD EN EXAMEN DE FORMA&lt;/td&gt;&lt;td class="izq6a-color" width="10%"&gt;25/05/2022&lt;/td&gt;&lt;td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width="30%"&gt;DEVUELTA EN BOLETIN 617&lt;/td&gt;&lt;td class="celda8" width="10%"&gt;&lt;a href="https://webpi.sapi.gob.ve/documentos/devolucion/marcas/forma/boletin617/2022002151.pdf" target="_blank"&gt;&lt;img border="1" height="40" src="https://webpi.sapi.gob.ve/imagenes/ver_devolucion.png" width="40"/&gt;&lt;/a&gt;&lt;/td&gt;&lt;/tr&gt;&lt;tr&gt;&lt;td class="izq6a-color" width="10%"&gt;05/08/2022&lt;/td&gt;&lt;td class="izq6a-color" width="10%"&gt;&lt;/td&gt;&lt;td class="izq6a-color" width="10%"&gt;0&lt;/td&gt;&lt;td class="izq6a-color" width="20%"&gt;ESCRITO ASOCIADO A MARCA EN TRAMITE - INFORMACION VARIA&lt;/td&gt;&lt;td class="izq6a-color" width="10%"&gt;05/08/2022&lt;/td&gt;&lt;td class="izq6a-color" width="30%"&gt;ESCRITO DE NOTIFICACION D PODER 2022/01094&lt;/td&gt;&lt;td class="celda8" width="10%"&gt;  &lt;/td&gt;&lt;/tr&gt;&lt;tr&gt;&lt;td class="izq6a-color" width="10%"&gt;30/08/2022&lt;/td&gt;&lt;td class="izq6a-color" width="10%"&gt;&lt;/td&gt;&lt;td class="izq6a-color" width="10%"&gt;617&lt;/td&gt;&lt;td class="izq6a-color" width="20%"&gt;ESCRITO DE REINGRESO&lt;/td&gt;&lt;td class="izq6a-color" width="10%"&gt;30/08/2022&lt;/td&gt;&lt;td class="izq6a-color" width="30%"&gt;Contestacion a Oficio de Devolucion de forma publicado en el boletin: 617. Tramite Webpi: 330105&lt;/td&gt;&lt;td class="celda8" width="10%"&gt;&lt;a href="https://webpi.sapi.gob.ve/documentos/cdevolucion/marcas/forma/boletin617/ecd_2022002151.pdf" target="_blank"&gt;&lt;img border="1" height="40" src="https://webpi.sapi.gob.ve/imagenes/ver_devolucion.png" width="40"/&gt;&lt;/a&gt;&lt;/td&gt;&lt;/tr&gt;&lt;tr&gt;&lt;td class="izq6a-color" width="10%"&gt;31/01/2023&lt;/td&gt;&lt;td class="izq6a-color" width="10%"&gt;&lt;/td&gt;&lt;td class="izq6a-color" width="10%"&gt;0&lt;/td&gt;&lt;td class="izq6a-color" width="20%"&gt;REINGRESO DE SOLICITUD&lt;/td&gt;&lt;td class="izq6a-color" width="10%"&gt;31/01/2023&lt;/td&gt;&lt;td class="izq6a-color" width="30%"&gt;&lt;/td&gt;&lt;td class="celda8" width="10%"&gt;  &lt;/td&gt;&lt;/tr&gt;&lt;tr&gt;&lt;td class="izq6a-color" width="10%"&gt;31/01/2023&lt;/td&gt;&lt;td class="izq6a-color" width="10%"&gt;&lt;/td&gt;&lt;td class="izq6a-color" width="10%"&gt;0&lt;/td&gt;&lt;td class="izq6a-color" width="20%"&gt;POR NOTIFICAR ORDEN DE PUBLICACION EN PRENSA POR EXAM. DE FORMA APROBADO&lt;/td&gt;&lt;td class="izq6a-color" width="10%"&gt;31/01/2023&lt;/td&gt;&lt;td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F0573508 Tramite: 303658 Ref.: 319074&lt;/td&gt;&lt;td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303658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width="10%"&gt;17/10/2023&lt;/td&gt;&lt;td class="izq6a-color" width="10%"&gt;&lt;/td&gt;&lt;td class="izq6a-color" width="10%"&gt;0&lt;/td&gt;&lt;td class="izq6a-color" width="20%"&gt;SOLICITUD EN EXAMEN DE REGISTRABILIDAD&lt;/td&gt;&lt;td class="izq6a-color" width="10%"&gt;17/10/2023&lt;/td&gt;&lt;td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width="30%"&gt;CONCEDIDA EN BOLETIN 625&lt;/td&gt;&lt;td class="celda8" width="10%"&gt;  &lt;/td&gt;&lt;/tr&gt;&lt;tr&gt;&lt;td class="izq6a-color" width="10%"&gt;30/01/2024&lt;/td&gt;&lt;td class="izq6a-color" width="10%"&gt;&lt;/td&gt;&lt;td class="izq6a-color" width="10%"&gt;625&lt;/td&gt;&lt;td class="izq6a-color" width="20%"&gt;CADUCIDAD POR NO PAGO &lt;/td&gt;&lt;td class="izq6a-color" width="10%"&gt;30/01/2024&lt;/td&gt;&lt;td class="izq6a-color" width="30%"&gt;&lt;/td&gt;&lt;td class="celda8" width="10%"&gt;  &lt;/td&gt;&lt;/tr&gt;&lt;tr&gt;&lt;td class="izq6a-color" width="10%"&gt;20/02/2024&lt;/td&gt;&lt;td class="izq6a-color" width="10%"&gt;11/03/2024&lt;/td&gt;&lt;td class="izq6a-color" width="10%"&gt;627&lt;/td&gt;&lt;td class="izq6a-color" width="20%"&gt;PUBLICACION DE MARCAS CADUCAS POR NO PAGO &lt;/td&gt;&lt;td class="izq6a-color" width="10%"&gt;20/02/2024&lt;/td&gt;&lt;td class="izq6a-color" width="30%"&gt;CADUCA EN BOLETIN 627&lt;/td&gt;&lt;td class="celda8" width="10%"&gt;  &lt;/td&gt;&lt;/tr&gt;&lt;/table&gt;</t>
  </si>
  <si>
    <t>Webpi 27-feb-2025 14:34:04</t>
  </si>
  <si>
    <t>PERFUMERÍA, CÓSMETICOS, ACEITES ESENCIALES, JABONES COSMÉTICOS, SPLASH.</t>
  </si>
  <si>
    <t>21-273 (03)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</si>
  <si>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width="10%"&gt;16/03/2022&lt;/td&gt;&lt;td class="izq6a-color" width="10%"&gt;&lt;/td&gt;&lt;td class="izq6a-color" width="10%"&gt;0&lt;/td&gt;&lt;td class="izq6a-color" width="20%"&gt;INGRESO DE SOLICITUD&lt;/td&gt;&lt;td class="izq6a-color" width="10%"&gt;16/03/2022&lt;/td&gt;&lt;td class="izq6a-color" width="30%"&gt;Pago de Tasa y Publicacion en Prensa: F0574504 Tramite: 304315 Ref.: 319542&lt;/td&gt;&lt;td class="celda8" width="10%"&gt;  &lt;/td&gt;&lt;/tr&gt;&lt;tr&gt;&lt;td class="izq6a-color" width="10%"&gt;17/03/2022&lt;/td&gt;&lt;td class="izq6a-color" width="10%"&gt;&lt;/td&gt;&lt;td class="izq6a-color" width="10%"&gt;0&lt;/td&gt;&lt;td class="izq6a-color" width="20%"&gt;ESCRITO DE RECEPCION DE DOCUMENTOS (RECAUDOS)&lt;/td&gt;&lt;td class="izq6a-color" width="10%"&gt;17/03/2022&lt;/td&gt;&lt;td class="izq6a-color" width="30%"&gt;consignacion de expediente de la marca LA DEAR insc nº 2022-2165 clase 3&lt;/td&gt;&lt;td class="celda8" width="10%"&gt;  &lt;/td&gt;&lt;/tr&gt;&lt;tr&gt;&lt;td class="izq6a-color" width="10%"&gt;27/05/2022&lt;/td&gt;&lt;td class="izq6a-color" width="10%"&gt;&lt;/td&gt;&lt;td class="izq6a-color" width="10%"&gt;0&lt;/td&gt;&lt;td class="izq6a-color" width="20%"&gt;SOLICITUD EN EXAMEN DE FORMA&lt;/td&gt;&lt;td class="izq6a-color" width="10%"&gt;27/05/2022&lt;/td&gt;&lt;td class="izq6a-color" width="30%"&gt;&lt;/td&gt;&lt;td class="celda8" width="10%"&gt;  &lt;/td&gt;&lt;/tr&gt;&lt;tr&gt;&lt;td class="izq6a-color" width="10%"&gt;27/05/2022&lt;/td&gt;&lt;td class="izq6a-color" width="10%"&gt;&lt;/td&gt;&lt;td class="izq6a-color" width="10%"&gt;0&lt;/td&gt;&lt;td class="izq6a-color" width="20%"&gt;SOLICITUD EN EXAMEN DE FORMA&lt;/td&gt;&lt;td class="izq6a-color" width="10%"&gt;27/05/2022&lt;/td&gt;&lt;td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width="30%"&gt;DEVUELTA EN BOLETIN 617&lt;/td&gt;&lt;td class="celda8" width="10%"&gt;&lt;a href="https://webpi.sapi.gob.ve/documentos/devolucion/marcas/forma/boletin617/2022002165.pdf" target="_blank"&gt;&lt;img border="1" height="40" src="https://webpi.sapi.gob.ve/imagenes/ver_devolucion.png" width="40"/&gt;&lt;/a&gt;&lt;/td&gt;&lt;/tr&gt;&lt;tr&gt;&lt;td class="izq6a-color" width="10%"&gt;18/08/2022&lt;/td&gt;&lt;td class="izq6a-color" width="10%"&gt;&lt;/td&gt;&lt;td class="izq6a-color" width="10%"&gt;617&lt;/td&gt;&lt;td class="izq6a-color" width="20%"&gt;ESCRITO DE REINGRESO&lt;/td&gt;&lt;td class="izq6a-color" width="10%"&gt;18/08/2022&lt;/td&gt;&lt;td class="izq6a-color" width="30%"&gt;Contestacion a Oficio de Devolucion de forma publicado en el boletin: 617. Tramite Webpi: 328122&lt;/td&gt;&lt;td class="celda8" width="10%"&gt;&lt;a href="https://webpi.sapi.gob.ve/documentos/cdevolucion/marcas/forma/boletin617/ecd_2022002165.pdf" target="_blank"&gt;&lt;img border="1" height="40" src="https://webpi.sapi.gob.ve/imagenes/ver_devolucion.png" width="40"/&gt;&lt;/a&gt;&lt;/td&gt;&lt;/tr&gt;&lt;tr&gt;&lt;td class="izq6a-color" width="10%"&gt;02/02/2023&lt;/td&gt;&lt;td class="izq6a-color" width="10%"&gt;&lt;/td&gt;&lt;td class="izq6a-color" width="10%"&gt;0&lt;/td&gt;&lt;td class="izq6a-color" width="20%"&gt;REINGRESO DE SOLICITUD&lt;/td&gt;&lt;td class="izq6a-color" width="10%"&gt;02/02/2023&lt;/td&gt;&lt;td class="izq6a-color" width="30%"&gt;&lt;/td&gt;&lt;td class="celda8" width="10%"&gt;  &lt;/td&gt;&lt;/tr&gt;&lt;tr&gt;&lt;td class="izq6a-color" width="10%"&gt;02/02/2023&lt;/td&gt;&lt;td class="izq6a-color" width="10%"&gt;&lt;/td&gt;&lt;td class="izq6a-color" width="10%"&gt;0&lt;/td&gt;&lt;td class="izq6a-color" width="20%"&gt;POR NOTIFICAR ORDEN DE PUBLICACION EN PRENSA POR EXAM. DE FORMA APROBADO&lt;/td&gt;&lt;td class="izq6a-color" width="10%"&gt;02/02/2023&lt;/td&gt;&lt;td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F0574504 Tramite: 304315 Ref.: 319542&lt;/td&gt;&lt;td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304315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width="10%"&gt;17/10/2023&lt;/td&gt;&lt;td class="izq6a-color" width="10%"&gt;&lt;/td&gt;&lt;td class="izq6a-color" width="10%"&gt;0&lt;/td&gt;&lt;td class="izq6a-color" width="20%"&gt;SOLICITUD DETENIDA&lt;/td&gt;&lt;td class="izq6a-color" width="10%"&gt;17/10/2023&lt;/td&gt;&lt;td class="izq6a-color" width="30%"&gt;21-273 (03)&lt;/td&gt;&lt;td class="celda8" width="10%"&gt;  &lt;/td&gt;&lt;/tr&gt;&lt;/table&gt;</t>
  </si>
  <si>
    <t>Webpi 27-feb-2025 14:34:15</t>
  </si>
  <si>
    <t>P387457</t>
  </si>
  <si>
    <t>CAFÉ, TE, CACAO, AZÚCAR, ARROZ, TAPIOCA, SAGÚ, SUCEDÁNEOS DEL CAFÉ; HARINAS Y PREPARACIONES HECHAS DE CEREALES, PAN, PASTELERÍA Y CONFITERÍA, HELADOS COMESTIBLES; MIEL, JARABE DE MELAZA; LEVADURA, POLVOS PARA ESPONJAR; SAL, MOSTAZA; VINAGRE, SALSAS (CONDIMENTOS); ESPECIAS; HIELO.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</si>
  <si>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width="10%"&gt;22/03/2022&lt;/td&gt;&lt;td class="izq6a-color" width="10%"&gt;&lt;/td&gt;&lt;td class="izq6a-color" width="10%"&gt;0&lt;/td&gt;&lt;td class="izq6a-color" width="20%"&gt;INGRESO DE SOLICITUD&lt;/td&gt;&lt;td class="izq6a-color" width="10%"&gt;22/03/2022&lt;/td&gt;&lt;td class="izq6a-color" width="30%"&gt;Pago de Tasa y Publicacion en Prensa: F0575942 Tramite: 305627 Ref.: 320557&lt;/td&gt;&lt;td class="celda8" width="10%"&gt;  &lt;/td&gt;&lt;/tr&gt;&lt;tr&gt;&lt;td class="izq6a-color" width="10%"&gt;22/03/2022&lt;/td&gt;&lt;td class="izq6a-color" width="10%"&gt;&lt;/td&gt;&lt;td class="izq6a-color" width="10%"&gt;0&lt;/td&gt;&lt;td class="izq6a-color" width="20%"&gt;POR NOTIFICAR ORDEN DE PUBLICACION EN PRENSA POR EXAM. DE FORMA APROBADO&lt;/td&gt;&lt;td class="izq6a-color" width="10%"&gt;22/03/2022&lt;/td&gt;&lt;td class="izq6a-color" width="30%"&gt;&lt;/td&gt;&lt;td class="celda8" width="10%"&gt;  &lt;/td&gt;&lt;/tr&gt;&lt;tr&gt;&lt;td class="izq6a-color" width="10%"&gt;30/03/2022&lt;/td&gt;&lt;td class="izq6a-color" width="10%"&gt;30/05/2022&lt;/td&gt;&lt;td class="izq6a-color" width="10%"&gt;615&lt;/td&gt;&lt;td class="izq6a-color" width="20%"&gt;ORDEN DE PUBLICACION EN PRENSA NOTIFICADA EN BOLETIN&lt;/td&gt;&lt;td class="izq6a-color" width="10%"&gt;30/03/2022&lt;/td&gt;&lt;td class="izq6a-color" width="30%"&gt;ORDEN DE PUBLICACION NOTIFICADA EN BOLETIN 615&lt;/td&gt;&lt;td class="celda8" width="10%"&gt;  &lt;/td&gt;&lt;/tr&gt;&lt;tr&gt;&lt;td class="izq6a-color" width="10%"&gt;30/03/2022&lt;/td&gt;&lt;td class="izq6a-color" width="10%"&gt;&lt;/td&gt;&lt;td class="izq6a-color" width="10%"&gt;615&lt;/td&gt;&lt;td class="izq6a-color" width="20%"&gt;PUBLICACION EN PRENSA DIGITAL PAGADA Y EN CURSO&lt;/td&gt;&lt;td class="izq6a-color" width="10%"&gt;30/03/2022&lt;/td&gt;&lt;td class="izq6a-color" width="30%"&gt;Pago de Tasa y Publicacion en Prensa: F0575942 Tramite: 305627 Ref.: 320557&lt;/td&gt;&lt;td class="celda8" width="10%"&gt;  &lt;/td&gt;&lt;/tr&gt;&lt;tr&gt;&lt;td class="izq6a-color" width="10%"&gt;30/03/2022&lt;/td&gt;&lt;td class="izq6a-color" width="10%"&gt;&lt;/td&gt;&lt;td class="izq6a-color" width="10%"&gt;0&lt;/td&gt;&lt;td class="izq6a-color" width="20%"&gt;RECEPCION DE PUBLICACION EN PRENSA&lt;/td&gt;&lt;td class="izq6a-color" width="10%"&gt;04/04/2022&lt;/td&gt;&lt;td class="izq6a-color" width="30%"&gt;Periodico Digital del SAPI No.:1688 de Fecha: 30/03/2022 segun Factura No.: 305627 de Fecha: 18/03/2022&lt;/td&gt;&lt;td class="celda8" width="10%"&gt;  &lt;/td&gt;&lt;/tr&gt;&lt;tr&gt;&lt;td class="izq6a-color" width="10%"&gt;11/05/2022&lt;/td&gt;&lt;td class="izq6a-color" width="10%"&gt;&lt;/td&gt;&lt;td class="izq6a-color" width="10%"&gt;615&lt;/td&gt;&lt;td class="izq6a-color" width="20%"&gt;ORDEN DE PUBLICACION EN BOLETIN COMO SOLICITADA&lt;/td&gt;&lt;td class="izq6a-color" width="10%"&gt;11/05/2022&lt;/td&gt;&lt;td class="izq6a-color" width="30%"&gt;&lt;/td&gt;&lt;td class="celda8" width="10%"&gt;  &lt;/td&gt;&lt;/tr&gt;&lt;tr&gt;&lt;td class="izq6a-color" width="10%"&gt;27/05/2022&lt;/td&gt;&lt;td class="izq6a-color" width="10%"&gt;13/07/2022&lt;/td&gt;&lt;td class="izq6a-color" width="10%"&gt;616&lt;/td&gt;&lt;td class="izq6a-color" width="20%"&gt;PUBLICACION DE LA MARCA COMO SOLICITADA &lt;/td&gt;&lt;td class="izq6a-color" width="10%"&gt;27/05/2022&lt;/td&gt;&lt;td class="izq6a-color" width="30%"&gt;PUBLICADA EN BOLETIN 616&lt;/td&gt;&lt;td class="celda8" width="10%"&gt;  &lt;/td&gt;&lt;/tr&gt;&lt;tr&gt;&lt;td class="izq6a-color" width="10%"&gt;14/07/2022&lt;/td&gt;&lt;td class="izq6a-color" width="10%"&gt;&lt;/td&gt;&lt;td class="izq6a-color" width="10%"&gt;0&lt;/td&gt;&lt;td class="izq6a-color" width="20%"&gt;SOLICITUD EN EXAMEN DE REGISTRABILIDAD&lt;/td&gt;&lt;td class="izq6a-color" width="10%"&gt;14/07/2022&lt;/td&gt;&lt;td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width="30%"&gt;CONCEDIDA EN BOLETIN 617&lt;/td&gt;&lt;td class="celda8" width="10%"&gt;  &lt;/td&gt;&lt;/tr&gt;&lt;tr&gt;&lt;td class="izq6a-color" width="10%"&gt;25/07/2022&lt;/td&gt;&lt;td class="izq6a-color" width="10%"&gt;25/07/2037&lt;/td&gt;&lt;td class="izq6a-color" width="10%"&gt;61&lt;/td&gt;&lt;td class="izq6a-color" width="20%"&gt;REGISTRO DE MARCA&lt;/td&gt;&lt;td class="izq6a-color" width="10%"&gt;26/07/2022&lt;/td&gt;&lt;td class="izq6a-color" width="30%"&gt;REGISTRO NUMERO: P387457, POR TRAMITE WEBPI: T0325102&lt;/td&gt;&lt;td class="celda8" width="10%"&gt;&lt;a href="http://multimedia.sapi.gob.ve/marcas/certificados/boletin617/2022002378.pdf" target="_blank"&gt;&lt;img border="1" height="40" src="https://webpi.sapi.gob.ve/imagenes/ver_devolucion.png" width="40"/&gt;&lt;/a&gt;&lt;/td&gt;&lt;/tr&gt;&lt;tr&gt;&lt;td class="izq6a-color" width="10%"&gt;26/07/2022&lt;/td&gt;&lt;td class="izq6a-color" width="10%"&gt;&lt;/td&gt;&lt;td class="izq6a-color" width="10%"&gt;325102&lt;/td&gt;&lt;td class="izq6a-color" width="20%"&gt;PAGO DE DERECHOS&lt;/td&gt;&lt;td class="izq6a-color" width="10%"&gt;26/07/2022&lt;/td&gt;&lt;td class="izq6a-color" width="30%"&gt;30&lt;/td&gt;&lt;td class="celda8" width="10%"&gt;  &lt;/td&gt;&lt;/tr&gt;&lt;/table&gt;</t>
  </si>
  <si>
    <t>Webpi 27-feb-2025 14:34:26</t>
  </si>
  <si>
    <t>2022-0364</t>
  </si>
  <si>
    <t>LA ETIQUETA TIENE COMO ELEMENTO PRINCIPAL EL CONJUNTO DENOMINATIVO “POLAR SINCE 1941” EN DOS NIVELES. EN EL PRIMER NIVEL, SE LEE LA PALABRA DE FANTASÍA “POLAR” EN LETRA DISPUESTA EN FORMA DE ARCO; EN LETRA TIPO MOLDE, EN MAYÚSCULAS, DONDE LA LETRA “P” ES DE MAYOR TAMAÑO QUE EL RESTO DE LAS LETRAS. TODA LA PALABRA ES DE COLOR NEGRO. EN LA PARTE INFERIOR DE LA PALABRA POLAR Y CENTRADA SE LEE LA FRASE “SINCE 1941”, QUE TRADUCIDO AL ESPAÑOL SIGNIFICA “DESDE 1941””; EN LETRA TIPO MOLDE, REDONDEADA, DONDE LA LETRA “S” SE OBSERVA EN MAYÚSCULA Y EL RESTO DE LAS LETRAS EN MINÚSCULAS; TODAS DE TRAZO MEDIO, DE COLOR NEGRO. TODO LO ANTERIOR SE ENCUENTRA DENTRO DE UNA FIGURA ASIMÉTRICA QUE RECORRE LOS BORDES DEL CONJUNTO ANTES DESCRITO; CON EL BORDE DE COLOR NEGRO DE TRAZO MEDIO. LO ANTERIOR SE OBSERVA SOBRE UN FONDO DE COLOR BLANCO. SE REIVINDICA EL CONJUNTO ANTERIORMENTE DESCRITO Y LA COMBINACIÓN DE COLORES SEGÚN SE DESCRIBE. LA DESCRIPCIÓN DE COLORES SE HA HECHO EN CUMPLIMIENTO AL AVISO OFICIAL S/N EMANADO DEL REGISTRO DE LA PROPIEDAD INTELECTUAL FECHADO 18 DE NOVIEMBRE DE 1996.</t>
  </si>
  <si>
    <t>Isla del Príncipe Eduardo - CANADA</t>
  </si>
  <si>
    <t>BUSQUEDA GRAFICA ELABORADA, PENDIENTE DE EXAMEN DE FONDO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</si>
  <si>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width="10%"&gt;22/03/2022&lt;/td&gt;&lt;td class="izq6a-color" width="10%"&gt;&lt;/td&gt;&lt;td class="izq6a-color" width="10%"&gt;0&lt;/td&gt;&lt;td class="izq6a-color" width="20%"&gt;INGRESO DE SOLICITUD&lt;/td&gt;&lt;td class="izq6a-color" width="10%"&gt;22/03/2022&lt;/td&gt;&lt;td class="izq6a-color" width="30%"&gt;Pago de Tasa y Publicacion en Prensa: F0576351 Tramite: 306031 Ref.: 320872&lt;/td&gt;&lt;td class="celda8" width="10%"&gt;  &lt;/td&gt;&lt;/tr&gt;&lt;tr&gt;&lt;td class="izq6a-color" width="10%"&gt;23/03/2022&lt;/td&gt;&lt;td class="izq6a-color" width="10%"&gt;&lt;/td&gt;&lt;td class="izq6a-color" width="10%"&gt;0&lt;/td&gt;&lt;td class="izq6a-color" width="20%"&gt;ESCRITO DE RECEPCION DE DOCUMENTOS (RECAUDOS)&lt;/td&gt;&lt;td class="izq6a-color" width="10%"&gt;23/03/2022&lt;/td&gt;&lt;td class="izq6a-color" width="30%"&gt;ESCRITO DE RECEPCIÓN DE DOCUMENTOS (RECAUDOS PLANILLA FM-02)&lt;/td&gt;&lt;td class="celda8" width="10%"&gt;  &lt;/td&gt;&lt;/tr&gt;&lt;tr&gt;&lt;td class="izq6a-color" width="10%"&gt;06/06/2022&lt;/td&gt;&lt;td class="izq6a-color" width="10%"&gt;&lt;/td&gt;&lt;td class="izq6a-color" width="10%"&gt;0&lt;/td&gt;&lt;td class="izq6a-color" width="20%"&gt;POR NOTIFICAR ORDEN DE PUBLICACION EN PRENSA POR EXAM. DE FORMA APROBADO&lt;/td&gt;&lt;td class="izq6a-color" width="10%"&gt;06/06/2022&lt;/td&gt;&lt;td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F0576351 Tramite: 306031 Ref.: 320872&lt;/td&gt;&lt;td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306031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width="10%"&gt;12/01/2023&lt;/td&gt;&lt;td class="izq6a-color" width="10%"&gt;&lt;/td&gt;&lt;td class="izq6a-color" width="10%"&gt;&lt;/td&gt;&lt;td class="izq6a-color" width="20%"&gt;BUSQUEDA GRAFICA ELABORADA, PENDIENTE DE EXAMEN DE FONDO&lt;/td&gt;&lt;td class="izq6a-color" width="10%"&gt;12/01/2023&lt;/td&gt;&lt;td class="izq6a-color" width="30%"&gt;BUSQUEDA GRAFICA ELABORADA, PENDIENTE DE EXAMEN DE FONDO&lt;/td&gt;&lt;td class="celda8" width="10%"&gt;  &lt;/td&gt;&lt;/tr&gt;&lt;/table&gt;</t>
  </si>
  <si>
    <t>Webpi 27-feb-2025 14:34:38</t>
  </si>
  <si>
    <t>PRENDAS DE VESTIR PARA DAMA, CABALLERO Y NIÑO, ROPA INTIMA, CALZADO.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</si>
  <si>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width="10%"&gt;23/03/2022&lt;/td&gt;&lt;td class="izq6a-color" width="10%"&gt;&lt;/td&gt;&lt;td class="izq6a-color" width="10%"&gt;0&lt;/td&gt;&lt;td class="izq6a-color" width="20%"&gt;INGRESO DE SOLICITUD&lt;/td&gt;&lt;td class="izq6a-color" width="10%"&gt;23/03/2022&lt;/td&gt;&lt;td class="izq6a-color" width="30%"&gt;Pago de Tasa y Publicacion en Prensa: F0575696 Tramite: 305368 Ref.: 320334&lt;/td&gt;&lt;td class="celda8" width="10%"&gt;  &lt;/td&gt;&lt;/tr&gt;&lt;tr&gt;&lt;td class="izq6a-color" width="10%"&gt;24/03/2022&lt;/td&gt;&lt;td class="izq6a-color" width="10%"&gt;&lt;/td&gt;&lt;td class="izq6a-color" width="10%"&gt;0&lt;/td&gt;&lt;td class="izq6a-color" width="20%"&gt;ESCRITO DE RECEPCION DE DOCUMENTOS (RECAUDOS)&lt;/td&gt;&lt;td class="izq6a-color" width="10%"&gt;24/03/2022&lt;/td&gt;&lt;td class="izq6a-color" width="30%"&gt;ESCRITO DE RECEPCION DE DOCUMENTOS (RECAUDOS)&lt;/td&gt;&lt;td class="celda8" width="10%"&gt;  &lt;/td&gt;&lt;/tr&gt;&lt;tr&gt;&lt;td class="izq6a-color" width="10%"&gt;02/06/2022&lt;/td&gt;&lt;td class="izq6a-color" width="10%"&gt;&lt;/td&gt;&lt;td class="izq6a-color" width="10%"&gt;0&lt;/td&gt;&lt;td class="izq6a-color" width="20%"&gt;POR NOTIFICAR ORDEN DE PUBLICACION EN PRENSA POR EXAM. DE FORMA APROBADO&lt;/td&gt;&lt;td class="izq6a-color" width="10%"&gt;02/06/2022&lt;/td&gt;&lt;td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F0575696 Tramite: 305368 Ref.: 320334&lt;/td&gt;&lt;td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305368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width="10%"&gt;02/11/2022&lt;/td&gt;&lt;td class="izq6a-color" width="10%"&gt;&lt;/td&gt;&lt;td class="izq6a-color" width="10%"&gt;618&lt;/td&gt;&lt;td class="izq6a-color" width="20%"&gt;ESCRITO DE OPOSICION&lt;/td&gt;&lt;td class="izq6a-color" width="10%"&gt;02/11/2022&lt;/td&gt;&lt;td class="izq6a-color" width="30%"&gt;ENRIQUE CHEANG VERA, Cedula: 6976602, empresa: GRENDENE S.A.. Tramite Webpi: 339621&lt;/td&gt;&lt;td class="celda8" width="10%"&gt;&lt;a href="https://webpi.sapi.gob.ve/documentos/oposiciones/marcas/boletin618/eom-2022002460-339621.pdf" target="_blank"&gt;&lt;img border="1" height="40" src="https://webpi.sapi.gob.ve/imagenes/ver_devolucion.png" width="40"/&gt;&lt;/a&gt;&lt;/td&gt;&lt;/tr&gt;&lt;tr&gt;&lt;td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width="30%"&gt;OBSERVADA EN BOLETIN 619&lt;/td&gt;&lt;td class="celda8" width="10%"&gt;  &lt;/td&gt;&lt;/tr&gt;&lt;tr&gt;&lt;td class="izq6a-color" width="10%"&gt;29/01/2024&lt;/td&gt;&lt;td class="izq6a-color" width="10%"&gt;&lt;/td&gt;&lt;td class="izq6a-color" width="10%"&gt;0&lt;/td&gt;&lt;td class="izq6a-color" width="20%"&gt;SOLICITUD DESISTIDA POR LEY POR NOTIFICAR &lt;/td&gt;&lt;td class="izq6a-color" width="10%"&gt;29/01/2024&lt;/td&gt;&lt;td class="izq6a-color" width="30%"&gt;OPOSICION NO CONTESTADA&lt;/td&gt;&lt;td class="celda8" width="10%"&gt;  &lt;/td&gt;&lt;/tr&gt;&lt;tr&gt;&lt;td class="izq6a-color" width="10%"&gt;19/02/2024&lt;/td&gt;&lt;td class="izq6a-color" width="10%"&gt;12/03/2024&lt;/td&gt;&lt;td class="izq6a-color" width="10%"&gt;627&lt;/td&gt;&lt;td class="izq6a-color" width="20%"&gt;PUBLICACION DE STATUS ANTERIOR EN BOLETIN DE LA PROPIEDAD INDUSTRIAL. &lt;/td&gt;&lt;td class="izq6a-color" width="10%"&gt;20/02/2024&lt;/td&gt;&lt;td class="izq6a-color" width="30%"&gt;SOLICITUD DESISTIDA POR LEY EN BOLETIN 627&lt;/td&gt;&lt;td class="celda8" width="10%"&gt;  &lt;/td&gt;&lt;/tr&gt;&lt;/table&gt;</t>
  </si>
  <si>
    <t>Webpi 27-feb-2025 14:34:49</t>
  </si>
  <si>
    <t>P389701</t>
  </si>
  <si>
    <t>Software de aplicación; altavoces de audio; cargadores de baterías; baterías; cascos de bicicleta; tarjetas de memoria flash en blanco; unidades flash USB en blanco; cámaras; fundas para teléfonos móviles; unidades de procesamiento central (CPU) [hardware de ordenador]; estaciones de acoplamiento de ordenador; hardware de ordenador; ratones de ordenador; monitores de ordenador; ordenadores; software de juegos de ordenador; software de ordenador para recopilar, procesar, supervisar, analizar, gestionar y notificar información relativa al uso y rendimiento de software, aplicaciones, juegos de ordenador y vídeo, sitios web, mundos virtuales y contenido audiovisual; software informático para recopilar, procesar, analizar, gestionar y comunicar información relativa a la actividad en línea, en Internet y en sitios web; software informático para diseñar, desarrollar, modificar y mejorar programas informáticos, aplicaciones, juegos de ordenador y de vídeo, sitios web y contenidos audiovisuales; imanes decorativos; materiales digitales, a saber, fichas no fungibles (NFT); medios digitales, a saber, contenidos audiovisuales descargables en los ámbitos del entretenimiento, la música, los videojuegos y las competiciones de videojuegos; medios digitales, a saber, contenidos multimedia descargables en los ámbitos del entretenimiento, la música, los vídeos musicales, los videojuegos y las competiciones de videojuegos; dispositivos de transmisión de medios digitales; señalización digital; software de juegos de ordenador descargable; software de videojuegos descargable; software de juegos de realidad aumentada descargable; software de salvapantallas de ordenador descargable; software de ordenador descargable para la gestión de transacciones mediante tecnología de cadenas de bloques; software de ordenador descargable para el comercio, la visualización y la gestión de coleccionables digitales, a saber, arte, células de animación, imágenes, fotografías, tarjetas comerciales y vídeos; software de fondos de pantalla de ordenador descargable; medios digitales descargables, a saber, coleccionables digitales creados con tecnología de software basada en cadenas de bloques; música digital descargable; publicaciones electrónicas descargables, a saber, cómics, novelas gráficas, revistas, manuales y boletines informativos en el ámbito del entretenimiento y los videojuegos; películas descargables, programas de televisión y otros programas de entretenimiento de corta duración de distintos generos; archivos de música descargables; podcasts descargables en el ámbito del entretenimiento, la música, los deportes electrónicos y los videojuegos; software descargable para la transmisión de contenidos multimedia audiovisuales a través de Internet y a dispositivos móviles; bienes virtuales descargables; bienes virtuales descargables, a saber, programas de software de ordenador que contienen recursos, fichas y moneda virtual para su uso en videojuegos y mundos virtuales en línea; software descargable que contiene moneda virtual, a saber, programas de ordenador que contienen fichas y moneda para su uso en videojuegos en línea para la web y para móviles; software descargable de juegos de realidad virtual; discos, cintas, cartuchos y CD-ROM, todos ellos con software de juegos de ordenador o videojuegos; aparatos electrónicos de diversión, a saber, programas de grabación de circuitos electrónicos para aparatos de diversión para su uso con pantallas de cristal líquido; bastoncillos para los oídos; estaciones de acoplamiento electrónicas; estuches para gafas; gafas; software de juegos; auriculares; auriculares para usar con ordenadores; soportes para auriculares de teléfono en el coche; software de juegos interactivos; software informático de entretenimiento interactivo para videojuegos; programas de videojuegos multimedia interactivos; lentes para cámaras de teléfonos inteligentes; tarjetas de regalo codificadas magnéticamente; ordenadores centrales; cargadores de baterías de teléfonos móviles; baterías de teléfonos móviles; amplificadores de señal de teléfonos móviles; teléfonos móviles; monopies para dispositivos electrónicos digitales de mano, a saber, cámaras, teléfonos móviles, tabletas; alfombrillas de ratón; ordenadores portátiles; podcasts; tarjetas telefónicas de prepago no codificadas magnéticamente; discos compactos pregrabados con bandas sonoras de música y películas; discos ópticos y magneto-ópticos pregrabados con películas, programas de televisión y programas cortos de entretenimiento de animación, comedia, drama, deportes electrónicos, fantasía y ciencia ficción; discos de vídeo pregrabados y DVD con películas, programas de televisión y programas de entretenimiento de corta duración de animación, comedia, drama, deportes electrónicos, fantasía y ciencia ficción; fundas protectoras para teléfonos móviles, tabletas y ordenadores portátiles; baterías recargables; software de juegos de realidad aumentada grabados; software de videojuegos grabados; software de juegos de realidad virtual grabados; protectores de pantalla para teléfonos móviles; tarjetas de memoria digital seguras; teléfonos inteligentes; relojes inteligentes; software para proporcionar emoticonos; altavoces; grabaciones de sonido que se pueden transmitir; vídeos que se pueden transmitir; fundas para gafas de sol; gafas de sol; ordenadores de tableta; teléfonos; cartuchos de videojuegos; discos de videojuegos; software de videojuegos; software de juegos de realidad virtual; cargadores inalámbricos; extensores de red inalámbrica.</t>
  </si>
  <si>
    <t>12333 W. Olympic Blvd., Los Angeles, California, 90064.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</si>
  <si>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width="10%"&gt;29/03/2022&lt;/td&gt;&lt;td class="izq6a-color" width="10%"&gt;&lt;/td&gt;&lt;td class="izq6a-color" width="10%"&gt;0&lt;/td&gt;&lt;td class="izq6a-color" width="20%"&gt;INGRESO DE SOLICITUD&lt;/td&gt;&lt;td class="izq6a-color" width="10%"&gt;29/03/2022&lt;/td&gt;&lt;td class="izq6a-color" width="30%"&gt;Pago de Tasa y Publicacion en Prensa: F0577216 Tramite: 306905 Ref.: 321486&lt;/td&gt;&lt;td class="celda8" width="10%"&gt;  &lt;/td&gt;&lt;/tr&gt;&lt;tr&gt;&lt;td class="izq6a-color" width="10%"&gt;09/06/2022&lt;/td&gt;&lt;td class="izq6a-color" width="10%"&gt;&lt;/td&gt;&lt;td class="izq6a-color" width="10%"&gt;0&lt;/td&gt;&lt;td class="izq6a-color" width="20%"&gt;POR NOTIFICAR ORDEN DE PUBLICACION EN PRENSA POR EXAM. DE FORMA APROBADO&lt;/td&gt;&lt;td class="izq6a-color" width="10%"&gt;09/06/2022&lt;/td&gt;&lt;td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F0577216 Tramite: 306905 Ref.: 321486&lt;/td&gt;&lt;td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306905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width="10%"&gt;07/11/2022&lt;/td&gt;&lt;td class="izq6a-color" width="10%"&gt;&lt;/td&gt;&lt;td class="izq6a-color" width="10%"&gt;0&lt;/td&gt;&lt;td class="izq6a-color" width="20%"&gt;SOLICITUD EN EXAMEN DE REGISTRABILIDAD&lt;/td&gt;&lt;td class="izq6a-color" width="10%"&gt;07/11/2022&lt;/td&gt;&lt;td class="izq6a-color" width="30%"&gt;&lt;/td&gt;&lt;td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width="30%"&gt;CONCEDIDA EN BOLETIN 619&lt;/td&gt;&lt;td class="celda8" width="10%"&gt;  &lt;/td&gt;&lt;/tr&gt;&lt;tr&gt;&lt;td class="izq6a-color" width="10%"&gt;28/11/2022&lt;/td&gt;&lt;td class="izq6a-color" width="10%"&gt;28/11/2037&lt;/td&gt;&lt;td class="izq6a-color" width="10%"&gt;145&lt;/td&gt;&lt;td class="izq6a-color" width="20%"&gt;REGISTRO DE MARCA&lt;/td&gt;&lt;td class="izq6a-color" width="10%"&gt;12/12/2022&lt;/td&gt;&lt;td class="izq6a-color" width="30%"&gt;REGISTRO NUMERO: P389701, POR TRAMITE WEBPI: T0345866&lt;/td&gt;&lt;td class="celda8" width="10%"&gt;&lt;a href="http://multimedia.sapi.gob.ve/marcas/certificados/boletin619/2022002686.pdf" target="_blank"&gt;&lt;img border="1" height="40" src="https://webpi.sapi.gob.ve/imagenes/ver_devolucion.png" width="40"/&gt;&lt;/a&gt;&lt;/td&gt;&lt;/tr&gt;&lt;tr&gt;&lt;td class="izq6a-color" width="10%"&gt;12/12/2022&lt;/td&gt;&lt;td class="izq6a-color" width="10%"&gt;&lt;/td&gt;&lt;td class="izq6a-color" width="10%"&gt;345866&lt;/td&gt;&lt;td class="izq6a-color" width="20%"&gt;PAGO DE DERECHOS&lt;/td&gt;&lt;td class="izq6a-color" width="10%"&gt;12/12/2022&lt;/td&gt;&lt;td class="izq6a-color" width="30%"&gt;9&lt;/td&gt;&lt;td class="celda8" width="10%"&gt;  &lt;/td&gt;&lt;/tr&gt;&lt;/table&gt;</t>
  </si>
  <si>
    <t>Webpi 27-feb-2025 14:35:01</t>
  </si>
  <si>
    <t>CAFÉ, TÉ, CACAO Y SUCEDÁNEOS DEL CAFÉ; ARROZ; TAPIOCA Y SAGÚ; HARINAS Y PREPARACIONES A BASE DE CEREALES; PAN, PRODUCTOS DE PASTELERÍA Y CONFITERÍA; HELADOS; AZÚCAR, MIEL, JARABE DE MELAZA; LEVADURA, POLVOS DE HORNEAR; SAL; MOSTAZA; VINAGRE, SALSAS (CONDIMENTOS); ESPECIAS; HIELO.</t>
  </si>
  <si>
    <t>ESTA FIGURA CONSISTE EN UNA PALABRA DE FANTASIA NUTRI DELHI, DONDE SE PUEDE OBSERVAR LA LETRA N SE ENCUENTRA EN MAYÚSCULA DE COLOR BLANCO CON UN FONDO DE COLOR AZUL QUE ESTÁ CUBRE LA MAYOR PARTE DE LA PALABRA NUTRI, ASI MISMO LA LETRA ESCRITA EN MAYÚSCULA IDENTIFICADA EN COLOR VERDE, LA LETRA E EN MINÚSCULA DE COLOR FUSCIA, LA LETRA L EN COLOR AMARILLO Y LA LETRA H DE IGUAL FORMA MINÚSCULA SE ENCUENTRA EN COLOR TURQUESA TODA ESTÁS LETRA CON FONDO BLANCO CON EL FIN QUE SE VEA EN RELIVE, IDENTICANDAS ESTAS LETRAS CON COLORES VIVOS QUE REPRESENTA LA ALEGRÍA DE NUESTROS ALIMENTOS</t>
  </si>
  <si>
    <t>DETENIDA POR LA SOLICITUD Nº 14-005448 CORRESPONDIENTE A LA MARCA \"NUTRI DELI\" TITULAR INNOVACIÓN EN ALIMENTOS, S.A. DE C.V.</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</si>
  <si>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width="10%"&gt;30/03/2022&lt;/td&gt;&lt;td class="izq6a-color" width="10%"&gt;&lt;/td&gt;&lt;td class="izq6a-color" width="10%"&gt;0&lt;/td&gt;&lt;td class="izq6a-color" width="20%"&gt;INGRESO DE SOLICITUD&lt;/td&gt;&lt;td class="izq6a-color" width="10%"&gt;30/03/2022&lt;/td&gt;&lt;td class="izq6a-color" width="30%"&gt;Pago de Tasa y Publicacion en Prensa: F0577517 Tramite: 307246 Ref.: 321735&lt;/td&gt;&lt;td class="celda8" width="10%"&gt;  &lt;/td&gt;&lt;/tr&gt;&lt;tr&gt;&lt;td class="izq6a-color" width="10%"&gt;01/06/2022&lt;/td&gt;&lt;td class="izq6a-color" width="10%"&gt;&lt;/td&gt;&lt;td class="izq6a-color" width="10%"&gt;0&lt;/td&gt;&lt;td class="izq6a-color" width="20%"&gt;SOLICITUD EN EXAMEN DE FORMA&lt;/td&gt;&lt;td class="izq6a-color" width="10%"&gt;01/06/2022&lt;/td&gt;&lt;td class="izq6a-color" width="30%"&gt;&lt;/td&gt;&lt;td class="celda8" width="10%"&gt;  &lt;/td&gt;&lt;/tr&gt;&lt;tr&gt;&lt;td class="izq6a-color" width="10%"&gt;01/06/2022&lt;/td&gt;&lt;td class="izq6a-color" width="10%"&gt;&lt;/td&gt;&lt;td class="izq6a-color" width="10%"&gt;0&lt;/td&gt;&lt;td class="izq6a-color" width="20%"&gt;SOLICITUD EN EXAMEN DE FORMA&lt;/td&gt;&lt;td class="izq6a-color" width="10%"&gt;01/06/2022&lt;/td&gt;&lt;td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width="30%"&gt;DEVUELTA EN BOLETIN 617&lt;/td&gt;&lt;td class="celda8" width="10%"&gt;&lt;a href="https://webpi.sapi.gob.ve/documentos/devolucion/marcas/forma/boletin617/2022002734.pdf" target="_blank"&gt;&lt;img border="1" height="40" src="https://webpi.sapi.gob.ve/imagenes/ver_devolucion.png" width="40"/&gt;&lt;/a&gt;&lt;/td&gt;&lt;/tr&gt;&lt;tr&gt;&lt;td class="izq6a-color" width="10%"&gt;06/09/2022&lt;/td&gt;&lt;td class="izq6a-color" width="10%"&gt;&lt;/td&gt;&lt;td class="izq6a-color" width="10%"&gt;617&lt;/td&gt;&lt;td class="izq6a-color" width="20%"&gt;ESCRITO DE REINGRESO&lt;/td&gt;&lt;td class="izq6a-color" width="10%"&gt;06/09/2022&lt;/td&gt;&lt;td class="izq6a-color" width="30%"&gt;Contestacion a Oficio de Devolucion de forma publicado en el boletin: 617. Tramite Webpi: 331697&lt;/td&gt;&lt;td class="celda8" width="10%"&gt;&lt;a href="https://webpi.sapi.gob.ve/documentos/cdevolucion/marcas/forma/boletin617/ecd_2022002734.pdf" target="_blank"&gt;&lt;img border="1" height="40" src="https://webpi.sapi.gob.ve/imagenes/ver_devolucion.png" width="40"/&gt;&lt;/a&gt;&lt;/td&gt;&lt;/tr&gt;&lt;tr&gt;&lt;td class="izq6a-color" width="10%"&gt;03/02/2023&lt;/td&gt;&lt;td class="izq6a-color" width="10%"&gt;&lt;/td&gt;&lt;td class="izq6a-color" width="10%"&gt;0&lt;/td&gt;&lt;td class="izq6a-color" width="20%"&gt;REINGRESO DE SOLICITUD&lt;/td&gt;&lt;td class="izq6a-color" width="10%"&gt;03/02/2023&lt;/td&gt;&lt;td class="izq6a-color" width="30%"&gt;&lt;/td&gt;&lt;td class="celda8" width="10%"&gt;  &lt;/td&gt;&lt;/tr&gt;&lt;tr&gt;&lt;td class="izq6a-color" width="10%"&gt;03/02/2023&lt;/td&gt;&lt;td class="izq6a-color" width="10%"&gt;&lt;/td&gt;&lt;td class="izq6a-color" width="10%"&gt;0&lt;/td&gt;&lt;td class="izq6a-color" width="20%"&gt;POR NOTIFICAR ORDEN DE PUBLICACION EN PRENSA POR EXAM. DE FORMA APROBADO&lt;/td&gt;&lt;td class="izq6a-color" width="10%"&gt;03/02/2023&lt;/td&gt;&lt;td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F0577517 Tramite: 307246 Ref.: 321735&lt;/td&gt;&lt;td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307246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width="10%"&gt;19/09/2023&lt;/td&gt;&lt;td class="izq6a-color" width="10%"&gt;&lt;/td&gt;&lt;td class="izq6a-color" width="10%"&gt;&lt;/td&gt;&lt;td class="izq6a-color" width="20%"&gt;BUSQUEDA GRAFICA ELABORADA, PENDIENTE DE EXAMEN DE FONDO&lt;/td&gt;&lt;td class="izq6a-color" width="10%"&gt;19/09/2023&lt;/td&gt;&lt;td class="izq6a-color" width="30%"&gt;BUSQUEDA GRAFICA ELABORADA, PENDIENTE DE EXAMEN DE FONDO&lt;/td&gt;&lt;td class="celda8" width="10%"&gt;  &lt;/td&gt;&lt;/tr&gt;&lt;tr&gt;&lt;td class="izq6a-color" width="10%"&gt;20/10/2023&lt;/td&gt;&lt;td class="izq6a-color" width="10%"&gt;&lt;/td&gt;&lt;td class="izq6a-color" width="10%"&gt;0&lt;/td&gt;&lt;td class="izq6a-color" width="20%"&gt;SOLICITUD DETENIDA&lt;/td&gt;&lt;td class="izq6a-color" width="10%"&gt;20/10/2023&lt;/td&gt;&lt;td class="izq6a-color" width="30%"&gt;DETENIDA POR LA SOLICITUD Nº 14-005448 CORRESPONDIENTE A LA MARCA \"NUTRI DELI\" TITULAR INNOVACIÓN EN ALIMENTOS, S.A. DE C.V.&lt;/td&gt;&lt;td class="celda8" width="10%"&gt;  &lt;/td&gt;&lt;/tr&gt;&lt;/table&gt;</t>
  </si>
  <si>
    <t>Webpi 27-feb-2025 14:35:12</t>
  </si>
  <si>
    <t>P394306</t>
  </si>
  <si>
    <t>PRENDAS DE VESTIR, CALZADO, ARTICULOS DE SOMBRERIA, JEANS, UNIFORMES.</t>
  </si>
  <si>
    <t>CACHUTT DIAZ CARMEN JULIA -</t>
  </si>
  <si>
    <t>2022-0431</t>
  </si>
  <si>
    <t>CONSISTE EN LA PALABRA LA DE COLOR AZUL, LA CUAL LA ACOMPAÑA UNA ESTRELLA CUYO BORDE ES GRUESO DE COLOR AMARILLO Y SU FONDO ES BLANCO. DICHA ESTRELLA ES DE CINCO PICOS EN LA QUE SE EVIDENCIA QUE LOS MISMOS SON DE DISTINTAS DIMENSIONES, SIENDO LOS PICOS SUPERIORES E INFERIORES MÁS GRANDES QUE LOS PIRCOS SUPERIORES E INFERIORES DERECHOS. AL LADO DE LA ESTRELLA CONTINÚA LA PALABRA SALLE EN COLOR AZUL. SE REIVINDICA TODO EL CONJUNTO DE ELEMENTOS ANTERIORMENTE DESCRITO A EXCEPCIÓN DE: LOS ELEMENTOS GENÉRICOS DESCRIPTIVOS, LOS PREVIAMENTE REGISTRADOS O LOS QUE NO PUEDAN SER OBJETO DE REGISTRO.</t>
  </si>
  <si>
    <t>cr luneta a caja de agua edificio centro de valores piso 5 of 5-2 urb pquia altagracia caracas distrito capital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</si>
  <si>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width="10%"&gt;31/03/2022&lt;/td&gt;&lt;td class="izq6a-color" width="10%"&gt;&lt;/td&gt;&lt;td class="izq6a-color" width="10%"&gt;0&lt;/td&gt;&lt;td class="izq6a-color" width="20%"&gt;INGRESO DE SOLICITUD&lt;/td&gt;&lt;td class="izq6a-color" width="10%"&gt;31/03/2022&lt;/td&gt;&lt;td class="izq6a-color" width="30%"&gt;Pago de Tasa y Publicacion en Prensa: F0575496 Tramite: 305185 Ref.: 320245&lt;/td&gt;&lt;td class="celda8" width="10%"&gt;  &lt;/td&gt;&lt;/tr&gt;&lt;tr&gt;&lt;td class="izq6a-color" width="10%"&gt;07/06/2022&lt;/td&gt;&lt;td class="izq6a-color" width="10%"&gt;&lt;/td&gt;&lt;td class="izq6a-color" width="10%"&gt;0&lt;/td&gt;&lt;td class="izq6a-color" width="20%"&gt;SOLICITUD EN EXAMEN DE FORMA&lt;/td&gt;&lt;td class="izq6a-color" width="10%"&gt;07/06/2022&lt;/td&gt;&lt;td class="izq6a-color" width="30%"&gt;&lt;/td&gt;&lt;td class="celda8" width="10%"&gt;  &lt;/td&gt;&lt;/tr&gt;&lt;tr&gt;&lt;td class="izq6a-color" width="10%"&gt;07/06/2022&lt;/td&gt;&lt;td class="izq6a-color" width="10%"&gt;&lt;/td&gt;&lt;td class="izq6a-color" width="10%"&gt;0&lt;/td&gt;&lt;td class="izq6a-color" width="20%"&gt;SOLICITUD EN EXAMEN DE FORMA&lt;/td&gt;&lt;td class="izq6a-color" width="10%"&gt;07/06/2022&lt;/td&gt;&lt;td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width="30%"&gt;DEVUELTA EN BOLETIN 617&lt;/td&gt;&lt;td class="celda8" width="10%"&gt;&lt;a href="https://webpi.sapi.gob.ve/documentos/devolucion/marcas/forma/boletin617/2022002792.pdf" target="_blank"&gt;&lt;img border="1" height="40" src="https://webpi.sapi.gob.ve/imagenes/ver_devolucion.png" width="40"/&gt;&lt;/a&gt;&lt;/td&gt;&lt;/tr&gt;&lt;tr&gt;&lt;td class="izq6a-color" width="10%"&gt;17/08/2022&lt;/td&gt;&lt;td class="izq6a-color" width="10%"&gt;&lt;/td&gt;&lt;td class="izq6a-color" width="10%"&gt;617&lt;/td&gt;&lt;td class="izq6a-color" width="20%"&gt;ESCRITO DE REINGRESO&lt;/td&gt;&lt;td class="izq6a-color" width="10%"&gt;17/08/2022&lt;/td&gt;&lt;td class="izq6a-color" width="30%"&gt;Contestacion a Oficio de Devolucion de forma publicado en el boletin: 617. Tramite Webpi: 327806&lt;/td&gt;&lt;td class="celda8" width="10%"&gt;&lt;a href="https://webpi.sapi.gob.ve/documentos/cdevolucion/marcas/forma/boletin617/ecd_2022002792.pdf" target="_blank"&gt;&lt;img border="1" height="40" src="https://webpi.sapi.gob.ve/imagenes/ver_devolucion.png" width="40"/&gt;&lt;/a&gt;&lt;/td&gt;&lt;/tr&gt;&lt;tr&gt;&lt;td class="izq6a-color" width="10%"&gt;07/02/2023&lt;/td&gt;&lt;td class="izq6a-color" width="10%"&gt;&lt;/td&gt;&lt;td class="izq6a-color" width="10%"&gt;0&lt;/td&gt;&lt;td class="izq6a-color" width="20%"&gt;REINGRESO DE SOLICITUD&lt;/td&gt;&lt;td class="izq6a-color" width="10%"&gt;07/02/2023&lt;/td&gt;&lt;td class="izq6a-color" width="30%"&gt;&lt;/td&gt;&lt;td class="celda8" width="10%"&gt;  &lt;/td&gt;&lt;/tr&gt;&lt;tr&gt;&lt;td class="izq6a-color" width="10%"&gt;07/02/2023&lt;/td&gt;&lt;td class="izq6a-color" width="10%"&gt;&lt;/td&gt;&lt;td class="izq6a-color" width="10%"&gt;0&lt;/td&gt;&lt;td class="izq6a-color" width="20%"&gt;POR NOTIFICAR ORDEN DE PUBLICACION EN PRENSA POR EXAM. DE FORMA APROBADO&lt;/td&gt;&lt;td class="izq6a-color" width="10%"&gt;07/02/2023&lt;/td&gt;&lt;td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F0575496 Tramite: 305185 Ref.: 320245&lt;/td&gt;&lt;td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305185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width="10%"&gt;19/09/2023&lt;/td&gt;&lt;td class="izq6a-color" width="10%"&gt;&lt;/td&gt;&lt;td class="izq6a-color" width="10%"&gt;&lt;/td&gt;&lt;td class="izq6a-color" width="20%"&gt;BUSQUEDA GRAFICA ELABORADA, PENDIENTE DE EXAMEN DE FONDO&lt;/td&gt;&lt;td class="izq6a-color" width="10%"&gt;19/09/2023&lt;/td&gt;&lt;td class="izq6a-color" width="30%"&gt;BUSQUEDA GRAFICA ELABORADA, PENDIENTE DE EXAMEN DE FONDO&lt;/td&gt;&lt;td class="celda8" width="10%"&gt;  &lt;/td&gt;&lt;/tr&gt;&lt;tr&gt;&lt;td class="izq6a-color" width="10%"&gt;19/10/2023&lt;/td&gt;&lt;td class="izq6a-color" width="10%"&gt;&lt;/td&gt;&lt;td class="izq6a-color" width="10%"&gt;0&lt;/td&gt;&lt;td class="izq6a-color" width="20%"&gt;SOLICITUD EN EXAMEN DE REGISTRABILIDAD&lt;/td&gt;&lt;td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width="30%"&gt;CONCEDIDA EN BOLETIN 625&lt;/td&gt;&lt;td class="celda8" width="10%"&gt;  &lt;/td&gt;&lt;/tr&gt;&lt;tr&gt;&lt;td class="izq6a-color" width="10%"&gt;21/11/2023&lt;/td&gt;&lt;td class="izq6a-color" width="10%"&gt;21/11/2038&lt;/td&gt;&lt;td class="izq6a-color" width="10%"&gt;378&lt;/td&gt;&lt;td class="izq6a-color" width="20%"&gt;REGISTRO DE MARCA&lt;/td&gt;&lt;td class="izq6a-color" width="10%"&gt;30/11/2023&lt;/td&gt;&lt;td class="izq6a-color" width="30%"&gt;REGISTRO NUMERO: P394306, POR TRAMITE WEBPI: T0394493&lt;/td&gt;&lt;td class="celda8" width="10%"&gt;&lt;a href="http://multimedia.sapi.gob.ve/marcas/certificados/boletin625/2022002792.pdf" target="_blank"&gt;&lt;img border="1" height="40" src="https://webpi.sapi.gob.ve/imagenes/ver_devolucion.png" width="40"/&gt;&lt;/a&gt;&lt;/td&gt;&lt;/tr&gt;&lt;tr&gt;&lt;td class="izq6a-color" width="10%"&gt;30/11/2023&lt;/td&gt;&lt;td class="izq6a-color" width="10%"&gt;&lt;/td&gt;&lt;td class="izq6a-color" width="10%"&gt;394493&lt;/td&gt;&lt;td class="izq6a-color" width="20%"&gt;PAGO DE DERECHOS&lt;/td&gt;&lt;td class="izq6a-color" width="10%"&gt;30/11/2023&lt;/td&gt;&lt;td class="izq6a-color" width="30%"&gt;25&lt;/td&gt;&lt;td class="celda8" width="10%"&gt;  &lt;/td&gt;&lt;/tr&gt;&lt;/table&gt;</t>
  </si>
  <si>
    <t>Webpi 27-feb-2025 14:35:24</t>
  </si>
  <si>
    <t>P394037</t>
  </si>
  <si>
    <t>MEDIOS CATALIZADORES; FIBRAS DE SILICIO PARA SU USO EN LA FABRICACIÓN DE BATERÍAS; FIBRAS DE SILICIO PARA SU USO EN LA FABRICACIÓN DE BATERÍAS DE IONES DE LITIO; FIBRAS POROSAS DE SILICIO PARA SU USO EN LA FABRICACIÓN DE BATERÍAS; MATERIALES DE ÁNODOS DE SILICIO PARA SU USO EN LA FABRICACIÓN DE ÁNODOS PARA BATERÍAS DE IONES DE LITIO; MATERIALES DE ÁNODOS DE SILICIO PARA SU USO EN LA FABRICACIÓN DE ÁNODOS PARA BATERÍAS; COMPOSICIONES QUÍMICAS ACTIVAS DE ÁNODOS PARA SU USO EN LA FABRICACIÓN DE BATERÍAS; AGENTES CATALÍTICOS EN FORMA DE FIBRAS ACTIVADAS PARA SU USO EN PROCESOS CATALÍTICOS; AGENTES CATALÍTICOS EN FORMA DE FIBRAS CATALIZADAS PARA SU USO EN PROCESOS CATALÍTICOS; AGENTES CATALÍTICOS EN FORMA DE COMPOSICIONES DE FIBRAS ACTIVADAS QUE COMPRENDEN FIBRAS INORGÁNICAS POROSAS DE ALTA ÁREA SUPERFICIAL Y UN AGENTE ACTIVO PARA USO EN PROCESOS CATALÍTICOS; AGENTES CATALÍTICOS EN FORMA DE COMPOSICIONES DE FIBRAS ACTIVADAS COMPUESTAS POR FIBRAS INORGÁNICAS POROSAS DE ALTA ÁREA SUPERFICIAL Y UN AGENTE ACTIVO PARA SU USO EN PROCESOS CATALÍTICOS COMO ELEMENTOS DE FILTRO, COMPONENTES DE SISTEMAS DE ESCAPE, MATERIALES DE SOPORTE CATALÍTICOS, PAPELES, MANTAS, TABLEROS, ESTERILLAS, FIELTROS, TEXTILES, FORMAS 3D Y PELÍCULAS; CATALIZADORES PARA SU USO EN LA FABRICACIÓN DE PRODUCTOS QUÍMICOS INDUSTRIALES; SOPORTES DE CATALIZADORES; AGENTES CATALÍTICOS EN FORMA DE FIBRAS ACTIVADAS FORMADAS EN FIGURAS TRIDIMENSIONALES DE VARIOS TAMAÑOS PARA SU USO EN PROCESOS CATALÍTICOS; PAPEL SEPARADOR DE BATERÍA A BASE DE FIBRA DE VIDRIO PARA SU USO EN BATERÍAS; PAPEL SEPARADOR DE BATERÍA A BASE DE FIBRA DE VIDRIO PARA SU USO EN BATERÍAS DE IONES DE LITIO; PAPEL SEPARADOR DE BATERÍAS A BASE DE FIBRA DE VIDRIO PARA SU USO EN LA FABRICACIÓN DE BATERÍAS; PAPEL SEPARADOR DE BATERÍAS A BASE DE FIBRA DE VIDRIO PARA SU USO EN LA FABRICACIÓN DE BATERÍAS DE IONES DE LITIO; MATERIALES DE ÁNODO PARA BATERÍAS</t>
  </si>
  <si>
    <t>PARRA HERNANDEZ ENEIDA - LINARES ALLOCA MARLIN ENEIDA - IVONNE GONCALVES DE SCHWARTZ -</t>
  </si>
  <si>
    <t>2016-2119</t>
  </si>
  <si>
    <t>Prioridad: 97/116322 en: ESTADOS UNIDOS DE AMÉRICA de fecha: 09/11/2021</t>
  </si>
  <si>
    <t>Tonawanda, New York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</si>
  <si>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width="10%"&gt;11/04/2022&lt;/td&gt;&lt;td class="izq6a-color" width="10%"&gt;&lt;/td&gt;&lt;td class="izq6a-color" width="10%"&gt;0&lt;/td&gt;&lt;td class="izq6a-color" width="20%"&gt;INGRESO DE SOLICITUD&lt;/td&gt;&lt;td class="izq6a-color" width="10%"&gt;11/04/2022&lt;/td&gt;&lt;td class="izq6a-color" width="30%"&gt;Pago de Tasa y Publicacion en Prensa: F0579594 Tramite: 309415 Ref.: 323159&lt;/td&gt;&lt;td class="celda8" width="10%"&gt;  &lt;/td&gt;&lt;/tr&gt;&lt;tr&gt;&lt;td class="izq6a-color" width="10%"&gt;08/07/2022&lt;/td&gt;&lt;td class="izq6a-color" width="10%"&gt;&lt;/td&gt;&lt;td class="izq6a-color" width="10%"&gt;0&lt;/td&gt;&lt;td class="izq6a-color" width="20%"&gt;ESCRITO ASOCIADO A MARCA EN TRAMITE - INFORMACION VARIA&lt;/td&gt;&lt;td class="izq6a-color" width="10%"&gt;08/07/2022&lt;/td&gt;&lt;td class="izq6a-color" width="30%"&gt;Escrito de Documento de Prioridad.&lt;/td&gt;&lt;td class="celda8" width="10%"&gt;  &lt;/td&gt;&lt;/tr&gt;&lt;tr&gt;&lt;td class="izq6a-color" width="10%"&gt;05/08/2022&lt;/td&gt;&lt;td class="izq6a-color" width="10%"&gt;&lt;/td&gt;&lt;td class="izq6a-color" width="10%"&gt;0&lt;/td&gt;&lt;td class="izq6a-color" width="20%"&gt;ESCRITO ASOCIADO A MARCA EN TRAMITE - INFORMACION VARIA&lt;/td&gt;&lt;td class="izq6a-color" width="10%"&gt;05/08/2022&lt;/td&gt;&lt;td class="izq6a-color" width="30%"&gt;ESCRITO DE PARTICIPACION DE CONSIGNACION DE DOCUMENTO DE PRIORIDAD Y DOCUMENTO ACLARATORIO&lt;/td&gt;&lt;td class="celda8" width="10%"&gt;  &lt;/td&gt;&lt;/tr&gt;&lt;tr&gt;&lt;td class="izq6a-color" width="10%"&gt;09/12/2022&lt;/td&gt;&lt;td class="izq6a-color" width="10%"&gt;&lt;/td&gt;&lt;td class="izq6a-color" width="10%"&gt;0&lt;/td&gt;&lt;td class="izq6a-color" width="20%"&gt;POR NOTIFICAR ORDEN DE PUBLICACION EN PRENSA POR EXAM. DE FORMA APROBADO&lt;/td&gt;&lt;td class="izq6a-color" width="10%"&gt;09/12/2022&lt;/td&gt;&lt;td class="izq6a-color" width="30%"&gt;&lt;/td&gt;&lt;td class="celda8" width="10%"&gt;  &lt;/td&gt;&lt;/tr&gt;&lt;tr&gt;&lt;td class="izq6a-color" width="10%"&gt;28/12/2022&lt;/td&gt;&lt;td class="izq6a-color" width="10%"&gt;28/02/2023&lt;/td&gt;&lt;td class="izq6a-color" width="10%"&gt;620&lt;/td&gt;&lt;td class="izq6a-color" width="20%"&gt;ORDEN DE PUBLICACION EN PRENSA NOTIFICADA EN BOLETIN&lt;/td&gt;&lt;td class="izq6a-color" width="10%"&gt;28/12/2022&lt;/td&gt;&lt;td class="izq6a-color" width="30%"&gt;ORDEN DE PUBLICACION NOTIFICADA EN BOLETIN 620&lt;/td&gt;&lt;td class="celda8" width="10%"&gt;  &lt;/td&gt;&lt;/tr&gt;&lt;tr&gt;&lt;td class="izq6a-color" width="10%"&gt;28/12/2022&lt;/td&gt;&lt;td class="izq6a-color" width="10%"&gt;&lt;/td&gt;&lt;td class="izq6a-color" width="10%"&gt;620&lt;/td&gt;&lt;td class="izq6a-color" width="20%"&gt;PUBLICACION EN PRENSA DIGITAL PAGADA Y EN CURSO&lt;/td&gt;&lt;td class="izq6a-color" width="10%"&gt;28/12/2022&lt;/td&gt;&lt;td class="izq6a-color" width="30%"&gt;Pago de Tasa y Publicacion en Prensa: F0579594 Tramite: 309415 Ref.: 323159&lt;/td&gt;&lt;td class="celda8" width="10%"&gt;  &lt;/td&gt;&lt;/tr&gt;&lt;tr&gt;&lt;td class="izq6a-color" width="10%"&gt;28/12/2022&lt;/td&gt;&lt;td class="izq6a-color" width="10%"&gt;&lt;/td&gt;&lt;td class="izq6a-color" width="10%"&gt;0&lt;/td&gt;&lt;td class="izq6a-color" width="20%"&gt;RECEPCION DE PUBLICACION EN PRENSA&lt;/td&gt;&lt;td class="izq6a-color" width="10%"&gt;09/01/2023&lt;/td&gt;&lt;td class="izq6a-color" width="30%"&gt;Periodico Digital del SAPI No.:1961 de Fecha: 28/12/2022 segun T/No.: 309415 &lt;/td&gt;&lt;td class="celda8" width="10%"&gt;  &lt;/td&gt;&lt;/tr&gt;&lt;tr&gt;&lt;td class="izq6a-color" width="10%"&gt;26/01/2023&lt;/td&gt;&lt;td class="izq6a-color" width="10%"&gt;&lt;/td&gt;&lt;td class="izq6a-color" width="10%"&gt;620&lt;/td&gt;&lt;td class="izq6a-color" width="20%"&gt;ORDEN DE PUBLICACION EN BOLETIN COMO SOLICITADA&lt;/td&gt;&lt;td class="izq6a-color" width="10%"&gt;26/01/2023&lt;/td&gt;&lt;td class="izq6a-color" width="30%"&gt;&lt;/td&gt;&lt;td class="celda8" width="10%"&gt;  &lt;/td&gt;&lt;/tr&gt;&lt;tr&gt;&lt;td class="izq6a-color" width="10%"&gt;17/04/2023&lt;/td&gt;&lt;td class="izq6a-color" width="10%"&gt;30/05/2023&lt;/td&gt;&lt;td class="izq6a-color" width="10%"&gt;621&lt;/td&gt;&lt;td class="izq6a-color" width="20%"&gt;PUBLICACION DE LA MARCA COMO SOLICITADA &lt;/td&gt;&lt;td class="izq6a-color" width="10%"&gt;17/04/2023&lt;/td&gt;&lt;td class="izq6a-color" width="30%"&gt;PUBLICADA EN BOLETIN 621&lt;/td&gt;&lt;td class="celda8" width="10%"&gt;  &lt;/td&gt;&lt;/tr&gt;&lt;tr&gt;&lt;td class="izq6a-color" width="10%"&gt;08/06/2023&lt;/td&gt;&lt;td class="izq6a-color" width="10%"&gt;&lt;/td&gt;&lt;td class="izq6a-color" width="10%"&gt;0&lt;/td&gt;&lt;td class="izq6a-color" width="20%"&gt;SOLICITUD EN EXAMEN DE REGISTRABILIDAD&lt;/td&gt;&lt;td class="izq6a-color" width="10%"&gt;08/06/2023&lt;/td&gt;&lt;td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width="10%"&gt;374&lt;/td&gt;&lt;td class="izq6a-color" width="20%"&gt;REGISTRO DE MARCA&lt;/td&gt;&lt;td class="izq6a-color" width="10%"&gt;16/11/2023&lt;/td&gt;&lt;td class="izq6a-color" width="30%"&gt;REGISTRO NUMERO: P394037, POR TRAMITE WEBPI: T0391649&lt;/td&gt;&lt;td class="celda8" width="10%"&gt;&lt;a href="http://multimedia.sapi.gob.ve/marcas/certificados/boletin624/2022003195.pdf" target="_blank"&gt;&lt;img border="1" height="40" src="https://webpi.sapi.gob.ve/imagenes/ver_devolucion.png" width="40"/&gt;&lt;/a&gt;&lt;/td&gt;&lt;/tr&gt;&lt;tr&gt;&lt;td class="izq6a-color" width="10%"&gt;16/11/2023&lt;/td&gt;&lt;td class="izq6a-color" width="10%"&gt;&lt;/td&gt;&lt;td class="izq6a-color" width="10%"&gt;391649&lt;/td&gt;&lt;td class="izq6a-color" width="20%"&gt;PAGO DE DERECHOS&lt;/td&gt;&lt;td class="izq6a-color" width="10%"&gt;16/11/2023&lt;/td&gt;&lt;td class="izq6a-color" width="30%"&gt;1&lt;/td&gt;&lt;td class="celda8" width="10%"&gt;  &lt;/td&gt;&lt;/tr&gt;&lt;/table&gt;</t>
  </si>
  <si>
    <t>Webpi 27-feb-2025 14:35:36</t>
  </si>
  <si>
    <t>P390970</t>
  </si>
  <si>
    <t>ADHESIVOS PARA PAPELERÍA O PARA EL HOGAR; PINCELES; MATERIALES PARA ARTISTAS; ADHESIVOS PARA TRABAJAR LA MADERA PARA USO DOMÉSTICO; PEGAMENTOS PARA TEJIDOS DOMÉSTICOS.</t>
  </si>
  <si>
    <t>CONSISTE EN UNA ETIQUETA CUADRADA DE FONDO BLANCO, EN LA QUE SE LEE EN SU INTERIOR LA PALABRA DE FANTASÍA ARKEMA, ESCRITA EN LETRA MOLDE, CARACTERÍSTICA, FANTASIOSA, MAYÚSCULA, DE TRAZO MEDIO Y DE COLOR NEGRO. LA PALABRA DE FANTASÍA ARKEMA, FORMA PARTE DE LA DENOMINACIÓN COMERCIAL DE MI MANDANTE. SE REIVINDICA EL CONJUNTO DESCRITO.</t>
  </si>
  <si>
    <t>Prioridad: 4814594 en: FRANCIA de fecha: 05/11/2021</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</si>
  <si>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width="10%"&gt;20/04/2022&lt;/td&gt;&lt;td class="izq6a-color" width="10%"&gt;&lt;/td&gt;&lt;td class="izq6a-color" width="10%"&gt;0&lt;/td&gt;&lt;td class="izq6a-color" width="20%"&gt;INGRESO DE SOLICITUD&lt;/td&gt;&lt;td class="izq6a-color" width="10%"&gt;20/04/2022&lt;/td&gt;&lt;td class="izq6a-color" width="30%"&gt;Pago de Tasa y Publicacion en Prensa: F0580210 Tramite: 310092 Ref.: 323815&lt;/td&gt;&lt;td class="celda8" width="10%"&gt;  &lt;/td&gt;&lt;/tr&gt;&lt;tr&gt;&lt;td class="izq6a-color" width="10%"&gt;05/05/2022&lt;/td&gt;&lt;td class="izq6a-color" width="10%"&gt;&lt;/td&gt;&lt;td class="izq6a-color" width="10%"&gt;0&lt;/td&gt;&lt;td class="izq6a-color" width="20%"&gt;ESCRITO ASOCIADO A MARCA EN TRAMITE - INFORMACION VARIA&lt;/td&gt;&lt;td class="izq6a-color" width="10%"&gt;05/05/2022&lt;/td&gt;&lt;td class="izq6a-color" width="30%"&gt;ESCRITO DE DOCUMENTO DE PRIORIDAD.&lt;/td&gt;&lt;td class="celda8" width="10%"&gt;  &lt;/td&gt;&lt;/tr&gt;&lt;tr&gt;&lt;td class="izq6a-color" width="10%"&gt;20/06/2022&lt;/td&gt;&lt;td class="izq6a-color" width="10%"&gt;&lt;/td&gt;&lt;td class="izq6a-color" width="10%"&gt;0&lt;/td&gt;&lt;td class="izq6a-color" width="20%"&gt;POR NOTIFICAR ORDEN DE PUBLICACION EN PRENSA POR EXAM. DE FORMA APROBADO&lt;/td&gt;&lt;td class="izq6a-color" width="10%"&gt;20/06/2022&lt;/td&gt;&lt;td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F0580210 Tramite: 310092 Ref.: 323815&lt;/td&gt;&lt;td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310092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width="10%"&gt;22/11/2022&lt;/td&gt;&lt;td class="izq6a-color" width="10%"&gt;&lt;/td&gt;&lt;td class="izq6a-color" width="10%"&gt;0&lt;/td&gt;&lt;td class="izq6a-color" width="20%"&gt;SOLICITUD EN EXAMEN DE REGISTRABILIDAD&lt;/td&gt;&lt;td class="izq6a-color" width="10%"&gt;22/11/2022&lt;/td&gt;&lt;td class="izq6a-color" width="30%"&gt;&lt;/td&gt;&lt;td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width="30%"&gt;CONCEDIDA EN BOLETIN 620&lt;/td&gt;&lt;td class="celda8" width="10%"&gt;  &lt;/td&gt;&lt;/tr&gt;&lt;tr&gt;&lt;td class="izq6a-color" width="10%"&gt;28/12/2022&lt;/td&gt;&lt;td class="izq6a-color" width="10%"&gt;28/12/2037&lt;/td&gt;&lt;td class="izq6a-color" width="10%"&gt;200&lt;/td&gt;&lt;td class="izq6a-color" width="20%"&gt;REGISTRO DE MARCA&lt;/td&gt;&lt;td class="izq6a-color" width="10%"&gt;13/01/2023&lt;/td&gt;&lt;td class="izq6a-color" width="30%"&gt;REGISTRO NUMERO: P390970, POR TRAMITE WEBPI: T0350500&lt;/td&gt;&lt;td class="celda8" width="10%"&gt;&lt;a href="http://multimedia.sapi.gob.ve/marcas/certificados/boletin620/2022003339.pdf" target="_blank"&gt;&lt;img border="1" height="40" src="https://webpi.sapi.gob.ve/imagenes/ver_devolucion.png" width="40"/&gt;&lt;/a&gt;&lt;/td&gt;&lt;/tr&gt;&lt;tr&gt;&lt;td class="izq6a-color" width="10%"&gt;13/01/2023&lt;/td&gt;&lt;td class="izq6a-color" width="10%"&gt;&lt;/td&gt;&lt;td class="izq6a-color" width="10%"&gt;350500&lt;/td&gt;&lt;td class="izq6a-color" width="20%"&gt;PAGO DE DERECHOS&lt;/td&gt;&lt;td class="izq6a-color" width="10%"&gt;13/01/2023&lt;/td&gt;&lt;td class="izq6a-color" width="30%"&gt;16&lt;/td&gt;&lt;td class="celda8" width="10%"&gt;  &lt;/td&gt;&lt;/tr&gt;&lt;/table&gt;</t>
  </si>
  <si>
    <t>Webpi 27-feb-2025 14:35:48</t>
  </si>
  <si>
    <t>AURICULARES Y CASCOS DE REALIDAD VIRTUAL, AUMENTADA Y MIXTA ADAPTADOS PARA SU USO EN VIDEOJUEGOS; CASCOS DE REALIDAD VIRTUAL PARA JUGAR A VIDEOJUEGOS PARA CONECTARSE A COMPUTADORES, CONSOLAS DE VIDEOJUEGOS, CONSOLAS DE VIDEOJUEGOS PORTÁTILES, TABLETAS, DISPOSITIVOS MÓVILES Y TELÉFONOS MÓVILES PARA PERMITIR EXPERIENCIAS DE REALIDAD VIRTUAL; CONSOLAS DE VIDEOJUEGOS; UNIDADES DE CONTROL REMOTO INTERACTIVO PARA VIDEOJUEGOS; PERIFÉRICOS PORTÁTILES PARA JUGAR A VIDEOJUEGOS ESPECIALMENTE ADAPTADOS PARA COMPUTADORAS, CONSOLAS DE VIDEOJUEGOS, CONSOLAS DE VIDEOJUEGOS PORTÁTILES, TABLETAS, DISPOSITIVOS MÓVILES Y TELÉFONOS MÓVILES; CONTROLADORES PARA JUEGOS DE COMPUTADORA; CASCOS DE AUDIO Y VISUALES PARA JUGAR A VIDEOJUEGOS; UNIDADES DE MANO PARA JUGAR JUEGOS ELECTRÓNICOS, DE COMPUTACIÓN, INTERACTIVOS Y DE VÍDEO; DISPOSITIVOS DE JUEGOS, DISPOSITIVOS MÓVILES DE JUEGOS, TALES COMO, MÁQUINAS DE JUEGOS CON O SIN SALIDA DE VIDEO PARA JUGAR JUEGOS DE COMPUTADORA Y VIDEOJUEGOS; CONSOLAS DE JUEGOS DE COMPUTADORA PARA SU USO CON UNA PANTALLA O MONITOR EXTERNO; APARATOS PARA JUEGOS ELECTRÓNICOS QUE NO SEAN LOS ADAPTADOS PARA SU USO CON UNA PANTALLA O MONITOR EXTERNO; APARATOS PARA JUEGOS ELECTRÓNICOS ADAPTADOS PARA SU USO CON UNA PANTALLA O MONITOR EXTERNO; BOLSAS ESPECIALMENTE ADAPTADAS PARA VIDEOJUEGOS PORTÁTILES Y CONSOLAS DE VIDEOJUEGOS; JOYSTICKS (MANDOS) DE VIDEOJUEGOS Y COMPUTADORAS; CONSOLAS DE JUEGOS DE COMPUTADORA PARA JUGAR JUEGOS RECREATIVOS; PELÍCULAS DE PLÁSTICO ADAPTADAS CONOCIDAS COMO SKINS PARA CUBRIR Y PROTEGER APARATOS DE JUEGOS ELECTRÓNICOS, TALES COMO, CONSOLAS DE VIDEOJUEGOS Y UNIDADES PORTÁTILES DE VIDEOJUEGOS; CONTROLADORES DE JUEGOS DEL TIPO DE TECLADOS PARA JUEGOS DE COMPUTADORA; JUEGOS ADAPTADOS PARA SU USO CON RECEPTORES DE TELEVISIÓN; AURICULARES PARA JUEGOS ADAPTADOS PARA SU USO EN JUEGOS DE VIDEO; JOYSTICKS DE MANO PARA JUGAR A VIDEOJUEGOS; CONSOLAS DE JUEGOS PORTÁTILES; JUEGOS ELECTRÓNICOS DE MANO ADAPTADOS PARA SU USO ÚNICAMENTE CON RECEPTORES DE TELEVISIÓN; JUEGOS DE MANO CON PANTALLAS DE CRISTAL LÍQUIDO; UNIDADES DE MANO PARA JUGAR JUEGOS ELECTRÓNICOS PARA SU USO CON PANTALLAS O MONITORES EXTERNOS; MÁQUINAS DE VIDEOJUEGOS; MÁQUINAS DE JUEGOS LCD; CONTROLADORES ELECTRÓNICOS OPERADOS POR JUGADORES PARA MÁQUINAS DE VIDEOJUEGOS ELECTRÓNICOS; ESTUCHES PROTECTORES ESPECIALMENTE ADAPTADOS PARA VIDEOJUEGOS PORTÁTILES Y CONSOLAS DE VIDEOJUEGOS; MÁQUINA DE VIDEOJUEGOS INDEPENDIENTE (AUTÓNOMAS); SOPORTES PARA APARATOS DE JUEGOS ELECTRÓNICOS, TALES COMO, CONSOLAS DE VIDEOJUEGOS Y UNIDADES PORTÁTILES DE VIDEOJUEGOS; UNIDADES DE SOBREMESA PARA JUGAR A JUEGOS ELECTRÓNICOS QUE NO SEAN JUNTO CON UN TELEVISOR O UN COMPUTADOR; CONTROLES REMOTOS PORTÁTILES INTERACTIVOS DE VIDEOJUEGOS PARA JUGAR JUEGOS ELECTRÓNICOS; CONTROLADORES PARA CONSOLAS DE JUEGOS; MÁQUINAS RECREATIVAS DE VIDEOJUEGOS DE SALÓN; MÁQUINAS DE VIDEOJUEGOS PARA EL HOGAR; MÁQUINA DE VIDEOJUEGOS INDEPENDIENTE (AUTÓNOMAS).</t>
  </si>
  <si>
    <t>Prioridad: 084626 en: JAMAICA de fecha: 20/10/2021</t>
  </si>
  <si>
    <t>DETENER, POR 2022-000013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</si>
  <si>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width="10%"&gt;20/04/2022&lt;/td&gt;&lt;td class="izq6a-color" width="10%"&gt;&lt;/td&gt;&lt;td class="izq6a-color" width="10%"&gt;0&lt;/td&gt;&lt;td class="izq6a-color" width="20%"&gt;INGRESO DE SOLICITUD&lt;/td&gt;&lt;td class="izq6a-color" width="10%"&gt;20/04/2022&lt;/td&gt;&lt;td class="izq6a-color" width="30%"&gt;Pago de Tasa y Publicacion en Prensa: F0580001 Tramite: 309846 Ref.: 323473&lt;/td&gt;&lt;td class="celda8" width="10%"&gt;  &lt;/td&gt;&lt;/tr&gt;&lt;tr&gt;&lt;td class="izq6a-color" width="10%"&gt;09/06/2022&lt;/td&gt;&lt;td class="izq6a-color" width="10%"&gt;&lt;/td&gt;&lt;td class="izq6a-color" width="10%"&gt;0&lt;/td&gt;&lt;td class="izq6a-color" width="20%"&gt;ESCRITO ASOCIADO A MARCA EN TRAMITE - INFORMACION VARIA&lt;/td&gt;&lt;td class="izq6a-color" width="10%"&gt;09/06/2022&lt;/td&gt;&lt;td class="izq6a-color" width="30%"&gt;Escrito de prioridad extranjera&lt;/td&gt;&lt;td class="celda8" width="10%"&gt;  &lt;/td&gt;&lt;/tr&gt;&lt;tr&gt;&lt;td class="izq6a-color" width="10%"&gt;21/06/2022&lt;/td&gt;&lt;td class="izq6a-color" width="10%"&gt;&lt;/td&gt;&lt;td class="izq6a-color" width="10%"&gt;0&lt;/td&gt;&lt;td class="izq6a-color" width="20%"&gt;POR NOTIFICAR ORDEN DE PUBLICACION EN PRENSA POR EXAM. DE FORMA APROBADO&lt;/td&gt;&lt;td class="izq6a-color" width="10%"&gt;21/06/2022&lt;/td&gt;&lt;td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F0580001 Tramite: 309846 Ref.: 323473&lt;/td&gt;&lt;td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309846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width="10%"&gt;22/11/2022&lt;/td&gt;&lt;td class="izq6a-color" width="10%"&gt;&lt;/td&gt;&lt;td class="izq6a-color" width="10%"&gt;0&lt;/td&gt;&lt;td class="izq6a-color" width="20%"&gt;SOLICITUD DETENIDA&lt;/td&gt;&lt;td class="izq6a-color" width="10%"&gt;22/11/2022&lt;/td&gt;&lt;td class="izq6a-color" width="30%"&gt;DETENER, POR 2022-000013&lt;/td&gt;&lt;td class="celda8" width="10%"&gt;  &lt;/td&gt;&lt;/tr&gt;&lt;/table&gt;</t>
  </si>
  <si>
    <t>Webpi 27-feb-2025 14:35:59</t>
  </si>
  <si>
    <t>PRODUCTOS Y SUBPRODUCTOS DE LA CAÑA DE AZÚCAR, TALES COMO AZÚCAR BLANCA REFINADA, MORENA, EN POLVO, JARABE, CARAMELO, PANELA; CAFÉ EN GRANO SIN PROCESAR, PROCESADO EN GRANO, MOLIDO; HARINAS DE TRIGO TODO USO, LEUDANTE, INTEGRAL, HARINAS DE MAÍZ PRECOCIDA BLANCA Y AMARILLA; ARROZ BLANCO, INTEGRAL, PARBOLIZADO Y HARINA DE ARROZ</t>
  </si>
  <si>
    <t>SEQUERA RUZZA JOSE MANUEL -</t>
  </si>
  <si>
    <t>2022-0652</t>
  </si>
  <si>
    <t>LA MARCA SOLICITADA ESTÁ FORMADA POR LA PALABRA \\\"TRINIDAD\\\" EN MINÚSCULAS COMPUESTA EN UNA TIPOGRAFÍA DE PALO SECO EN COLOR NEGRO Y SUBRAYADA CON UNA LÍNEA DE COLOR GRIS MEDIO, EN CUYO EXTREMO SUPERIOR IZQUIERDO SE UBICA UNA CINTA RIBETEADA DE COLOR GRIS MEDIO QUE CONTIENE LA PALABRA \\\"ALIMENTOS\\\" EN MAYÚSCULAS Y ESTÁ COMPUESTA EN UNA TIPOGRAFÍA DE PALO SECO EN COLOR BLANCO. AL EXTREMO SUPERIOR DERECHO SE MUESTRAN TRES ARCOS SEMICIRCULARES CONCÉNTRICOS DE GROSOR VARIABLE EN COLOR GRIS MEDIO QUE SIMULAN LA ENTRADA A UNA PROFUNDA GALERÍA ABOVEDADA. LA MARCA PUEDE TAMBIÉN UTILIZARSE CON TODOS SUS ELEMENTOS EN COLOR BLANCO CUANDO ESTA SE PRESENTE SOBRE UN FONDO OSCURO.</t>
  </si>
  <si>
    <t>PRIORIDAD EXTINGUIDA EN BOLETIN 632</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</si>
  <si>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width="10%"&gt;20/04/2022&lt;/td&gt;&lt;td class="izq6a-color" width="10%"&gt;&lt;/td&gt;&lt;td class="izq6a-color" width="10%"&gt;0&lt;/td&gt;&lt;td class="izq6a-color" width="20%"&gt;INGRESO DE SOLICITUD&lt;/td&gt;&lt;td class="izq6a-color" width="10%"&gt;20/04/2022&lt;/td&gt;&lt;td class="izq6a-color" width="30%"&gt;Pago de Tasa y Publicacion en Prensa: F0578509 Tramite: 308265 Ref.: 322289&lt;/td&gt;&lt;td class="celda8" width="10%"&gt;  &lt;/td&gt;&lt;/tr&gt;&lt;tr&gt;&lt;td class="izq6a-color" width="10%"&gt;18/05/2022&lt;/td&gt;&lt;td class="izq6a-color" width="10%"&gt;&lt;/td&gt;&lt;td class="izq6a-color" width="10%"&gt;0&lt;/td&gt;&lt;td class="izq6a-color" width="20%"&gt;ESCRITO ASOCIADO A MARCA EN TRAMITE - INFORMACION VARIA&lt;/td&gt;&lt;td class="izq6a-color" width="10%"&gt;18/05/2022&lt;/td&gt;&lt;td class="izq6a-color" width="30%"&gt;NOTIFICACIÓN DE NUMERO DE PODER(2022-0652),.&lt;/td&gt;&lt;td class="celda8" width="10%"&gt;  &lt;/td&gt;&lt;/tr&gt;&lt;tr&gt;&lt;td class="izq6a-color" width="10%"&gt;21/06/2022&lt;/td&gt;&lt;td class="izq6a-color" width="10%"&gt;&lt;/td&gt;&lt;td class="izq6a-color" width="10%"&gt;0&lt;/td&gt;&lt;td class="izq6a-color" width="20%"&gt;SOLICITUD EN EXAMEN DE FORMA&lt;/td&gt;&lt;td class="izq6a-color" width="10%"&gt;21/06/2022&lt;/td&gt;&lt;td class="izq6a-color" width="30%"&gt;&lt;/td&gt;&lt;td class="celda8" width="10%"&gt;  &lt;/td&gt;&lt;/tr&gt;&lt;tr&gt;&lt;td class="izq6a-color" width="10%"&gt;21/06/2022&lt;/td&gt;&lt;td class="izq6a-color" width="10%"&gt;&lt;/td&gt;&lt;td class="izq6a-color" width="10%"&gt;0&lt;/td&gt;&lt;td class="izq6a-color" width="20%"&gt;SOLICITUD EN EXAMEN DE FORMA&lt;/td&gt;&lt;td class="izq6a-color" width="10%"&gt;21/06/2022&lt;/td&gt;&lt;td class="izq6a-color" width="30%"&gt;&lt;/td&gt;&lt;td class="celda8" width="10%"&gt;  &lt;/td&gt;&lt;/tr&gt;&lt;tr&gt;&lt;td class="izq6a-color" width="10%"&gt;25/07/2022&lt;/td&gt;&lt;td class="izq6a-color" width="10%"&gt;06/09/2022&lt;/td&gt;&lt;td class="izq6a-color" width="10%"&gt;617&lt;/td&gt;&lt;td class="izq6a-color" width="20%"&gt;PUBLICACION DE STATUS ANTERIOR EN BOLETIN DE LA PROPIEDAD INDUSTRIAL (30 DIAS HABILES) &lt;/td&gt;&lt;td class="izq6a-color" width="10%"&gt;25/07/2022&lt;/td&gt;&lt;td class="izq6a-color" width="30%"&gt;DEVUELTA EN BOLETIN 617&lt;/td&gt;&lt;td class="celda8" width="10%"&gt;&lt;a href="https://webpi.sapi.gob.ve/documentos/devolucion/marcas/forma/boletin617/2022003383.pdf" target="_blank"&gt;&lt;img border="1" height="40" src="https://webpi.sapi.gob.ve/imagenes/ver_devolucion.png" width="40"/&gt;&lt;/a&gt;&lt;/td&gt;&lt;/tr&gt;&lt;tr&gt;&lt;td class="izq6a-color" width="10%"&gt;06/09/2022&lt;/td&gt;&lt;td class="izq6a-color" width="10%"&gt;&lt;/td&gt;&lt;td class="izq6a-color" width="10%"&gt;617&lt;/td&gt;&lt;td class="izq6a-color" width="20%"&gt;ESCRITO DE REINGRESO&lt;/td&gt;&lt;td class="izq6a-color" width="10%"&gt;06/09/2022&lt;/td&gt;&lt;td class="izq6a-color" width="30%"&gt;Contestacion a Oficio de Devolucion de forma publicado en el boletin: 617. Tramite Webpi: 331502&lt;/td&gt;&lt;td class="celda8" width="10%"&gt;&lt;a href="https://webpi.sapi.gob.ve/documentos/cdevolucion/marcas/forma/boletin617/ecd_2022003383.pdf" target="_blank"&gt;&lt;img border="1" height="40" src="https://webpi.sapi.gob.ve/imagenes/ver_devolucion.png" width="40"/&gt;&lt;/a&gt;&lt;/td&gt;&lt;/tr&gt;&lt;tr&gt;&lt;td class="izq6a-color" width="10%"&gt;02/02/2023&lt;/td&gt;&lt;td class="izq6a-color" width="10%"&gt;&lt;/td&gt;&lt;td class="izq6a-color" width="10%"&gt;0&lt;/td&gt;&lt;td class="izq6a-color" width="20%"&gt;REINGRESO DE SOLICITUD&lt;/td&gt;&lt;td class="izq6a-color" width="10%"&gt;02/02/2023&lt;/td&gt;&lt;td class="izq6a-color" width="30%"&gt;&lt;/td&gt;&lt;td class="celda8" width="10%"&gt;  &lt;/td&gt;&lt;/tr&gt;&lt;tr&gt;&lt;td class="izq6a-color" width="10%"&gt;02/02/2023&lt;/td&gt;&lt;td class="izq6a-color" width="10%"&gt;&lt;/td&gt;&lt;td class="izq6a-color" width="10%"&gt;0&lt;/td&gt;&lt;td class="izq6a-color" width="20%"&gt;POR NOTIFICAR ORDEN DE PUBLICACION EN PRENSA POR EXAM. DE FORMA APROBADO&lt;/td&gt;&lt;td class="izq6a-color" width="10%"&gt;02/02/2023&lt;/td&gt;&lt;td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F0578509 Tramite: 308265 Ref.: 322289&lt;/td&gt;&lt;td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308265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width="10%"&gt;19/10/2023&lt;/td&gt;&lt;td class="izq6a-color" width="10%"&gt;&lt;/td&gt;&lt;td class="izq6a-color" width="10%"&gt;0&lt;/td&gt;&lt;td class="izq6a-color" width="20%"&gt;DEVUELTA POR EXAMEN DE FONDO&lt;/td&gt;&lt;td class="izq6a-color" width="10%"&gt;19/10/2023&lt;/td&gt;&lt;td class="izq6a-color" width="30%"&gt;&lt;/td&gt;&lt;td class="celda8" width="10%"&gt;  &lt;/td&gt;&lt;/tr&gt;&lt;tr&gt;&lt;td class="izq6a-color" width="10%"&gt;19/10/2023&lt;/td&gt;&lt;td class="izq6a-color" width="10%"&gt;&lt;/td&gt;&lt;td class="izq6a-color" width="10%"&gt;0&lt;/td&gt;&lt;td class="izq6a-color" width="20%"&gt;OFICIO DE DEVOLUCION&lt;/td&gt;&lt;td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width="30%"&gt;DEVUELTA POR FONDO EN BOLETIN 625&lt;/td&gt;&lt;td class="celda8" width="10%"&gt;&lt;a href="https://webpi.sapi.gob.ve/documentos/devolucion/marcas/fondo/boletin625/2022003383.pdf" target="_blank"&gt;&lt;img border="1" height="40" src="https://webpi.sapi.gob.ve/imagenes/ver_devolucion.png" width="40"/&gt;&lt;/a&gt;&lt;/td&gt;&lt;/tr&gt;&lt;tr&gt;&lt;td class="izq6a-color" width="10%"&gt;14/03/2024&lt;/td&gt;&lt;td class="izq6a-color" width="10%"&gt;&lt;/td&gt;&lt;td class="izq6a-color" width="10%"&gt;0&lt;/td&gt;&lt;td class="izq6a-color" width="20%"&gt;SOLICITUD CON PRIORIDAD EXTINGUIDA POR PUBLICAR.&lt;/td&gt;&lt;td class="izq6a-color" width="10%"&gt;14/03/2024&lt;/td&gt;&lt;td class="izq6a-color" width="30%"&gt;PRIORIDAD EXTINGUIDA POR CUANTO NO REALIZO LA CONTESTACION AL OFICIO DE DEVOLUCION DE FONDO &lt;/td&gt;&lt;td class="celda8" width="10%"&gt;  &lt;/td&gt;&lt;/tr&gt;&lt;tr&gt;&lt;td class="izq6a-color" width="10%"&gt;08/07/2024&lt;/td&gt;&lt;td class="izq6a-color" width="10%"&gt;29/07/2024&lt;/td&gt;&lt;td class="izq6a-color" width="10%"&gt;632&lt;/td&gt;&lt;td class="izq6a-color" width="20%"&gt;PUBLICACION DE STATUS ANTERIOR EN BOLETIN DE LA PROPIEDAD INDUSTRIAL (15 DIAS HABILES) &lt;/td&gt;&lt;td class="izq6a-color" width="10%"&gt;08/07/2024&lt;/td&gt;&lt;td class="izq6a-color" width="30%"&gt;PRIORIDAD EXTINGUIDA EN BOLETIN 632&lt;/td&gt;&lt;td class="celda8" width="10%"&gt;  &lt;/td&gt;&lt;/tr&gt;&lt;/table&gt;</t>
  </si>
  <si>
    <t>Webpi 27-feb-2025 14:36:10</t>
  </si>
  <si>
    <t>N058496</t>
  </si>
  <si>
    <t>COMPRA, VENTA, IMPORTACIÓN, EXPORTACIÓN, DE PARTES Y REPUESTOS PARA REFRIGERACIÓN, EQUIPOS DE REFRIGERACIÓN, Y REFRIGERACIÓN DOMESTICA.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</si>
  <si>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width="10%"&gt;25/04/2022&lt;/td&gt;&lt;td class="izq6a-color" width="10%"&gt;&lt;/td&gt;&lt;td class="izq6a-color" width="10%"&gt;0&lt;/td&gt;&lt;td class="izq6a-color" width="20%"&gt;INGRESO DE SOLICITUD&lt;/td&gt;&lt;td class="izq6a-color" width="10%"&gt;25/04/2022&lt;/td&gt;&lt;td class="izq6a-color" width="30%"&gt;Pago de Tasa y Publicacion en Prensa: F0577422 Tramite: 307126 Ref.: 321684&lt;/td&gt;&lt;td class="celda8" width="10%"&gt;  &lt;/td&gt;&lt;/tr&gt;&lt;tr&gt;&lt;td class="izq6a-color" width="10%"&gt;29/04/2022&lt;/td&gt;&lt;td class="izq6a-color" width="10%"&gt;&lt;/td&gt;&lt;td class="izq6a-color" width="10%"&gt;0&lt;/td&gt;&lt;td class="izq6a-color" width="20%"&gt;ESCRITO DE RECEPCION DE DOCUMENTOS (RECAUDOS)&lt;/td&gt;&lt;td class="izq6a-color" width="10%"&gt;29/04/2022&lt;/td&gt;&lt;td class="izq6a-color" width="30%"&gt;ESCRITO DE RECEPCION DE DOCUMENTOS (MARCAS)&lt;/td&gt;&lt;td class="celda8" width="10%"&gt;  &lt;/td&gt;&lt;/tr&gt;&lt;tr&gt;&lt;td class="izq6a-color" width="10%"&gt;22/06/2022&lt;/td&gt;&lt;td class="izq6a-color" width="10%"&gt;&lt;/td&gt;&lt;td class="izq6a-color" width="10%"&gt;0&lt;/td&gt;&lt;td class="izq6a-color" width="20%"&gt;POR NOTIFICAR ORDEN DE PUBLICACION EN PRENSA POR EXAM. DE FORMA APROBADO&lt;/td&gt;&lt;td class="izq6a-color" width="10%"&gt;22/06/2022&lt;/td&gt;&lt;td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F0577422 Tramite: 307126 Ref.: 321684&lt;/td&gt;&lt;td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307126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width="10%"&gt;21/11/2022&lt;/td&gt;&lt;td class="izq6a-color" width="10%"&gt;&lt;/td&gt;&lt;td class="izq6a-color" width="10%"&gt;0&lt;/td&gt;&lt;td class="izq6a-color" width="20%"&gt;SOLICITUD EN EXAMEN DE REGISTRABILIDAD&lt;/td&gt;&lt;td class="izq6a-color" width="10%"&gt;21/11/2022&lt;/td&gt;&lt;td class="izq6a-color" width="30%"&gt;&lt;/td&gt;&lt;td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width="30%"&gt;CONCEDIDA EN BOLETIN 620&lt;/td&gt;&lt;td class="celda8" width="10%"&gt;  &lt;/td&gt;&lt;/tr&gt;&lt;tr&gt;&lt;td class="izq6a-color" width="10%"&gt;28/12/2022&lt;/td&gt;&lt;td class="izq6a-color" width="10%"&gt;28/12/2037&lt;/td&gt;&lt;td class="izq6a-color" width="10%"&gt;243&lt;/td&gt;&lt;td class="izq6a-color" width="20%"&gt;REGISTRO DE MARCA&lt;/td&gt;&lt;td class="izq6a-color" width="10%"&gt;07/02/2023&lt;/td&gt;&lt;td class="izq6a-color" width="30%"&gt;REGISTRO NUMERO: N058496, POR TRAMITE WEBPI: T0353268&lt;/td&gt;&lt;td class="celda8" width="10%"&gt;&lt;a href="http://multimedia.sapi.gob.ve/marcas/certificados/boletin620/2022003549.pdf" target="_blank"&gt;&lt;img border="1" height="40" src="https://webpi.sapi.gob.ve/imagenes/ver_devolucion.png" width="40"/&gt;&lt;/a&gt;&lt;/td&gt;&lt;/tr&gt;&lt;tr&gt;&lt;td class="izq6a-color" width="10%"&gt;07/02/2023&lt;/td&gt;&lt;td class="izq6a-color" width="10%"&gt;&lt;/td&gt;&lt;td class="izq6a-color" width="10%"&gt;353268&lt;/td&gt;&lt;td class="izq6a-color" width="20%"&gt;PAGO DE DERECHOS&lt;/td&gt;&lt;td class="izq6a-color" width="10%"&gt;07/02/2023&lt;/td&gt;&lt;td class="izq6a-color" width="30%"&gt;46&lt;/td&gt;&lt;td class="celda8" width="10%"&gt;  &lt;/td&gt;&lt;/tr&gt;&lt;/table&gt;</t>
  </si>
  <si>
    <t>Webpi 27-feb-2025 14:36:22</t>
  </si>
  <si>
    <t>P394412</t>
  </si>
  <si>
    <t>CAFÉ, TÉ, CACAO Y SUCEDÁNEOS DEL CAFÉ; ARROZ, PASTAS ALIMENTICIAS Y FIDEOS; TAPIOCA Y SAGÚ; HARINAS Y PREPARACIONES A BASE DE CEREALES, AZÚCAR, SAL, PRODUCTOS Y ESPECIES PARA SAZONAR.</t>
  </si>
  <si>
    <t>ISOLOGO CONFORMADO POR UN FONDO DE COLOR BLANCO, EN EL QUE SE OBSERVA EN SU PARTE MEDIA CENTRAL INICIANDO DE IZQUIERDA A DERECHA A OJO DEL OBSERVADOR LA MITAD DE LA SILUETA DE UNA VIVIENDA QUE CONTIENE EN SU PARTE INTERNA TRES LINEAS CURVAS UBICADAS EN POSICIÓN VERTICAL CON UNA PEQUEÑA INCLINACIÓN, Y SIENDO ESTAS DE LOS SIGUIENTES TAMAÑOS; PEQUEÑA, MEDIA Y GRANDE. SOBRE ESTÁ ULTIMA SE UBICAN TRES LINEAS VERTICALES DE MISMO TAMAÑO Y GROSOR, CON TRES OVOIDES EN SUS PUNTAS. TODA LA SILUETA SE ENCUENTRA EN UN TONO COLOR ROJO Y SE VE INTERRUMPIDA EN SU PARTE DERECHA POR UNA LETRA "V" MAYÚSCULA SEGUIDA DE LAS LETRAS "I", "L", "L", "A", "T", "E", "R", "R", Y "A" FORMANDO ASÍ LA PALABRA "VILLATERRA" EN LETRA TIPO MOLDE Y OBSERVÁNDOSE UN TONO COLOR ROJO EN LAS LETRAS "V", "I", "L", "L", Y "A", Y UN TONO COLOR AZUL OSCURO EN LAS LETRAS "T", "E", "R", "R", Y "A". EN LA PARTE SUPERIOR IZQUIERDA DEL TÉRMINO SE ENCUENTRA ESCRITA EN LETRA CORRIDA DESTACANDO SU INICIAL EN MAYÚSCULA Y EL RESTO EN MINUSCULAS LA PALABRA "ALIMENTOS" EN UN TONO AZUL OSCURO Y GRAFÍA ESPECIAL. SE REIVINDICAN LOS COLORES DESCRITOS. NO SE REIVINDICAN LOS TÉRMINOS GENÉRICOS, COMUNES O DESCRIPTIVOS EN EL CONJUNTO.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</si>
  <si>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width="10%"&gt;28/04/2022&lt;/td&gt;&lt;td class="izq6a-color" width="10%"&gt;&lt;/td&gt;&lt;td class="izq6a-color" width="10%"&gt;0&lt;/td&gt;&lt;td class="izq6a-color" width="20%"&gt;INGRESO DE SOLICITUD&lt;/td&gt;&lt;td class="izq6a-color" width="10%"&gt;28/04/2022&lt;/td&gt;&lt;td class="izq6a-color" width="30%"&gt;Pago de Tasa y Publicacion en Prensa: F0581689 Tramite: 311483 Ref.: 325011&lt;/td&gt;&lt;td class="celda8" width="10%"&gt;  &lt;/td&gt;&lt;/tr&gt;&lt;tr&gt;&lt;td class="izq6a-color" width="10%"&gt;10/06/2022&lt;/td&gt;&lt;td class="izq6a-color" width="10%"&gt;&lt;/td&gt;&lt;td class="izq6a-color" width="10%"&gt;&lt;/td&gt;&lt;td class="izq6a-color" width="20%"&gt;BUSQUEDA GRAFICA ELABORADA, PENDIENTE DE EXAMEN DE FONDO&lt;/td&gt;&lt;td class="izq6a-color" width="10%"&gt;10/06/2022&lt;/td&gt;&lt;td class="izq6a-color" width="30%"&gt;BUSQUEDA GRAFICA ELABORADA, PENDIENTE DE EXAMEN DE FONDO&lt;/td&gt;&lt;td class="celda8" width="10%"&gt;  &lt;/td&gt;&lt;/tr&gt;&lt;tr&gt;&lt;td class="izq6a-color" width="10%"&gt;04/07/2022&lt;/td&gt;&lt;td class="izq6a-color" width="10%"&gt;&lt;/td&gt;&lt;td class="izq6a-color" width="10%"&gt;0&lt;/td&gt;&lt;td class="izq6a-color" width="20%"&gt;POR NOTIFICAR ORDEN DE PUBLICACION EN PRENSA POR EXAM. DE FORMA APROBADO&lt;/td&gt;&lt;td class="izq6a-color" width="10%"&gt;04/07/2022&lt;/td&gt;&lt;td class="izq6a-color" width="30%"&gt;&lt;/td&gt;&lt;td class="celda8" width="10%"&gt;  &lt;/td&gt;&lt;/tr&gt;&lt;tr&gt;&lt;td class="izq6a-color" width="10%"&gt;25/07/2022&lt;/td&gt;&lt;td class="izq6a-color" width="10%"&gt;26/09/2022&lt;/td&gt;&lt;td class="izq6a-color" width="10%"&gt;617&lt;/td&gt;&lt;td class="izq6a-color" width="20%"&gt;ORDEN DE PUBLICACION EN PRENSA NOTIFICADA EN BOLETIN&lt;/td&gt;&lt;td class="izq6a-color" width="10%"&gt;25/07/2022&lt;/td&gt;&lt;td class="izq6a-color" width="30%"&gt;ORDEN DE PUBLICACION NOTIFICADA EN BOLETIN 617&lt;/td&gt;&lt;td class="celda8" width="10%"&gt;  &lt;/td&gt;&lt;/tr&gt;&lt;tr&gt;&lt;td class="izq6a-color" width="10%"&gt;25/07/2022&lt;/td&gt;&lt;td class="izq6a-color" width="10%"&gt;&lt;/td&gt;&lt;td class="izq6a-color" width="10%"&gt;617&lt;/td&gt;&lt;td class="izq6a-color" width="20%"&gt;PUBLICACION EN PRENSA DIGITAL PAGADA Y EN CURSO&lt;/td&gt;&lt;td class="izq6a-color" width="10%"&gt;25/07/2022&lt;/td&gt;&lt;td class="izq6a-color" width="30%"&gt;Pago de Tasa y Publicacion en Prensa: F0581689 Tramite: 311483 Ref.: 325011&lt;/td&gt;&lt;td class="celda8" width="10%"&gt;  &lt;/td&gt;&lt;/tr&gt;&lt;tr&gt;&lt;td class="izq6a-color" width="10%"&gt;25/07/2022&lt;/td&gt;&lt;td class="izq6a-color" width="10%"&gt;&lt;/td&gt;&lt;td class="izq6a-color" width="10%"&gt;0&lt;/td&gt;&lt;td class="izq6a-color" width="20%"&gt;RECEPCION DE PUBLICACION EN PRENSA&lt;/td&gt;&lt;td class="izq6a-color" width="10%"&gt;28/07/2022&lt;/td&gt;&lt;td class="izq6a-color" width="30%"&gt;Periodico Digital del SAPI No.:1805 de Fecha: 25/07/2022 segun T/No.: 311483 &lt;/td&gt;&lt;td class="celda8" width="10%"&gt;  &lt;/td&gt;&lt;/tr&gt;&lt;tr&gt;&lt;td class="izq6a-color" width="10%"&gt;25/08/2022&lt;/td&gt;&lt;td class="izq6a-color" width="10%"&gt;&lt;/td&gt;&lt;td class="izq6a-color" width="10%"&gt;617&lt;/td&gt;&lt;td class="izq6a-color" width="20%"&gt;ORDEN DE PUBLICACION EN BOLETIN COMO SOLICITADA&lt;/td&gt;&lt;td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LA MARCA COMO SOLICITADA &lt;/td&gt;&lt;td class="izq6a-color" width="10%"&gt;22/09/2022&lt;/td&gt;&lt;td class="izq6a-color" width="30%"&gt;PUBLICADA EN BOLETIN 618&lt;/td&gt;&lt;td class="celda8" width="10%"&gt;  &lt;/td&gt;&lt;/tr&gt;&lt;tr&gt;&lt;td class="izq6a-color" width="10%"&gt;01/11/2023&lt;/td&gt;&lt;td class="izq6a-color" width="10%"&gt;&lt;/td&gt;&lt;td class="izq6a-color" width="10%"&gt;0&lt;/td&gt;&lt;td class="izq6a-color" width="20%"&gt;SOLICITUD EN EXAMEN DE REGISTRABILIDAD&lt;/td&gt;&lt;td class="izq6a-color" width="10%"&gt;01/11/2023&lt;/td&gt;&lt;td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width="30%"&gt;CONCEDIDA EN BOLETIN 625&lt;/td&gt;&lt;td class="celda8" width="10%"&gt;  &lt;/td&gt;&lt;/tr&gt;&lt;tr&gt;&lt;td class="izq6a-color" width="10%"&gt;21/11/2023&lt;/td&gt;&lt;td class="izq6a-color" width="10%"&gt;21/11/2038&lt;/td&gt;&lt;td class="izq6a-color" width="10%"&gt;379&lt;/td&gt;&lt;td class="izq6a-color" width="20%"&gt;REGISTRO DE MARCA&lt;/td&gt;&lt;td class="izq6a-color" width="10%"&gt;06/12/2023&lt;/td&gt;&lt;td class="izq6a-color" width="30%"&gt;REGISTRO NUMERO: P394412&lt;/td&gt;&lt;td class="celda8" width="10%"&gt;&lt;a href="http://multimedia.sapi.gob.ve/marcas/certificados/boletin625/2022003661.pdf" target="_blank"&gt;&lt;img border="1" height="40" src="https://webpi.sapi.gob.ve/imagenes/ver_devolucion.png" width="40"/&gt;&lt;/a&gt;&lt;/td&gt;&lt;/tr&gt;&lt;tr&gt;&lt;td class="izq6a-color" width="10%"&gt;06/12/2023&lt;/td&gt;&lt;td class="izq6a-color" width="10%"&gt;&lt;/td&gt;&lt;td class="izq6a-color" width="10%"&gt;663298&lt;/td&gt;&lt;td class="izq6a-color" width="20%"&gt;PAGO DE DERECHOS&lt;/td&gt;&lt;td class="izq6a-color" width="10%"&gt;06/12/2023&lt;/td&gt;&lt;td class="izq6a-color" width="30%"&gt;30&lt;/td&gt;&lt;td class="celda8" width="10%"&gt;  &lt;/td&gt;&lt;/tr&gt;&lt;/table&gt;</t>
  </si>
  <si>
    <t>Webpi 27-feb-2025 14:37:23</t>
  </si>
  <si>
    <t>BEBIDAS ALCOHÓLICAS, EXCEPTO CERVEZAS; PREPARACIONES ALCOHÓLICAS PARA HACER BEBIDAS, VINOS, SIDRA ALCOHÓLICA, AGUARDIENTES, LICORES, ESENCIAS ALCOHÓLICAS, EXTRACTOS DE FRUTAS ALCOHÓLICAS, AMARGOS.</t>
  </si>
  <si>
    <t>EN EL CENTRO SE APRECIA UN CIRCULO DE TAMAÑO GRANDE EL CUAL ESTA CERRANDO UN SEGUNDO CIRCULO, DENTRO DE LA FIGURA SE APRECIA DEL LADO SUPERIOR E INFERIOR UNA ABERTURA EN EL CENTRO EN DELINEADO DE COLOR VERDE, EN EL CENTRO DE LA ESAS ABERTURA LA PALABRA ( L, A, C, A, V, A, ) TODO ELLO EN DELINEADO COLOR VERDE, LAS LETRAS ( L ) Y ( A ) ESTÁN JUSTO AL BORDE DE CADA LADO. LA LETRA ( L ) TIENE UN PUNTICO EN LA PARTE SUPERIOR, AL IGUAL QUE LA LETRA ( V ) EN LA PARTE SUPERIOR, DEBAJO DE LA PALABRA LA SIGUIENTES LETRAS Y NÚMEROS, (E, S, T, 1,9,9,5 ) ES UN JUEGO DE PALABRA TODAS EN COLOR VERDE. NO SE REIVINDICAN LAS LEYENDAS GENÉRICAS DESCRITAS, SE REIVINDICAN LOS COLORES Y CONJUNTOS DESCRIPTIVOS.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</si>
  <si>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width="10%"&gt;03/05/2022&lt;/td&gt;&lt;td class="izq6a-color" width="10%"&gt;&lt;/td&gt;&lt;td class="izq6a-color" width="10%"&gt;0&lt;/td&gt;&lt;td class="izq6a-color" width="20%"&gt;INGRESO DE SOLICITUD&lt;/td&gt;&lt;td class="izq6a-color" width="10%"&gt;03/05/2022&lt;/td&gt;&lt;td class="izq6a-color" width="30%"&gt;Pago de Tasa y Publicacion en Prensa: F0582128 Tramite: 311995 Ref.: 325386&lt;/td&gt;&lt;td class="celda8" width="10%"&gt;  &lt;/td&gt;&lt;/tr&gt;&lt;tr&gt;&lt;td class="izq6a-color" width="10%"&gt;22/07/2022&lt;/td&gt;&lt;td class="izq6a-color" width="10%"&gt;&lt;/td&gt;&lt;td class="izq6a-color" width="10%"&gt;0&lt;/td&gt;&lt;td class="izq6a-color" width="20%"&gt;POR NOTIFICAR ORDEN DE PUBLICACION EN PRENSA POR EXAM. DE FORMA APROBADO&lt;/td&gt;&lt;td class="izq6a-color" width="10%"&gt;22/07/2022&lt;/td&gt;&lt;td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F0582128 Tramite: 311995 Ref.: 325386&lt;/td&gt;&lt;td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311995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width="10%"&gt;13/01/2023&lt;/td&gt;&lt;td class="izq6a-color" width="10%"&gt;&lt;/td&gt;&lt;td class="izq6a-color" width="10%"&gt;619&lt;/td&gt;&lt;td class="izq6a-color" width="20%"&gt;ESCRITO DE OPOSICION&lt;/td&gt;&lt;td class="izq6a-color" width="10%"&gt;13/01/2023&lt;/td&gt;&lt;td class="izq6a-color" width="30%"&gt;MARIANELLA MONTILLA RIOS, Cedula: 11307067, empresa: BODEGAS MÁLAGA VIRGEN S.A.. Tramite Webpi: 350498&lt;/td&gt;&lt;td class="celda8" width="10%"&gt;&lt;a href="https://webpi.sapi.gob.ve/documentos/oposiciones/marcas/boletin619/eom-2022003819-350498.pdf" target="_blank"&gt;&lt;img border="1" height="40" src="https://webpi.sapi.gob.ve/imagenes/ver_devolucion.png" width="40"/&gt;&lt;/a&gt;&lt;/td&gt;&lt;/tr&gt;&lt;tr&gt;&lt;td class="izq6a-color" width="10%"&gt;17/01/2023&lt;/td&gt;&lt;td class="izq6a-color" width="10%"&gt;&lt;/td&gt;&lt;td class="izq6a-color" width="10%"&gt;&lt;/td&gt;&lt;td class="izq6a-color" width="20%"&gt;BUSQUEDA GRAFICA ELABORADA, PENDIENTE DE EXAMEN DE FONDO&lt;/td&gt;&lt;td class="izq6a-color" width="10%"&gt;17/01/2023&lt;/td&gt;&lt;td class="izq6a-color" width="30%"&gt;BUSQUEDA GRAFICA ELABORADA, PENDIENTE DE EXAMEN DE FONDO&lt;/td&gt;&lt;td class="celda8" width="10%"&gt;  &lt;/td&gt;&lt;/tr&gt;&lt;tr&gt;&lt;td class="izq6a-color" width="10%"&gt;17/04/2023&lt;/td&gt;&lt;td class="izq6a-color" width="10%"&gt;30/05/2023&lt;/td&gt;&lt;td class="izq6a-color" width="10%"&gt;621&lt;/td&gt;&lt;td class="izq6a-color" width="20%"&gt;PUBLICACION DE STATUS ANTERIOR EN BOLETIN DE LA PROPIEDAD INDUSTRIAL (30 DIAS HABILES) &lt;/td&gt;&lt;td class="izq6a-color" width="10%"&gt;17/04/2023&lt;/td&gt;&lt;td class="izq6a-color" width="30%"&gt;OBSERVADA EN BOLETIN 621&lt;/td&gt;&lt;td class="celda8" width="10%"&gt;  &lt;/td&gt;&lt;/tr&gt;&lt;tr&gt;&lt;td class="izq6a-color" width="10%"&gt;29/01/2024&lt;/td&gt;&lt;td class="izq6a-color" width="10%"&gt;&lt;/td&gt;&lt;td class="izq6a-color" width="10%"&gt;0&lt;/td&gt;&lt;td class="izq6a-color" width="20%"&gt;SOLICITUD DESISTIDA POR LEY POR NOTIFICAR &lt;/td&gt;&lt;td class="izq6a-color" width="10%"&gt;29/01/2024&lt;/td&gt;&lt;td class="izq6a-color" width="30%"&gt;OPOSICION NO CONTESTADA&lt;/td&gt;&lt;td class="celda8" width="10%"&gt;  &lt;/td&gt;&lt;/tr&gt;&lt;tr&gt;&lt;td class="izq6a-color" width="10%"&gt;19/02/2024&lt;/td&gt;&lt;td class="izq6a-color" width="10%"&gt;12/03/2024&lt;/td&gt;&lt;td class="izq6a-color" width="10%"&gt;627&lt;/td&gt;&lt;td class="izq6a-color" width="20%"&gt;PUBLICACION DE STATUS ANTERIOR EN BOLETIN DE LA PROPIEDAD INDUSTRIAL. &lt;/td&gt;&lt;td class="izq6a-color" width="10%"&gt;20/02/2024&lt;/td&gt;&lt;td class="izq6a-color" width="30%"&gt;SOLICITUD DESISTIDA POR LEY EN BOLETIN 627&lt;/td&gt;&lt;td class="celda8" width="10%"&gt;  &lt;/td&gt;&lt;/tr&gt;&lt;/table&gt;</t>
  </si>
  <si>
    <t>Webpi 27-feb-2025 14:37:35</t>
  </si>
  <si>
    <t>LA COMPAÑIA TENDRA COMO OBJETO TODO LO RELACIONADO CON LA IMPORTACION, EXPORTACION, COMPRA VENTA, COMERCIALIZACION, ALMACENAMIENTO Y TRANSPORTE AL MAYOR Y AL DETAL DE TODA CLASE DE MERCANCIAS DE LICITO COMERCIO,TALES COMO: ALIMENTOS PARA CONSUMO HUMANO, ALIMENTOS DE CONSUMO ANIMAL, ALIMENTOS PERECEDEROS Y NO PERECEDEROS, PRODUCTOS LACTEOSY TODOS SUS DERIVADOS, PRODUCTOS PROCESADOS, CHARCUTERIA, PRODUCTOS DEL CAMPO, VIVERES EN GENERAL, GRANOS, HORTALIZAS, VERDURAS, PRODUCTOS DERIVADOS DE LA HARINA TALES COMO: DULCES CRIOLLOS, DULCES ARTESANALES, TORTAS, PASTELITOS, PRODUCTOS DE LIMPIEZA DE USO INDUSTRIAL, PARTICULAR, ARTICULOS DE HIGIENE PERSONAL, ARTICULOS PARA EL HOGAR, BEBIDAS GASEOSAS, REFRESCANTES, ASI COMO TODO TIPO DE BEBIDAS ALCOHOLICAS, LICORES, VINOS NACIONALES E IMPORTADOS EN ENVASE CERRADO, ARTICULOS PLASTICOS, UTILITARIOS, DESECHABLES, DESCARTABLES, JUGUETES, MATERIALES ELECTRICOS Y DE FERRETERIA, ASI COMO TAMBIEN ARTICULOS DE OFICINA, PAPELERIA EN GENERAL, DIVERSOS REPUESTOS AUTOMOTRICES, ACCESORIOS, AUTO PERIQUITOS, Y EN GENERAL CUALQUIER ACTIVIDAD CONEXA CON EL OBJETO PRINCIPAL DE LA EMPRESA.</t>
  </si>
  <si>
    <t>Calle Este Oeste, Centro Epresarial Este-Oesta Galpon Número 30, Zona Municipal Norte Valencia, Carabobo - VENEZUELA</t>
  </si>
  <si>
    <t>PRIORIDAD EXTINGUIDA EN BOLETIN 619</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</si>
  <si>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width="10%"&gt;10/05/2022&lt;/td&gt;&lt;td class="izq6a-color" width="10%"&gt;&lt;/td&gt;&lt;td class="izq6a-color" width="10%"&gt;0&lt;/td&gt;&lt;td class="izq6a-color" width="20%"&gt;INGRESO DE SOLICITUD&lt;/td&gt;&lt;td class="izq6a-color" width="10%"&gt;10/05/2022&lt;/td&gt;&lt;td class="izq6a-color" width="30%"&gt;Pago de Tasa y Publicacion en Prensa: F0582689 Tramite: 312625 Ref.: 325888&lt;/td&gt;&lt;td class="celda8" width="10%"&gt;  &lt;/td&gt;&lt;/tr&gt;&lt;tr&gt;&lt;td class="izq6a-color" width="10%"&gt;01/08/2022&lt;/td&gt;&lt;td class="izq6a-color" width="10%"&gt;&lt;/td&gt;&lt;td class="izq6a-color" width="10%"&gt;0&lt;/td&gt;&lt;td class="izq6a-color" width="20%"&gt;SOLICITUD EN EXAMEN DE FORMA&lt;/td&gt;&lt;td class="izq6a-color" width="10%"&gt;01/08/2022&lt;/td&gt;&lt;td class="izq6a-color" width="30%"&gt;&lt;/td&gt;&lt;td class="celda8" width="10%"&gt;  &lt;/td&gt;&lt;/tr&gt;&lt;tr&gt;&lt;td class="izq6a-color" width="10%"&gt;01/08/2022&lt;/td&gt;&lt;td class="izq6a-color" width="10%"&gt;&lt;/td&gt;&lt;td class="izq6a-color" width="10%"&gt;0&lt;/td&gt;&lt;td class="izq6a-color" width="20%"&gt;SOLICITUD EN EXAMEN DE FORMA&lt;/td&gt;&lt;td class="izq6a-color" width="10%"&gt;01/08/2022&lt;/td&gt;&lt;td class="izq6a-color" width="30%"&gt;&lt;/td&gt;&lt;td class="celda8" width="10%"&gt;  &lt;/td&gt;&lt;/tr&gt;&lt;tr&gt;&lt;td class="izq6a-color" width="10%"&gt;22/09/2022&lt;/td&gt;&lt;td class="izq6a-color" width="10%"&gt;03/11/2022&lt;/td&gt;&lt;td class="izq6a-color" width="10%"&gt;618&lt;/td&gt;&lt;td class="izq6a-color" width="20%"&gt;PUBLICACION DE STATUS ANTERIOR EN BOLETIN DE LA PROPIEDAD INDUSTRIAL (30 DIAS HABILES) &lt;/td&gt;&lt;td class="izq6a-color" width="10%"&gt;22/09/2022&lt;/td&gt;&lt;td class="izq6a-color" width="30%"&gt;DEVUELTA EN BOLETIN 618&lt;/td&gt;&lt;td class="celda8" width="10%"&gt;&lt;a href="https://webpi.sapi.gob.ve/documentos/devolucion/marcas/forma/boletin618/2022003975.pdf" target="_blank"&gt;&lt;img border="1" height="40" src="https://webpi.sapi.gob.ve/imagenes/ver_devolucion.png" width="40"/&gt;&lt;/a&gt;&lt;/td&gt;&lt;/tr&gt;&lt;tr&gt;&lt;td class="izq6a-color" width="10%"&gt;11/11/2022&lt;/td&gt;&lt;td class="izq6a-color" width="10%"&gt;&lt;/td&gt;&lt;td class="izq6a-color" width="10%"&gt;618&lt;/td&gt;&lt;td class="izq6a-color" width="20%"&gt;SOLICITUD CON PRIORIDAD EXTINGUIDA POR PUBLICAR. &lt;/td&gt;&lt;td class="izq6a-color" width="10%"&gt;11/11/2022&lt;/td&gt;&lt;td class="izq6a-color" width="30%"&gt;&lt;/td&gt;&lt;td class="celda8" width="10%"&gt;  &lt;/td&gt;&lt;/tr&gt;&lt;tr&gt;&lt;td class="izq6a-color" width="10%"&gt;28/11/2022&lt;/td&gt;&lt;td class="izq6a-color" width="10%"&gt;16/12/2022&lt;/td&gt;&lt;td class="izq6a-color" width="10%"&gt;619&lt;/td&gt;&lt;td class="izq6a-color" width="20%"&gt;PUBLICACION DE STATUS ANTERIOR EN BOLETIN DE LA PROPIEDAD INDUSTRIAL (15 DIAS HABILES) &lt;/td&gt;&lt;td class="izq6a-color" width="10%"&gt;28/11/2022&lt;/td&gt;&lt;td class="izq6a-color" width="30%"&gt;PRIORIDAD EXTINGUIDA EN BOLETIN 619&lt;/td&gt;&lt;td class="celda8" width="10%"&gt;  &lt;/td&gt;&lt;/tr&gt;&lt;/table&gt;</t>
  </si>
  <si>
    <t>Webpi 27-feb-2025 14:37:46</t>
  </si>
  <si>
    <t>PRODUCTOS FARMACEUTICOS Y DIETETICOS PARA EL CONSUMO HUMANO</t>
  </si>
  <si>
    <t>CADUCA EN BOLETIN 623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</si>
  <si>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width="10%"&gt;11/05/2022&lt;/td&gt;&lt;td class="izq6a-color" width="10%"&gt;&lt;/td&gt;&lt;td class="izq6a-color" width="10%"&gt;0&lt;/td&gt;&lt;td class="izq6a-color" width="20%"&gt;INGRESO DE SOLICITUD&lt;/td&gt;&lt;td class="izq6a-color" width="10%"&gt;11/05/2022&lt;/td&gt;&lt;td class="izq6a-color" width="30%"&gt;Pago de Tasa y Publicacion en Prensa: F0582986 Tramite: 312957 Ref.: 326219&lt;/td&gt;&lt;td class="celda8" width="10%"&gt;  &lt;/td&gt;&lt;/tr&gt;&lt;tr&gt;&lt;td class="izq6a-color" width="10%"&gt;26/07/2022&lt;/td&gt;&lt;td class="izq6a-color" width="10%"&gt;&lt;/td&gt;&lt;td class="izq6a-color" width="10%"&gt;0&lt;/td&gt;&lt;td class="izq6a-color" width="20%"&gt;POR NOTIFICAR ORDEN DE PUBLICACION EN PRENSA POR EXAM. DE FORMA APROBADO&lt;/td&gt;&lt;td class="izq6a-color" width="10%"&gt;26/07/2022&lt;/td&gt;&lt;td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F0582986 Tramite: 312957 Ref.: 326219&lt;/td&gt;&lt;td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312957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width="10%"&gt;19/01/2023&lt;/td&gt;&lt;td class="izq6a-color" width="10%"&gt;&lt;/td&gt;&lt;td class="izq6a-color" width="10%"&gt;0&lt;/td&gt;&lt;td class="izq6a-color" width="20%"&gt;SOLICITUD EN EXAMEN DE REGISTRABILIDAD&lt;/td&gt;&lt;td class="izq6a-color" width="10%"&gt;19/01/2023&lt;/td&gt;&lt;td class="izq6a-color" width="30%"&gt;&lt;/td&gt;&lt;td class="celda8" width="10%"&gt;  &lt;/td&gt;&lt;/tr&gt;&lt;tr&gt;&lt;td class="izq6a-color" width="10%"&gt;17/04/2023&lt;/td&gt;&lt;td class="izq6a-color" width="10%"&gt;30/05/2023&lt;/td&gt;&lt;td class="izq6a-color" width="10%"&gt;621&lt;/td&gt;&lt;td class="izq6a-color" width="20%"&gt;PUBLICACION DE STATUS ANTERIOR EN BOLETIN DE LA PROPIEDAD INDUSTRIAL (30 DIAS HABILES) &lt;/td&gt;&lt;td class="izq6a-color" width="10%"&gt;17/04/2023&lt;/td&gt;&lt;td class="izq6a-color" width="30%"&gt;CONCEDIDA EN BOLETIN 621&lt;/td&gt;&lt;td class="celda8" width="10%"&gt;  &lt;/td&gt;&lt;/tr&gt;&lt;tr&gt;&lt;td class="izq6a-color" width="10%"&gt;07/07/2023&lt;/td&gt;&lt;td class="izq6a-color" width="10%"&gt;&lt;/td&gt;&lt;td class="izq6a-color" width="10%"&gt;621&lt;/td&gt;&lt;td class="izq6a-color" width="20%"&gt;CADUCIDAD POR NO PAGO &lt;/td&gt;&lt;td class="izq6a-color" width="10%"&gt;07/07/2023&lt;/td&gt;&lt;td class="izq6a-color" width="30%"&gt;&lt;/td&gt;&lt;td class="celda8" width="10%"&gt;  &lt;/td&gt;&lt;/tr&gt;&lt;tr&gt;&lt;td class="izq6a-color" width="10%"&gt;23/08/2023&lt;/td&gt;&lt;td class="izq6a-color" width="10%"&gt;12/09/2023&lt;/td&gt;&lt;td class="izq6a-color" width="10%"&gt;623&lt;/td&gt;&lt;td class="izq6a-color" width="20%"&gt;PUBLICACION DE MARCAS CADUCAS POR NO PAGO &lt;/td&gt;&lt;td class="izq6a-color" width="10%"&gt;23/08/2023&lt;/td&gt;&lt;td class="izq6a-color" width="30%"&gt;CADUCA EN BOLETIN 623&lt;/td&gt;&lt;td class="celda8" width="10%"&gt;  &lt;/td&gt;&lt;/tr&gt;&lt;/table&gt;</t>
  </si>
  <si>
    <t>Webpi 27-feb-2025 14:37:57</t>
  </si>
  <si>
    <t>SOLICITUD NEGADA PUBLICADA</t>
  </si>
  <si>
    <t>PUBLICACION COMO NEGADA</t>
  </si>
  <si>
    <t>NEGADA PUBLICADA EN BOLETIN 624</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</si>
  <si>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width="10%"&gt;11/05/2022&lt;/td&gt;&lt;td class="izq6a-color" width="10%"&gt;&lt;/td&gt;&lt;td class="izq6a-color" width="10%"&gt;0&lt;/td&gt;&lt;td class="izq6a-color" width="20%"&gt;INGRESO DE SOLICITUD&lt;/td&gt;&lt;td class="izq6a-color" width="10%"&gt;11/05/2022&lt;/td&gt;&lt;td class="izq6a-color" width="30%"&gt;Pago de Tasa y Publicacion en Prensa: F0582157 Tramite: 312042 Ref.: 325445&lt;/td&gt;&lt;td class="celda8" width="10%"&gt;  &lt;/td&gt;&lt;/tr&gt;&lt;tr&gt;&lt;td class="izq6a-color" width="10%"&gt;09/12/2022&lt;/td&gt;&lt;td class="izq6a-color" width="10%"&gt;&lt;/td&gt;&lt;td class="izq6a-color" width="10%"&gt;0&lt;/td&gt;&lt;td class="izq6a-color" width="20%"&gt;POR NOTIFICAR ORDEN DE PUBLICACION EN PRENSA POR EXAM. DE FORMA APROBADO&lt;/td&gt;&lt;td class="izq6a-color" width="10%"&gt;09/12/2022&lt;/td&gt;&lt;td class="izq6a-color" width="30%"&gt;&lt;/td&gt;&lt;td class="celda8" width="10%"&gt;  &lt;/td&gt;&lt;/tr&gt;&lt;tr&gt;&lt;td class="izq6a-color" width="10%"&gt;28/12/2022&lt;/td&gt;&lt;td class="izq6a-color" width="10%"&gt;28/02/2023&lt;/td&gt;&lt;td class="izq6a-color" width="10%"&gt;620&lt;/td&gt;&lt;td class="izq6a-color" width="20%"&gt;ORDEN DE PUBLICACION EN PRENSA NOTIFICADA EN BOLETIN&lt;/td&gt;&lt;td class="izq6a-color" width="10%"&gt;28/12/2022&lt;/td&gt;&lt;td class="izq6a-color" width="30%"&gt;ORDEN DE PUBLICACION NOTIFICADA EN BOLETIN 620&lt;/td&gt;&lt;td class="celda8" width="10%"&gt;  &lt;/td&gt;&lt;/tr&gt;&lt;tr&gt;&lt;td class="izq6a-color" width="10%"&gt;28/12/2022&lt;/td&gt;&lt;td class="izq6a-color" width="10%"&gt;&lt;/td&gt;&lt;td class="izq6a-color" width="10%"&gt;620&lt;/td&gt;&lt;td class="izq6a-color" width="20%"&gt;PUBLICACION EN PRENSA DIGITAL PAGADA Y EN CURSO&lt;/td&gt;&lt;td class="izq6a-color" width="10%"&gt;28/12/2022&lt;/td&gt;&lt;td class="izq6a-color" width="30%"&gt;Pago de Tasa y Publicacion en Prensa: F0582157 Tramite: 312042 Ref.: 325445&lt;/td&gt;&lt;td class="celda8" width="10%"&gt;  &lt;/td&gt;&lt;/tr&gt;&lt;tr&gt;&lt;td class="izq6a-color" width="10%"&gt;28/12/2022&lt;/td&gt;&lt;td class="izq6a-color" width="10%"&gt;&lt;/td&gt;&lt;td class="izq6a-color" width="10%"&gt;0&lt;/td&gt;&lt;td class="izq6a-color" width="20%"&gt;RECEPCION DE PUBLICACION EN PRENSA&lt;/td&gt;&lt;td class="izq6a-color" width="10%"&gt;09/01/2023&lt;/td&gt;&lt;td class="izq6a-color" width="30%"&gt;Periodico Digital del SAPI No.:1961 de Fecha: 28/12/2022 segun T/No.: 312042 &lt;/td&gt;&lt;td class="celda8" width="10%"&gt;  &lt;/td&gt;&lt;/tr&gt;&lt;tr&gt;&lt;td class="izq6a-color" width="10%"&gt;26/01/2023&lt;/td&gt;&lt;td class="izq6a-color" width="10%"&gt;&lt;/td&gt;&lt;td class="izq6a-color" width="10%"&gt;620&lt;/td&gt;&lt;td class="izq6a-color" width="20%"&gt;ORDEN DE PUBLICACION EN BOLETIN COMO SOLICITADA&lt;/td&gt;&lt;td class="izq6a-color" width="10%"&gt;26/01/2023&lt;/td&gt;&lt;td class="izq6a-color" width="30%"&gt;&lt;/td&gt;&lt;td class="celda8" width="10%"&gt;  &lt;/td&gt;&lt;/tr&gt;&lt;tr&gt;&lt;td class="izq6a-color" width="10%"&gt;17/04/2023&lt;/td&gt;&lt;td class="izq6a-color" width="10%"&gt;30/05/2023&lt;/td&gt;&lt;td class="izq6a-color" width="10%"&gt;621&lt;/td&gt;&lt;td class="izq6a-color" width="20%"&gt;PUBLICACION DE LA MARCA COMO SOLICITADA &lt;/td&gt;&lt;td class="izq6a-color" width="10%"&gt;17/04/2023&lt;/td&gt;&lt;td class="izq6a-color" width="30%"&gt;PUBLICADA EN BOLETIN 621&lt;/td&gt;&lt;td class="celda8" width="10%"&gt;  &lt;/td&gt;&lt;/tr&gt;&lt;tr&gt;&lt;td class="izq6a-color" width="10%"&gt;07/08/2023&lt;/td&gt;&lt;td class="izq6a-color" width="10%"&gt;&lt;/td&gt;&lt;td class="izq6a-color" width="10%"&gt;0&lt;/td&gt;&lt;td class="izq6a-color" width="20%"&gt;SOLICITUD EN EXAMEN DE FONDO - POR PUBLICAR DECISION&lt;/td&gt;&lt;td class="izq6a-color" width="10%"&gt;07/08/2023&lt;/td&gt;&lt;td class="izq6a-color" width="30%"&gt;NEGAR POR EL REGISTRO PREVIO P248148 BONNA CUYO TITULAR ES CONSORCIO OLEAGINOSO PORTUGUESA S.A (COPOSA) &lt;/td&gt;&lt;td class="celda8" width="10%"&gt;  &lt;/td&gt;&lt;/tr&gt;&lt;tr&gt;&lt;td class="izq6a-color" width="10%"&gt;09/10/2023&lt;/td&gt;&lt;td class="izq6a-color" width="10%"&gt;30/10/2023&lt;/td&gt;&lt;td class="izq6a-color" width="10%"&gt;624&lt;/td&gt;&lt;td class="izq6a-color" width="20%"&gt;PUBLICACION COMO NEGADA &lt;/td&gt;&lt;td class="izq6a-color" width="10%"&gt;09/10/2023&lt;/td&gt;&lt;td class="izq6a-color" width="30%"&gt;NEGADA PUBLICADA EN BOLETIN 624&lt;/td&gt;&lt;td class="celda8" width="10%"&gt;  &lt;/td&gt;&lt;/tr&gt;&lt;/table&gt;</t>
  </si>
  <si>
    <t>Webpi 27-feb-2025 14:38:09</t>
  </si>
  <si>
    <t>S079106</t>
  </si>
  <si>
    <t>MARCA DE SERVICIO QUE DISTINGUE LOS SERVICIOS DE PUBLICIDAD, MARKETING Y DE PROMOCIÓN, Y EL DESARROLLO DE CONCEPTOS PUBLICITARIOS.</t>
  </si>
  <si>
    <t>LA ETIQUETA ESTA DISTINGUIDA POR UN CONJUNTO DE PALABRAS QUE SE LEEN: ZONA ROSAL; DISPUESTA EN LINEA RECTA, DENTRO DE UN MARCO COLOR GRIS. LA PALABRA ZONA ROSAL ESTA COMPUESTA POR UNA TIPOGRAFIA FRACCIOANDA CUYA COMPOSICION TIPOGRÁFICA SE DESCRIBE DE LA SIGUIENTE MANERA: LETRA Z ESCRITA EN TAMAÑO MAYUSCULA CON TIPOGRAFIA FRACCIONADA EN COLORES VERDE Y AZUL CLARO. LETRA O ESCRITA EN TAMAÑO MINUSCULA, CON TIPOGRAFIA FRACCIONADA GRIS. LETRA N ESCRITA EN TAMAÑO MINUSCULA, CON TIPOGRAFIA FRACCIONADA EN COLOR GRIS. LETRA A ESCRITA EN MINUSCULA CON TIPOGRAFIA FRACCIONADA GRIS. LETRA R ESCRITA EN TAMAÑO MAYUSCULA, CON TIPOGRAFIA FRACCIONADA EN COLORES ROJO Y AMARILLO. LETRA O ESCRITA EN TAMAÑO MINUSCULA, CON TIPOGRAFIA FRACCIONADA EN COLOR GRIS. LETRA S ESCRITA EN TAMAÑO MINUSCULA CON TIPOGRAFIA FRACCIONADA COLOR GRIS. LETRA A ESCRITA EN TAMAÑO MINUSCULA CON TIPOGRAFIA FRACCIONADA EN COLOR GRIS. LETRA L ESCRITA EN TAMAÑO MINUSCULA EN COLOR AZUL CLARO.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</si>
  <si>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width="10%"&gt;11/05/2022&lt;/td&gt;&lt;td class="izq6a-color" width="10%"&gt;&lt;/td&gt;&lt;td class="izq6a-color" width="10%"&gt;0&lt;/td&gt;&lt;td class="izq6a-color" width="20%"&gt;INGRESO DE SOLICITUD&lt;/td&gt;&lt;td class="izq6a-color" width="10%"&gt;11/05/2022&lt;/td&gt;&lt;td class="izq6a-color" width="30%"&gt;Pago de Tasa y Publicacion en Prensa: F0582670 Tramite: 312587 Ref.: 325864&lt;/td&gt;&lt;td class="celda8" width="10%"&gt;  &lt;/td&gt;&lt;/tr&gt;&lt;tr&gt;&lt;td class="izq6a-color" width="10%"&gt;11/08/2022&lt;/td&gt;&lt;td class="izq6a-color" width="10%"&gt;&lt;/td&gt;&lt;td class="izq6a-color" width="10%"&gt;0&lt;/td&gt;&lt;td class="izq6a-color" width="20%"&gt;SOLICITUD EN EXAMEN DE FORMA&lt;/td&gt;&lt;td class="izq6a-color" width="10%"&gt;11/08/2022&lt;/td&gt;&lt;td class="izq6a-color" width="30%"&gt;&lt;/td&gt;&lt;td class="celda8" width="10%"&gt;  &lt;/td&gt;&lt;/tr&gt;&lt;tr&gt;&lt;td class="izq6a-color" width="10%"&gt;11/08/2022&lt;/td&gt;&lt;td class="izq6a-color" width="10%"&gt;&lt;/td&gt;&lt;td class="izq6a-color" width="10%"&gt;0&lt;/td&gt;&lt;td class="izq6a-color" width="20%"&gt;SOLICITUD EN EXAMEN DE FORMA&lt;/td&gt;&lt;td class="izq6a-color" width="10%"&gt;11/08/2022&lt;/td&gt;&lt;td class="izq6a-color" width="30%"&gt;&lt;/td&gt;&lt;td class="celda8" width="10%"&gt;  &lt;/td&gt;&lt;/tr&gt;&lt;tr&gt;&lt;td class="izq6a-color" width="10%"&gt;22/09/2022&lt;/td&gt;&lt;td class="izq6a-color" width="10%"&gt;03/11/2022&lt;/td&gt;&lt;td class="izq6a-color" width="10%"&gt;618&lt;/td&gt;&lt;td class="izq6a-color" width="20%"&gt;PUBLICACION DE STATUS ANTERIOR EN BOLETIN DE LA PROPIEDAD INDUSTRIAL (30 DIAS HABILES) &lt;/td&gt;&lt;td class="izq6a-color" width="10%"&gt;22/09/2022&lt;/td&gt;&lt;td class="izq6a-color" width="30%"&gt;DEVUELTA EN BOLETIN 618&lt;/td&gt;&lt;td class="celda8" width="10%"&gt;&lt;a href="https://webpi.sapi.gob.ve/documentos/devolucion/marcas/forma/boletin618/2022004053.pdf" target="_blank"&gt;&lt;img border="1" height="40" src="https://webpi.sapi.gob.ve/imagenes/ver_devolucion.png" width="40"/&gt;&lt;/a&gt;&lt;/td&gt;&lt;/tr&gt;&lt;tr&gt;&lt;td class="izq6a-color" width="10%"&gt;19/10/2022&lt;/td&gt;&lt;td class="izq6a-color" width="10%"&gt;&lt;/td&gt;&lt;td class="izq6a-color" width="10%"&gt;618&lt;/td&gt;&lt;td class="izq6a-color" width="20%"&gt;ESCRITO DE REINGRESO&lt;/td&gt;&lt;td class="izq6a-color" width="10%"&gt;19/10/2022&lt;/td&gt;&lt;td class="izq6a-color" width="30%"&gt;Contestacion a Oficio de Devolucion de forma publicado en el boletin: 618. Tramite Webpi: 336711&lt;/td&gt;&lt;td class="celda8" width="10%"&gt;&lt;a href="https://webpi.sapi.gob.ve/documentos/cdevolucion/marcas/forma/boletin618/ecd_2022004053.pdf" target="_blank"&gt;&lt;img border="1" height="40" src="https://webpi.sapi.gob.ve/imagenes/ver_devolucion.png" width="40"/&gt;&lt;/a&gt;&lt;/td&gt;&lt;/tr&gt;&lt;tr&gt;&lt;td class="izq6a-color" width="10%"&gt;11/01/2023&lt;/td&gt;&lt;td class="izq6a-color" width="10%"&gt;&lt;/td&gt;&lt;td class="izq6a-color" width="10%"&gt;0&lt;/td&gt;&lt;td class="izq6a-color" width="20%"&gt;REINGRESO DE SOLICITUD&lt;/td&gt;&lt;td class="izq6a-color" width="10%"&gt;11/01/2023&lt;/td&gt;&lt;td class="izq6a-color" width="30%"&gt;&lt;/td&gt;&lt;td class="celda8" width="10%"&gt;  &lt;/td&gt;&lt;/tr&gt;&lt;tr&gt;&lt;td class="izq6a-color" width="10%"&gt;11/01/2023&lt;/td&gt;&lt;td class="izq6a-color" width="10%"&gt;&lt;/td&gt;&lt;td class="izq6a-color" width="10%"&gt;0&lt;/td&gt;&lt;td class="izq6a-color" width="20%"&gt;POR NOTIFICAR ORDEN DE PUBLICACION EN PRENSA POR EXAM. DE FORMA APROBADO&lt;/td&gt;&lt;td class="izq6a-color" width="10%"&gt;11/01/2023&lt;/td&gt;&lt;td class="izq6a-color" width="30%"&gt;&lt;/td&gt;&lt;td class="celda8" width="10%"&gt;  &lt;/td&gt;&lt;/tr&gt;&lt;tr&gt;&lt;td class="izq6a-color" width="10%"&gt;17/04/2023&lt;/td&gt;&lt;td class="izq6a-color" width="10%"&gt;19/06/2023&lt;/td&gt;&lt;td class="izq6a-color" width="10%"&gt;621&lt;/td&gt;&lt;td class="izq6a-color" width="20%"&gt;ORDEN DE PUBLICACION EN PRENSA NOTIFICADA EN BOLETIN&lt;/td&gt;&lt;td class="izq6a-color" width="10%"&gt;17/04/2023&lt;/td&gt;&lt;td class="izq6a-color" width="30%"&gt;ORDEN DE PUBLICACION NOTIFICADA EN BOLETIN 621&lt;/td&gt;&lt;td class="celda8" width="10%"&gt;  &lt;/td&gt;&lt;/tr&gt;&lt;tr&gt;&lt;td class="izq6a-color" width="10%"&gt;17/04/2023&lt;/td&gt;&lt;td class="izq6a-color" width="10%"&gt;&lt;/td&gt;&lt;td class="izq6a-color" width="10%"&gt;621&lt;/td&gt;&lt;td class="izq6a-color" width="20%"&gt;PUBLICACION EN PRENSA DIGITAL PAGADA Y EN CURSO&lt;/td&gt;&lt;td class="izq6a-color" width="10%"&gt;17/04/2023&lt;/td&gt;&lt;td class="izq6a-color" width="30%"&gt;Pago de Tasa y Publicacion en Prensa: F0582670 Tramite: 312587 Ref.: 325864&lt;/td&gt;&lt;td class="celda8" width="10%"&gt;  &lt;/td&gt;&lt;/tr&gt;&lt;tr&gt;&lt;td class="izq6a-color" width="10%"&gt;17/04/2023&lt;/td&gt;&lt;td class="izq6a-color" width="10%"&gt;&lt;/td&gt;&lt;td class="izq6a-color" width="10%"&gt;0&lt;/td&gt;&lt;td class="izq6a-color" width="20%"&gt;RECEPCION DE PUBLICACION EN PRENSA&lt;/td&gt;&lt;td class="izq6a-color" width="10%"&gt;18/04/2023&lt;/td&gt;&lt;td class="izq6a-color" width="30%"&gt;Periodico Digital del SAPI No.:2071 de Fecha: 17/04/2023 segun T/No.: 312587 &lt;/td&gt;&lt;td class="celda8" width="10%"&gt;  &lt;/td&gt;&lt;/tr&gt;&lt;tr&gt;&lt;td class="izq6a-color" width="10%"&gt;02/05/2023&lt;/td&gt;&lt;td class="izq6a-color" width="10%"&gt;&lt;/td&gt;&lt;td class="izq6a-color" width="10%"&gt;621&lt;/td&gt;&lt;td class="izq6a-color" width="20%"&gt;ORDEN DE PUBLICACION EN BOLETIN COMO SOLICITADA&lt;/td&gt;&lt;td class="izq6a-color" width="10%"&gt;02/05/2023&lt;/td&gt;&lt;td class="izq6a-color" width="30%"&gt;&lt;/td&gt;&lt;td class="celda8" width="10%"&gt;  &lt;/td&gt;&lt;/tr&gt;&lt;tr&gt;&lt;td class="izq6a-color" width="10%"&gt;01/06/2023&lt;/td&gt;&lt;td class="izq6a-color" width="10%"&gt;13/07/2023&lt;/td&gt;&lt;td class="izq6a-color" width="10%"&gt;622&lt;/td&gt;&lt;td class="izq6a-color" width="20%"&gt;PUBLICACION DE LA MARCA COMO SOLICITADA &lt;/td&gt;&lt;td class="izq6a-color" width="10%"&gt;01/06/2023&lt;/td&gt;&lt;td class="izq6a-color" width="30%"&gt;PUBLICADA EN BOLETIN 622&lt;/td&gt;&lt;td class="celda8" width="10%"&gt;  &lt;/td&gt;&lt;/tr&gt;&lt;tr&gt;&lt;td class="izq6a-color" width="10%"&gt;08/08/2023&lt;/td&gt;&lt;td class="izq6a-color" width="10%"&gt;&lt;/td&gt;&lt;td class="izq6a-color" width="10%"&gt;&lt;/td&gt;&lt;td class="izq6a-color" width="20%"&gt;BUSQUEDA GRAFICA ELABORADA, PENDIENTE DE EXAMEN DE FONDO&lt;/td&gt;&lt;td class="izq6a-color" width="10%"&gt;08/08/2023&lt;/td&gt;&lt;td class="izq6a-color" width="30%"&gt;BUSQUEDA GRAFICA ELABORADA, PENDIENTE DE EXAMEN DE FONDO&lt;/td&gt;&lt;td class="celda8" width="10%"&gt;  &lt;/td&gt;&lt;/tr&gt;&lt;tr&gt;&lt;td class="izq6a-color" width="10%"&gt;28/08/2023&lt;/td&gt;&lt;td class="izq6a-color" width="10%"&gt;&lt;/td&gt;&lt;td class="izq6a-color" width="10%"&gt;0&lt;/td&gt;&lt;td class="izq6a-color" width="20%"&gt;SOLICITUD EN EXAMEN DE REGISTRABILIDAD&lt;/td&gt;&lt;td class="izq6a-color" width="10%"&gt;28/08/2023&lt;/td&gt;&lt;td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width="10%"&gt;377&lt;/td&gt;&lt;td class="izq6a-color" width="20%"&gt;REGISTRO DE MARCA&lt;/td&gt;&lt;td class="izq6a-color" width="10%"&gt;20/11/2023&lt;/td&gt;&lt;td class="izq6a-color" width="30%"&gt;REGISTRO NUMERO: S079106, POR TRAMITE WEBPI: T0392346&lt;/td&gt;&lt;td class="celda8" width="10%"&gt;&lt;a href="http://multimedia.sapi.gob.ve/marcas/certificados/boletin624/2022004053.pdf" target="_blank"&gt;&lt;img border="1" height="40" src="https://webpi.sapi.gob.ve/imagenes/ver_devolucion.png" width="40"/&gt;&lt;/a&gt;&lt;/td&gt;&lt;/tr&gt;&lt;tr&gt;&lt;td class="izq6a-color" width="10%"&gt;20/11/2023&lt;/td&gt;&lt;td class="izq6a-color" width="10%"&gt;&lt;/td&gt;&lt;td class="izq6a-color" width="10%"&gt;392346&lt;/td&gt;&lt;td class="izq6a-color" width="20%"&gt;PAGO DE DERECHOS&lt;/td&gt;&lt;td class="izq6a-color" width="10%"&gt;20/11/2023&lt;/td&gt;&lt;td class="izq6a-color" width="30%"&gt;35&lt;/td&gt;&lt;td class="celda8" width="10%"&gt;  &lt;/td&gt;&lt;/tr&gt;&lt;/table&gt;</t>
  </si>
  <si>
    <t>Webpi 27-feb-2025 14:38:20</t>
  </si>
  <si>
    <t>S078554</t>
  </si>
  <si>
    <t>TRANSPORTE; EMBALAJE Y ALMACENAMIENTO DE MERCANCÍAS; ORGANIZACIÓN DE VIAJES.</t>
  </si>
  <si>
    <t>BEATRIZ AYALA</t>
  </si>
  <si>
    <t>EL DISEÑO DE LA MARCA EN CUESTIÓN ESTÁ COMPUESTO POR LA LETRA "R", LA CUAL SE OBSERVA EN MAYÚSCULAS, EN UNA GRAFÍA ESPECIAL Y CARACTERÍSTICA, DE COLOR NEGRO, CUYO LADO INFERIOR DERECHO SE OBSERVA PROYECTADO HACIA LA DERECHA Y SE DESTACA MÁS GRUESO QUE EL RESTO DE LA LETRA. EN EL ESPACIO INFERIOR DE LA LETRA, COMPRENDIDO ENTRE LOS EXTREMOS INFERIORES DE LA MISMA, PUEDE OBSERVARSE UN TRIÁNGULO RECTÁNGULO PLASMADO EN COLOR VERDE AGUAMARINA. SE REIVINDICA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</si>
  <si>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width="10%"&gt;16/05/2022&lt;/td&gt;&lt;td class="izq6a-color" width="10%"&gt;&lt;/td&gt;&lt;td class="izq6a-color" width="10%"&gt;0&lt;/td&gt;&lt;td class="izq6a-color" width="20%"&gt;INGRESO DE SOLICITUD&lt;/td&gt;&lt;td class="izq6a-color" width="10%"&gt;16/05/2022&lt;/td&gt;&lt;td class="izq6a-color" width="30%"&gt;Pago de Tasa y Publicacion en Prensa: F0584335 Tramite: 314398 Ref.: 326990&lt;/td&gt;&lt;td class="celda8" width="10%"&gt;  &lt;/td&gt;&lt;/tr&gt;&lt;tr&gt;&lt;td class="izq6a-color" width="10%"&gt;31/05/2022&lt;/td&gt;&lt;td class="izq6a-color" width="10%"&gt;&lt;/td&gt;&lt;td class="izq6a-color" width="10%"&gt;0&lt;/td&gt;&lt;td class="izq6a-color" width="20%"&gt;ESCRITO DE RECEPCION DE DOCUMENTOS (RECAUDOS)&lt;/td&gt;&lt;td class="izq6a-color" width="10%"&gt;31/05/2022&lt;/td&gt;&lt;td class="izq6a-color" width="30%"&gt;ESCRITO DE RECEPCIÓN DE DOCUMENTOS (FM-02 Y RECAUDOS).&lt;/td&gt;&lt;td class="celda8" width="10%"&gt;  &lt;/td&gt;&lt;/tr&gt;&lt;tr&gt;&lt;td class="izq6a-color" width="10%"&gt;25/07/2022&lt;/td&gt;&lt;td class="izq6a-color" width="10%"&gt;&lt;/td&gt;&lt;td class="izq6a-color" width="10%"&gt;0&lt;/td&gt;&lt;td class="izq6a-color" width="20%"&gt;ESCRITO ASOCIADO A MARCA EN TRAMITE - INFORMACION VARIA&lt;/td&gt;&lt;td class="izq6a-color" width="10%"&gt;25/07/2022&lt;/td&gt;&lt;td class="izq6a-color" width="30%"&gt;ESCRITO DE NOTIFICACIÓN DE NÚMERO DE PODER: 2022-1016.&lt;/td&gt;&lt;td class="celda8" width="10%"&gt;  &lt;/td&gt;&lt;/tr&gt;&lt;tr&gt;&lt;td class="izq6a-color" width="10%"&gt;04/08/2022&lt;/td&gt;&lt;td class="izq6a-color" width="10%"&gt;&lt;/td&gt;&lt;td class="izq6a-color" width="10%"&gt;0&lt;/td&gt;&lt;td class="izq6a-color" width="20%"&gt;POR NOTIFICAR ORDEN DE PUBLICACION EN PRENSA POR EXAM. DE FORMA APROBADO&lt;/td&gt;&lt;td class="izq6a-color" width="10%"&gt;04/08/2022&lt;/td&gt;&lt;td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F0584335 Tramite: 314398 Ref.: 326990&lt;/td&gt;&lt;td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314398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width="10%"&gt;19/01/2023&lt;/td&gt;&lt;td class="izq6a-color" width="10%"&gt;&lt;/td&gt;&lt;td class="izq6a-color" width="10%"&gt;0&lt;/td&gt;&lt;td class="izq6a-color" width="20%"&gt;SOLICITUD EN EXAMEN DE REGISTRABILIDAD&lt;/td&gt;&lt;td class="izq6a-color" width="10%"&gt;19/01/2023&lt;/td&gt;&lt;td class="izq6a-color" width="30%"&gt;&lt;/td&gt;&lt;td class="celda8" width="10%"&gt;  &lt;/td&gt;&lt;/tr&gt;&lt;tr&gt;&lt;td class="izq6a-color" width="10%"&gt;20/01/2023&lt;/td&gt;&lt;td class="izq6a-color" width="10%"&gt;&lt;/td&gt;&lt;td class="izq6a-color" width="10%"&gt;&lt;/td&gt;&lt;td class="izq6a-color" width="20%"&gt;BUSQUEDA GRAFICA ELABORADA, PENDIENTE DE EXAMEN DE FONDO&lt;/td&gt;&lt;td class="izq6a-color" width="10%"&gt;20/01/2023&lt;/td&gt;&lt;td class="izq6a-color" width="30%"&gt;BUSQUEDA GRAFICA ELABORADA, PENDIENTE DE EXAMEN DE FONDO&lt;/td&gt;&lt;td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width="10%"&gt;371&lt;/td&gt;&lt;td class="izq6a-color" width="20%"&gt;REGISTRO DE MARCA&lt;/td&gt;&lt;td class="izq6a-color" width="10%"&gt;19/10/2023&lt;/td&gt;&lt;td class="izq6a-color" width="30%"&gt;REGISTRO NUMERO: S078554, POR TRAMITE WEBPI: T0386096&lt;/td&gt;&lt;td class="celda8" width="10%"&gt;&lt;a href="http://multimedia.sapi.gob.ve/marcas/certificados/boletin624/2022004216.pdf" target="_blank"&gt;&lt;img border="1" height="40" src="https://webpi.sapi.gob.ve/imagenes/ver_devolucion.png" width="40"/&gt;&lt;/a&gt;&lt;/td&gt;&lt;/tr&gt;&lt;tr&gt;&lt;td class="izq6a-color" width="10%"&gt;19/10/2023&lt;/td&gt;&lt;td class="izq6a-color" width="10%"&gt;&lt;/td&gt;&lt;td class="izq6a-color" width="10%"&gt;386096&lt;/td&gt;&lt;td class="izq6a-color" width="20%"&gt;PAGO DE DERECHOS&lt;/td&gt;&lt;td class="izq6a-color" width="10%"&gt;19/10/2023&lt;/td&gt;&lt;td class="izq6a-color" width="30%"&gt;39&lt;/td&gt;&lt;td class="celda8" width="10%"&gt;  &lt;/td&gt;&lt;/tr&gt;&lt;/table&gt;</t>
  </si>
  <si>
    <t>id solicitante1</t>
  </si>
  <si>
    <t/>
  </si>
  <si>
    <t>Webpi 27-feb-2025 14:40:07</t>
  </si>
  <si>
    <t>P393023</t>
  </si>
  <si>
    <t>PRENDAS DE VESTIR, UNIFORMES, CALZADO, ARTÍCULOS DE SOMBRERERÍA.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</si>
  <si>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width="10%"&gt;16/05/2022&lt;/td&gt;&lt;td class="izq6a-color" width="10%"&gt;&lt;/td&gt;&lt;td class="izq6a-color" width="10%"&gt;0&lt;/td&gt;&lt;td class="izq6a-color" width="20%"&gt;INGRESO DE SOLICITUD&lt;/td&gt;&lt;td class="izq6a-color" width="10%"&gt;16/05/2022&lt;/td&gt;&lt;td class="izq6a-color" width="30%"&gt;Pago de Tasa y Publicacion en Prensa: F0584335 Tramite: 314398 Ref.: 326989&lt;/td&gt;&lt;td class="celda8" width="10%"&gt;  &lt;/td&gt;&lt;/tr&gt;&lt;tr&gt;&lt;td class="izq6a-color" width="10%"&gt;31/05/2022&lt;/td&gt;&lt;td class="izq6a-color" width="10%"&gt;&lt;/td&gt;&lt;td class="izq6a-color" width="10%"&gt;0&lt;/td&gt;&lt;td class="izq6a-color" width="20%"&gt;ESCRITO DE RECEPCION DE DOCUMENTOS (RECAUDOS)&lt;/td&gt;&lt;td class="izq6a-color" width="10%"&gt;31/05/2022&lt;/td&gt;&lt;td class="izq6a-color" width="30%"&gt;ESCRITO DE RECEPCIÓN DE DOCUMENTOS (FM-02 Y RECAUDOS).&lt;/td&gt;&lt;td class="celda8" width="10%"&gt;  &lt;/td&gt;&lt;/tr&gt;&lt;tr&gt;&lt;td class="izq6a-color" width="10%"&gt;25/07/2022&lt;/td&gt;&lt;td class="izq6a-color" width="10%"&gt;&lt;/td&gt;&lt;td class="izq6a-color" width="10%"&gt;0&lt;/td&gt;&lt;td class="izq6a-color" width="20%"&gt;ESCRITO ASOCIADO A MARCA EN TRAMITE - INFORMACION VARIA&lt;/td&gt;&lt;td class="izq6a-color" width="10%"&gt;25/07/2022&lt;/td&gt;&lt;td class="izq6a-color" width="30%"&gt;ESCRITO DE NOTIFICACIÓN DE NÚMERO DE PODER: 2022-1016.&lt;/td&gt;&lt;td class="celda8" width="10%"&gt;  &lt;/td&gt;&lt;/tr&gt;&lt;tr&gt;&lt;td class="izq6a-color" width="10%"&gt;04/08/2022&lt;/td&gt;&lt;td class="izq6a-color" width="10%"&gt;&lt;/td&gt;&lt;td class="izq6a-color" width="10%"&gt;0&lt;/td&gt;&lt;td class="izq6a-color" width="20%"&gt;POR NOTIFICAR ORDEN DE PUBLICACION EN PRENSA POR EXAM. DE FORMA APROBADO&lt;/td&gt;&lt;td class="izq6a-color" width="10%"&gt;04/08/2022&lt;/td&gt;&lt;td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F0584335 Tramite: 314398 Ref.: 326989&lt;/td&gt;&lt;td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314398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width="10%"&gt;19/01/2023&lt;/td&gt;&lt;td class="izq6a-color" width="10%"&gt;&lt;/td&gt;&lt;td class="izq6a-color" width="10%"&gt;0&lt;/td&gt;&lt;td class="izq6a-color" width="20%"&gt;SOLICITUD EN EXAMEN DE REGISTRABILIDAD&lt;/td&gt;&lt;td class="izq6a-color" width="10%"&gt;19/01/2023&lt;/td&gt;&lt;td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width="10%"&gt;371&lt;/td&gt;&lt;td class="izq6a-color" width="20%"&gt;REGISTRO DE MARCA&lt;/td&gt;&lt;td class="izq6a-color" width="10%"&gt;19/10/2023&lt;/td&gt;&lt;td class="izq6a-color" width="30%"&gt;REGISTRO NUMERO: P393023, POR TRAMITE WEBPI: T0386096&lt;/td&gt;&lt;td class="celda8" width="10%"&gt;&lt;a href="http://multimedia.sapi.gob.ve/marcas/certificados/boletin624/2022004218.pdf" target="_blank"&gt;&lt;img border="1" height="40" src="https://webpi.sapi.gob.ve/imagenes/ver_devolucion.png" width="40"/&gt;&lt;/a&gt;&lt;/td&gt;&lt;/tr&gt;&lt;tr&gt;&lt;td class="izq6a-color" width="10%"&gt;19/10/2023&lt;/td&gt;&lt;td class="izq6a-color" width="10%"&gt;&lt;/td&gt;&lt;td class="izq6a-color" width="10%"&gt;386096&lt;/td&gt;&lt;td class="izq6a-color" width="20%"&gt;PAGO DE DERECHOS&lt;/td&gt;&lt;td class="izq6a-color" width="10%"&gt;19/10/2023&lt;/td&gt;&lt;td class="izq6a-color" width="30%"&gt;25&lt;/td&gt;&lt;td class="celda8" width="10%"&gt;  &lt;/td&gt;&lt;/tr&gt;&lt;/table&gt;</t>
  </si>
  <si>
    <t>Webpi 27-feb-2025 14:40:18</t>
  </si>
  <si>
    <t>P393024</t>
  </si>
  <si>
    <t>EL DISEÑO DE LA MARCA ESTÁ COMPUESTO POR EL TÉRMINO RIDERY (PASEO), PLASMADO EN UNA GRAFÍA TIPO IMPRENTA, EN LETRAS MINÚSCULAS DE COLOR NEGRO, EXCEPTUANDO SU PRIMERA LETRA "R", LA CUAL SE OBSERVA EN MAYÚSCULAS, EN UNA GRAFÍA ESPECIAL Y CARACTERÍSTICA DE COLOR NEGRO, CUYO LADO INFERIOR DERECHO SE OBSERVA PROYECTADO HACIA LA DERECHA Y SE DESTACA MÁS GRUESO QUE EL RESTO DE LA LETRA. EN EL ESPACIO INFERIOR DE LA LETRA, COMPRENDIDO ENTRE LOS EXTREMOS INFERIORES DE LA MISMA, PUEDE OBSERVARSE UN TRIÁNGULO RECTÁNGULO PLASMADO EN COLOR VERDE AGUAMARINA. SE REIVINDICA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</si>
  <si>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width="10%"&gt;16/05/2022&lt;/td&gt;&lt;td class="izq6a-color" width="10%"&gt;&lt;/td&gt;&lt;td class="izq6a-color" width="10%"&gt;0&lt;/td&gt;&lt;td class="izq6a-color" width="20%"&gt;INGRESO DE SOLICITUD&lt;/td&gt;&lt;td class="izq6a-color" width="10%"&gt;16/05/2022&lt;/td&gt;&lt;td class="izq6a-color" width="30%"&gt;Pago de Tasa y Publicacion en Prensa: F0584334 Tramite: 314397 Ref.: 326984&lt;/td&gt;&lt;td class="celda8" width="10%"&gt;  &lt;/td&gt;&lt;/tr&gt;&lt;tr&gt;&lt;td class="izq6a-color" width="10%"&gt;31/05/2022&lt;/td&gt;&lt;td class="izq6a-color" width="10%"&gt;&lt;/td&gt;&lt;td class="izq6a-color" width="10%"&gt;0&lt;/td&gt;&lt;td class="izq6a-color" width="20%"&gt;ESCRITO DE RECEPCION DE DOCUMENTOS (RECAUDOS)&lt;/td&gt;&lt;td class="izq6a-color" width="10%"&gt;31/05/2022&lt;/td&gt;&lt;td class="izq6a-color" width="30%"&gt;ESCRITO DE RECEPCIÓN DE DOCUMENTOS (FM-02 Y RECAUDOS).&lt;/td&gt;&lt;td class="celda8" width="10%"&gt;  &lt;/td&gt;&lt;/tr&gt;&lt;tr&gt;&lt;td class="izq6a-color" width="10%"&gt;25/07/2022&lt;/td&gt;&lt;td class="izq6a-color" width="10%"&gt;&lt;/td&gt;&lt;td class="izq6a-color" width="10%"&gt;0&lt;/td&gt;&lt;td class="izq6a-color" width="20%"&gt;ESCRITO ASOCIADO A MARCA EN TRAMITE - INFORMACION VARIA&lt;/td&gt;&lt;td class="izq6a-color" width="10%"&gt;25/07/2022&lt;/td&gt;&lt;td class="izq6a-color" width="30%"&gt;ESCRITO DE NOTIFICACIÓN DE NÚMERO DE PODER: 2022-1016.&lt;/td&gt;&lt;td class="celda8" width="10%"&gt;  &lt;/td&gt;&lt;/tr&gt;&lt;tr&gt;&lt;td class="izq6a-color" width="10%"&gt;04/08/2022&lt;/td&gt;&lt;td class="izq6a-color" width="10%"&gt;&lt;/td&gt;&lt;td class="izq6a-color" width="10%"&gt;0&lt;/td&gt;&lt;td class="izq6a-color" width="20%"&gt;POR NOTIFICAR ORDEN DE PUBLICACION EN PRENSA POR EXAM. DE FORMA APROBADO&lt;/td&gt;&lt;td class="izq6a-color" width="10%"&gt;04/08/2022&lt;/td&gt;&lt;td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F0584334 Tramite: 314397 Ref.: 326984&lt;/td&gt;&lt;td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314397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width="10%"&gt;19/01/2023&lt;/td&gt;&lt;td class="izq6a-color" width="10%"&gt;&lt;/td&gt;&lt;td class="izq6a-color" width="10%"&gt;0&lt;/td&gt;&lt;td class="izq6a-color" width="20%"&gt;SOLICITUD EN EXAMEN DE REGISTRABILIDAD&lt;/td&gt;&lt;td class="izq6a-color" width="10%"&gt;19/01/2023&lt;/td&gt;&lt;td class="izq6a-color" width="30%"&gt;&lt;/td&gt;&lt;td class="celda8" width="10%"&gt;  &lt;/td&gt;&lt;/tr&gt;&lt;tr&gt;&lt;td class="izq6a-color" width="10%"&gt;20/01/2023&lt;/td&gt;&lt;td class="izq6a-color" width="10%"&gt;&lt;/td&gt;&lt;td class="izq6a-color" width="10%"&gt;&lt;/td&gt;&lt;td class="izq6a-color" width="20%"&gt;BUSQUEDA GRAFICA ELABORADA, PENDIENTE DE EXAMEN DE FONDO&lt;/td&gt;&lt;td class="izq6a-color" width="10%"&gt;20/01/2023&lt;/td&gt;&lt;td class="izq6a-color" width="30%"&gt;BUSQUEDA GRAFICA ELABORADA, PENDIENTE DE EXAMEN DE FONDO&lt;/td&gt;&lt;td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width="10%"&gt;371&lt;/td&gt;&lt;td class="izq6a-color" width="20%"&gt;REGISTRO DE MARCA&lt;/td&gt;&lt;td class="izq6a-color" width="10%"&gt;19/10/2023&lt;/td&gt;&lt;td class="izq6a-color" width="30%"&gt;REGISTRO NUMERO: P393024, POR TRAMITE WEBPI: T0386096&lt;/td&gt;&lt;td class="celda8" width="10%"&gt;&lt;a href="http://multimedia.sapi.gob.ve/marcas/certificados/boletin624/2022004219.pdf" target="_blank"&gt;&lt;img border="1" height="40" src="https://webpi.sapi.gob.ve/imagenes/ver_devolucion.png" width="40"/&gt;&lt;/a&gt;&lt;/td&gt;&lt;/tr&gt;&lt;tr&gt;&lt;td class="izq6a-color" width="10%"&gt;19/10/2023&lt;/td&gt;&lt;td class="izq6a-color" width="10%"&gt;&lt;/td&gt;&lt;td class="izq6a-color" width="10%"&gt;386096&lt;/td&gt;&lt;td class="izq6a-color" width="20%"&gt;PAGO DE DERECHOS&lt;/td&gt;&lt;td class="izq6a-color" width="10%"&gt;19/10/2023&lt;/td&gt;&lt;td class="izq6a-color" width="30%"&gt;25&lt;/td&gt;&lt;td class="celda8" width="10%"&gt;  &lt;/td&gt;&lt;/tr&gt;&lt;/table&gt;</t>
  </si>
  <si>
    <t>Webpi 27-feb-2025 14:40:30</t>
  </si>
  <si>
    <t>PRODUCTOS FARMACÉUTICOS, PREPARACIONES PARA USO MÉDICO Y VETERINARIO, PRODUCTOS HIGIÉNICOS Y SANITARIOS PARA USO MÉDICO, ALIMENTOS Y SUSTANCIAS DIETÉTICAS PARA USO MÉDICO O VETERINARIO, ALIMENTOS PARA BEBÉS, SUPLEMENTOS ALIMENTICIOS PARA PERSONAS O ANIMALES, EMPLASTOS, MATERIAL PARA APÓSITOS, MATERIAL PARA EMPASTES E IMPRONTAS IMPRESIONES DENTALES, DESINFECTANTES, PRODUCTOS PARA ELIMINAR ANIMALES DAÑINOS, FUNGICIDAS,PRODUCTOS FARMACÉUTICOS Y OTRAS PREPARACIONES PARA USO MÉDICO O VETERINARIO. LOS PRODUCTOS DE HIGIENE PERSONAL QUE NO SEAN DE TOCADOR, LOS PAÑALES PARA BEBÉS E INCONTINENTESY PARA LA INCONTINENCIA, LOS DESODORIZANTES QUE NO SEAN PARA PERSONAS O ANIMALES,LOS CHAMPÚS, JABONES, LOCIONES Y DENTÍFRICOS MEDICINALES, LOS SUPLEMENTOS ALIMENTICIOS DESTINADOS A COMPLETAR UNA DIETA NORMAL O A BENEFICIAR LA SALUD, LOS SUSTITUTOS DE COMIDAS Y LOS ALIMENTOS Y BEBIDAS DIETÉTICOS PARA USO MÉDICO O VETERINARIO.</t>
  </si>
  <si>
    <t>CONSISTE EN LA REPRESENTACION GRAFIVA DE UN NIÑO CARICATURIZADO CON ABUNDANTE CABELLO, Q UIEN LLEVA UN PAÑAL COLOCADO Y UNA TOALLA EN FORMA DE CAPA COMO DE SUPER HEROE. EL NIÑO ESTA DESPROVISTO DE VESTIMANTA Y SE MUESTRA CON LA MANO DERECHA COLOCADA EN SU CINTURA Y CON LA MANO IZQUIERDA EN FORMA DE SALUDO. SU MIRADA ESTA ENFOCADA AL CENTRO. EL COLOR DE LA LINEA ES DE COLOR AZUL, EL CUAL SE REIVINDICA. SU CABELLO TAMBIEN ES DE COLOR AZUL ASI COMO LA SOMBRA QUE PROYECTA DEBAJO DE LA FIGURA DEL NIÑO,EL COLOR EN ESTOS ELEMENTOS SE REIVINDICA.EN LA PARTE I NFERIOR DE LA FIGURA SE PUEDE LEER LA FRASE BAO BAO QUE EN IDIOMA CHINO SE TRADUCE COMO "BEBE". DICHA FRASE ESTA DESCRITA EN COLOR NEGRO EL CUAL SE REIVINDICA Y EN LATRAS CURSIVAS INCLINADAS UN POCA HACIA EL LADO DERECHO Y CON LA LATRA INICIAL DE CADA PALABRA EN LETRA MAYUSCULA.</t>
  </si>
  <si>
    <t>Sector San Luis, Avenida Principal, C.C. Mercado Mayorista, Nivel PB, Locales 21,22,23 y 24, Tocuyito, Estado Carabobo, ZP 2035 -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</si>
  <si>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width="10%"&gt;16/05/2022&lt;/td&gt;&lt;td class="izq6a-color" width="10%"&gt;&lt;/td&gt;&lt;td class="izq6a-color" width="10%"&gt;0&lt;/td&gt;&lt;td class="izq6a-color" width="20%"&gt;INGRESO DE SOLICITUD&lt;/td&gt;&lt;td class="izq6a-color" width="10%"&gt;16/05/2022&lt;/td&gt;&lt;td class="izq6a-color" width="30%"&gt;Pago de Tasa y Publicacion en Prensa: F0582068 Tramite: 311920 Ref.: 325354&lt;/td&gt;&lt;td class="celda8" width="10%"&gt;  &lt;/td&gt;&lt;/tr&gt;&lt;tr&gt;&lt;td class="izq6a-color" width="10%"&gt;10/06/2022&lt;/td&gt;&lt;td class="izq6a-color" width="10%"&gt;&lt;/td&gt;&lt;td class="izq6a-color" width="10%"&gt;&lt;/td&gt;&lt;td class="izq6a-color" width="20%"&gt;BUSQUEDA GRAFICA ELABORADA, PENDIENTE DE EXAMEN DE FONDO&lt;/td&gt;&lt;td class="izq6a-color" width="10%"&gt;10/06/2022&lt;/td&gt;&lt;td class="izq6a-color" width="30%"&gt;BUSQUEDA GRAFICA ELABORADA, PENDIENTE DE EXAMEN DE FONDO&lt;/td&gt;&lt;td class="celda8" width="10%"&gt;  &lt;/td&gt;&lt;/tr&gt;&lt;tr&gt;&lt;td class="izq6a-color" width="10%"&gt;04/08/2022&lt;/td&gt;&lt;td class="izq6a-color" width="10%"&gt;&lt;/td&gt;&lt;td class="izq6a-color" width="10%"&gt;0&lt;/td&gt;&lt;td class="izq6a-color" width="20%"&gt;SOLICITUD EN EXAMEN DE FORMA&lt;/td&gt;&lt;td class="izq6a-color" width="10%"&gt;04/08/2022&lt;/td&gt;&lt;td class="izq6a-color" width="30%"&gt;&lt;/td&gt;&lt;td class="celda8" width="10%"&gt;  &lt;/td&gt;&lt;/tr&gt;&lt;tr&gt;&lt;td class="izq6a-color" width="10%"&gt;04/08/2022&lt;/td&gt;&lt;td class="izq6a-color" width="10%"&gt;&lt;/td&gt;&lt;td class="izq6a-color" width="10%"&gt;0&lt;/td&gt;&lt;td class="izq6a-color" width="20%"&gt;SOLICITUD EN EXAMEN DE FORMA&lt;/td&gt;&lt;td class="izq6a-color" width="10%"&gt;04/08/2022&lt;/td&gt;&lt;td class="izq6a-color" width="30%"&gt;&lt;/td&gt;&lt;td class="celda8" width="10%"&gt;  &lt;/td&gt;&lt;/tr&gt;&lt;tr&gt;&lt;td class="izq6a-color" width="10%"&gt;22/09/2022&lt;/td&gt;&lt;td class="izq6a-color" width="10%"&gt;03/11/2022&lt;/td&gt;&lt;td class="izq6a-color" width="10%"&gt;618&lt;/td&gt;&lt;td class="izq6a-color" width="20%"&gt;PUBLICACION DE STATUS ANTERIOR EN BOLETIN DE LA PROPIEDAD INDUSTRIAL (30 DIAS HABILES) &lt;/td&gt;&lt;td class="izq6a-color" width="10%"&gt;22/09/2022&lt;/td&gt;&lt;td class="izq6a-color" width="30%"&gt;DEVUELTA EN BOLETIN 618&lt;/td&gt;&lt;td class="celda8" width="10%"&gt;&lt;a href="https://webpi.sapi.gob.ve/documentos/devolucion/marcas/forma/boletin618/2022004226.pdf" target="_blank"&gt;&lt;img border="1" height="40" src="https://webpi.sapi.gob.ve/imagenes/ver_devolucion.png" width="40"/&gt;&lt;/a&gt;&lt;/td&gt;&lt;/tr&gt;&lt;tr&gt;&lt;td class="izq6a-color" width="10%"&gt;11/11/2022&lt;/td&gt;&lt;td class="izq6a-color" width="10%"&gt;&lt;/td&gt;&lt;td class="izq6a-color" width="10%"&gt;618&lt;/td&gt;&lt;td class="izq6a-color" width="20%"&gt;SOLICITUD CON PRIORIDAD EXTINGUIDA POR PUBLICAR. &lt;/td&gt;&lt;td class="izq6a-color" width="10%"&gt;11/11/2022&lt;/td&gt;&lt;td class="izq6a-color" width="30%"&gt;&lt;/td&gt;&lt;td class="celda8" width="10%"&gt;  &lt;/td&gt;&lt;/tr&gt;&lt;tr&gt;&lt;td class="izq6a-color" width="10%"&gt;28/11/2022&lt;/td&gt;&lt;td class="izq6a-color" width="10%"&gt;16/12/2022&lt;/td&gt;&lt;td class="izq6a-color" width="10%"&gt;619&lt;/td&gt;&lt;td class="izq6a-color" width="20%"&gt;PUBLICACION DE STATUS ANTERIOR EN BOLETIN DE LA PROPIEDAD INDUSTRIAL (15 DIAS HABILES) &lt;/td&gt;&lt;td class="izq6a-color" width="10%"&gt;28/11/2022&lt;/td&gt;&lt;td class="izq6a-color" width="30%"&gt;PRIORIDAD EXTINGUIDA EN BOLETIN 619&lt;/td&gt;&lt;td class="celda8" width="10%"&gt;  &lt;/td&gt;&lt;/tr&gt;&lt;/table&gt;</t>
  </si>
  <si>
    <t>Webpi 27-feb-2025 14:40:41</t>
  </si>
  <si>
    <t>P391465</t>
  </si>
  <si>
    <t>HERBICIDAS; DEPURATIVOS; BIOCIDAS; FUNGICIDAS PARA USO AGRÍCOLA; PESTICIDAS; GERMICIDAS; MEDICAMENTOS PARA USO VETERINARIO; PRODUCTOS PARA ELIMINAR ANIMALES DAÑINOS; HERBICIDAS PARA USO AGRÍCOLA; FUNGICIDAS.</t>
  </si>
  <si>
    <t>CONSISTE EN LA REPRESENTACIÓN GRÁFICA DE LA PALABRA DE FANTASÍA ‶TSINGYUAN″ (SIN TRADUCCIÓN EN EL IDIOMA CASTELLANO), ESCRITA EN LETRAS DE MOLDE LIGERAMENTE ESTILIZADAS DE COLOR NEGRO SOBRE FONDO BLANCO. SE REIVINDICA EL CONJUNTO DESCRITO EN SU TOTALIDAD, SIN REIVINDICAR NINGÚN ELEMENTO QUE EN FORMA AISLADA PUDIERA SER CONSIDERADO COMO GENÉRICO O DESCRIPTIVO EN LA CLASE SOLICITADA.</t>
  </si>
  <si>
    <t>No. 403 International Medical Center, Sino-German Eco-Park, No. 2877 Tuanjie Road, Qingdao area of China (Shandong) pilot Free Trade Zone, Republica Popular China. - CHINA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</si>
  <si>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width="10%"&gt;17/05/2022&lt;/td&gt;&lt;td class="izq6a-color" width="10%"&gt;&lt;/td&gt;&lt;td class="izq6a-color" width="10%"&gt;0&lt;/td&gt;&lt;td class="izq6a-color" width="20%"&gt;INGRESO DE SOLICITUD&lt;/td&gt;&lt;td class="izq6a-color" width="10%"&gt;17/05/2022&lt;/td&gt;&lt;td class="izq6a-color" width="30%"&gt;Pago de Tasa y Publicacion en Prensa: F0584330 Tramite: 314395 Ref.: 326978&lt;/td&gt;&lt;td class="celda8" width="10%"&gt;  &lt;/td&gt;&lt;/tr&gt;&lt;tr&gt;&lt;td class="izq6a-color" width="10%"&gt;04/08/2022&lt;/td&gt;&lt;td class="izq6a-color" width="10%"&gt;&lt;/td&gt;&lt;td class="izq6a-color" width="10%"&gt;0&lt;/td&gt;&lt;td class="izq6a-color" width="20%"&gt;POR NOTIFICAR ORDEN DE PUBLICACION EN PRENSA POR EXAM. DE FORMA APROBADO&lt;/td&gt;&lt;td class="izq6a-color" width="10%"&gt;04/08/2022&lt;/td&gt;&lt;td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F0584330 Tramite: 314395 Ref.: 326978&lt;/td&gt;&lt;td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314395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width="10%"&gt;20/01/2023&lt;/td&gt;&lt;td class="izq6a-color" width="10%"&gt;&lt;/td&gt;&lt;td class="izq6a-color" width="10%"&gt;0&lt;/td&gt;&lt;td class="izq6a-color" width="20%"&gt;SOLICITUD EN EXAMEN DE REGISTRABILIDAD&lt;/td&gt;&lt;td class="izq6a-color" width="10%"&gt;20/01/2023&lt;/td&gt;&lt;td class="izq6a-color" width="30%"&gt;&lt;/td&gt;&lt;td class="celda8" width="10%"&gt;  &lt;/td&gt;&lt;/tr&gt;&lt;tr&gt;&lt;td class="izq6a-color" width="10%"&gt;23/01/2023&lt;/td&gt;&lt;td class="izq6a-color" width="10%"&gt;&lt;/td&gt;&lt;td class="izq6a-color" width="10%"&gt;&lt;/td&gt;&lt;td class="izq6a-color" width="20%"&gt;BUSQUEDA GRAFICA ELABORADA, PENDIENTE DE EXAMEN DE FONDO&lt;/td&gt;&lt;td class="izq6a-color" width="10%"&gt;23/01/2023&lt;/td&gt;&lt;td class="izq6a-color" width="30%"&gt;BUSQUEDA GRAFICA ELABORADA, PENDIENTE DE EXAMEN DE FONDO&lt;/td&gt;&lt;td class="celda8" width="10%"&gt;  &lt;/td&gt;&lt;/tr&gt;&lt;tr&gt;&lt;td class="izq6a-color" width="10%"&gt;17/04/2023&lt;/td&gt;&lt;td class="izq6a-color" width="10%"&gt;30/05/2023&lt;/td&gt;&lt;td class="izq6a-color" width="10%"&gt;621&lt;/td&gt;&lt;td class="izq6a-color" width="20%"&gt;PUBLICACION DE STATUS ANTERIOR EN BOLETIN DE LA PROPIEDAD INDUSTRIAL (30 DIAS HABILES) &lt;/td&gt;&lt;td class="izq6a-color" width="10%"&gt;17/04/2023&lt;/td&gt;&lt;td class="izq6a-color" width="30%"&gt;CONCEDIDA EN BOLETIN 621&lt;/td&gt;&lt;td class="celda8" width="10%"&gt;  &lt;/td&gt;&lt;/tr&gt;&lt;tr&gt;&lt;td class="izq6a-color" width="10%"&gt;17/04/2023&lt;/td&gt;&lt;td class="izq6a-color" width="10%"&gt;17/04/2038&lt;/td&gt;&lt;td class="izq6a-color" width="10%"&gt;239&lt;/td&gt;&lt;td class="izq6a-color" width="20%"&gt;REGISTRO DE MARCA&lt;/td&gt;&lt;td class="izq6a-color" width="10%"&gt;27/04/2023&lt;/td&gt;&lt;td class="izq6a-color" width="30%"&gt;REGISTRO NUMERO: P391465, POR TRAMITE WEBPI: T0361846&lt;/td&gt;&lt;td class="celda8" width="10%"&gt;&lt;a href="http://multimedia.sapi.gob.ve/marcas/certificados/boletin621/2022004236.pdf" target="_blank"&gt;&lt;img border="1" height="40" src="https://webpi.sapi.gob.ve/imagenes/ver_devolucion.png" width="40"/&gt;&lt;/a&gt;&lt;/td&gt;&lt;/tr&gt;&lt;tr&gt;&lt;td class="izq6a-color" width="10%"&gt;27/04/2023&lt;/td&gt;&lt;td class="izq6a-color" width="10%"&gt;&lt;/td&gt;&lt;td class="izq6a-color" width="10%"&gt;361846&lt;/td&gt;&lt;td class="izq6a-color" width="20%"&gt;PAGO DE DERECHOS&lt;/td&gt;&lt;td class="izq6a-color" width="10%"&gt;27/04/2023&lt;/td&gt;&lt;td class="izq6a-color" width="30%"&gt;5&lt;/td&gt;&lt;td class="celda8" width="10%"&gt;  &lt;/td&gt;&lt;/tr&gt;&lt;/table&gt;</t>
  </si>
  <si>
    <t>Webpi 27-feb-2025 14:40:52</t>
  </si>
  <si>
    <t>P391842</t>
  </si>
  <si>
    <t>PAPEL, CARTÓN Y ARTÍCULOS DE ESTAS MATERIAS NO COMPRENDIDOS EN OTRAS CLASES; PRODUCTOS DE IMPRENTA; MATERIAL DE ENCUADERNACIÓN; FOTOGRAFÍAS; ARTÍCULOS DE PAPELERÍA; ADHESIVOS (PEGAMENTOS) DE PAPELERÍA O PARA USO DOMÉSTICO; MATERIAL PARA ARTISTAS; PINCELES; MÁQUINAS DE ESCRIBIR Y ARTÍCULOS DE OFICINA (EXCEPTO MUEBLES); MATERIAL DE INSTRUCCIÓN O MATERIAL DIDÁCTICO (EXCEPTO APARATOS); MATERIAS PLÁSTICAS PARA EMBALAR (NO COMPRENDIDAS EN OTRAS CLASES); CARACTERES DE IMPRENTA; CLICHÉS DE IMPRENTA. ESPECIALMENTE RECEPTACULOS, BOLSAS Y MATERIAS PLÁSTICAS PARA EMBALAR (NO COMPRENDIDAS EN OTRAS CLASES).</t>
  </si>
  <si>
    <t>SE OBSERVA LA PALABRA PITAPOLLO, (FANTASÍA), ESCRITA EN LETRAS MINÚSCULAS DE TRAZO GRUESO Y COLOR BLANCO, SOBRE UN FONDO ROJO CON BORDE NARANJA, QUE LE DA SILUETA A TODAS LAS LETRAS, DE LAS CUALES, LA "P" Y LA "A", QUEDAN CARACTERISTICAMENTE ABIERTAS.SOBRE LA PALABRA SE DISTINGUE CLARAMENTE UNA FIGURA DE FONDO BLANCO QUE ASEMEJA UNA CABEZA DE AVE, DE CONTORNO ROJO Y NARANJA, DENTRO DEL CUAL SE REVELAN HACIA AFUERA, DOS CÍRCULOS, COMO ÓRBITAS DE OJOS DE BORDE ROJO Y COLOR BLANCO, CON UN PUNTO O IRIS NEGRO. UN PICO AMARILLO EN FORMA DE "V" Y UNA CRESTA DE COLOR ROJO COMPUESTA DE TRES SECCIONES EN FORMA DE PÉTALOS.SE REINVINDICA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</si>
  <si>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width="10%"&gt;17/05/2022&lt;/td&gt;&lt;td class="izq6a-color" width="10%"&gt;&lt;/td&gt;&lt;td class="izq6a-color" width="10%"&gt;0&lt;/td&gt;&lt;td class="izq6a-color" width="20%"&gt;INGRESO DE SOLICITUD&lt;/td&gt;&lt;td class="izq6a-color" width="10%"&gt;17/05/2022&lt;/td&gt;&lt;td class="izq6a-color" width="30%"&gt;Pago de Tasa y Publicacion en Prensa: F0584403 Tramite: 314494 Ref.: 327095&lt;/td&gt;&lt;td class="celda8" width="10%"&gt;  &lt;/td&gt;&lt;/tr&gt;&lt;tr&gt;&lt;td class="izq6a-color" width="10%"&gt;30/05/2022&lt;/td&gt;&lt;td class="izq6a-color" width="10%"&gt;&lt;/td&gt;&lt;td class="izq6a-color" width="10%"&gt;0&lt;/td&gt;&lt;td class="izq6a-color" width="20%"&gt;ESCRITO DE RECEPCION DE DOCUMENTOS (RECAUDOS)&lt;/td&gt;&lt;td class="izq6a-color" width="10%"&gt;30/05/2022&lt;/td&gt;&lt;td class="izq6a-color" width="30%"&gt;ESCRITO DE RECEPCION DE DOCUMENTOS (FM-02 Y RECAUDOS)&lt;/td&gt;&lt;td class="celda8" width="10%"&gt;  &lt;/td&gt;&lt;/tr&gt;&lt;tr&gt;&lt;td class="izq6a-color" width="10%"&gt;15/06/2022&lt;/td&gt;&lt;td class="izq6a-color" width="10%"&gt;&lt;/td&gt;&lt;td class="izq6a-color" width="10%"&gt;&lt;/td&gt;&lt;td class="izq6a-color" width="20%"&gt;BUSQUEDA GRAFICA ELABORADA, PENDIENTE DE EXAMEN DE FONDO&lt;/td&gt;&lt;td class="izq6a-color" width="10%"&gt;15/06/2022&lt;/td&gt;&lt;td class="izq6a-color" width="30%"&gt;BUSQUEDA GRAFICA ELABORADA, PENDIENTE DE EXAMEN DE FONDO&lt;/td&gt;&lt;td class="celda8" width="10%"&gt;  &lt;/td&gt;&lt;/tr&gt;&lt;tr&gt;&lt;td class="izq6a-color" width="10%"&gt;25/07/2022&lt;/td&gt;&lt;td class="izq6a-color" width="10%"&gt;&lt;/td&gt;&lt;td class="izq6a-color" width="10%"&gt;0&lt;/td&gt;&lt;td class="izq6a-color" width="20%"&gt;POR NOTIFICAR ORDEN DE PUBLICACION EN PRENSA POR EXAM. DE FORMA APROBADO&lt;/td&gt;&lt;td class="izq6a-color" width="10%"&gt;25/07/2022&lt;/td&gt;&lt;td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F0584403 Tramite: 314494 Ref.: 327095&lt;/td&gt;&lt;td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314494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width="10%"&gt;20/01/2023&lt;/td&gt;&lt;td class="izq6a-color" width="10%"&gt;&lt;/td&gt;&lt;td class="izq6a-color" width="10%"&gt;0&lt;/td&gt;&lt;td class="izq6a-color" width="20%"&gt;SOLICITUD EN EXAMEN DE REGISTRABILIDAD&lt;/td&gt;&lt;td class="izq6a-color" width="10%"&gt;20/01/2023&lt;/td&gt;&lt;td class="izq6a-color" width="30%"&gt;&lt;/td&gt;&lt;td class="celda8" width="10%"&gt;  &lt;/td&gt;&lt;/tr&gt;&lt;tr&gt;&lt;td class="izq6a-color" width="10%"&gt;17/04/2023&lt;/td&gt;&lt;td class="izq6a-color" width="10%"&gt;30/05/2023&lt;/td&gt;&lt;td class="izq6a-color" width="10%"&gt;621&lt;/td&gt;&lt;td class="izq6a-color" width="20%"&gt;PUBLICACION DE STATUS ANTERIOR EN BOLETIN DE LA PROPIEDAD INDUSTRIAL (30 DIAS HABILES) &lt;/td&gt;&lt;td class="izq6a-color" width="10%"&gt;17/04/2023&lt;/td&gt;&lt;td class="izq6a-color" width="30%"&gt;CONCEDIDA EN BOLETIN 621&lt;/td&gt;&lt;td class="celda8" width="10%"&gt;  &lt;/td&gt;&lt;/tr&gt;&lt;tr&gt;&lt;td class="izq6a-color" width="10%"&gt;17/04/2023&lt;/td&gt;&lt;td class="izq6a-color" width="10%"&gt;17/04/2038&lt;/td&gt;&lt;td class="izq6a-color" width="10%"&gt;257&lt;/td&gt;&lt;td class="izq6a-color" width="20%"&gt;REGISTRO DE MARCA&lt;/td&gt;&lt;td class="izq6a-color" width="10%"&gt;25/05/2023&lt;/td&gt;&lt;td class="izq6a-color" width="30%"&gt;REGISTRO NUMERO: P391842, POR TRAMITE WEBPI: T0365306&lt;/td&gt;&lt;td class="celda8" width="10%"&gt;&lt;a href="http://multimedia.sapi.gob.ve/marcas/certificados/boletin621/2022004260.pdf" target="_blank"&gt;&lt;img border="1" height="40" src="https://webpi.sapi.gob.ve/imagenes/ver_devolucion.png" width="40"/&gt;&lt;/a&gt;&lt;/td&gt;&lt;/tr&gt;&lt;tr&gt;&lt;td class="izq6a-color" width="10%"&gt;25/05/2023&lt;/td&gt;&lt;td class="izq6a-color" width="10%"&gt;&lt;/td&gt;&lt;td class="izq6a-color" width="10%"&gt;365306&lt;/td&gt;&lt;td class="izq6a-color" width="20%"&gt;PAGO DE DERECHOS&lt;/td&gt;&lt;td class="izq6a-color" width="10%"&gt;25/05/2023&lt;/td&gt;&lt;td class="izq6a-color" width="30%"&gt;16&lt;/td&gt;&lt;td class="celda8" width="10%"&gt;  &lt;/td&gt;&lt;/tr&gt;&lt;/table&gt;</t>
  </si>
  <si>
    <t>Webpi 27-feb-2025 14:41:04</t>
  </si>
  <si>
    <t>S078175</t>
  </si>
  <si>
    <t>AUDITORÍAS DE EMPRESAS (ANÁLISIS DE NEGOCIOS); ENCUESTAS DE OPINIÓN; CONSULTORÍA DE GESTIÓN GUBERNAMENTAL, EN PARTICULAR, SUMINISTRO DE INFORMACIÓN EN EL ÁMBITO DE LOS ASUNTOS GUBERNAMENTALES; CONSULTORÍA DE COMUNICACIÓN (PUBLICIDAD); SISTEMATIZACIÓN DE DATOS E INFORMACIÓN EN BASES DE DATOS INFORMÁTICAS; CONSULTORÍA EMPRESARIAL Y COMERCIAL;DISTRIBUCIÓN DE MATERIAL PUBLICITARIO (FOLLETOS, VOLANTES, IMPRESOS, MUESTRAS); INVESTIGACIÓN DE MERCADO; PORTEO DE SALARIOS; TRABAJO DE OFICINA; SERVICIOS DE PROTECCIÓN CONTRA FRAUDES EN LÍNEA; ADMINISTRACION DE NEGOCIOS; SERVICIOS DE PROVISIÓN DE INFORMACIÓN COMERCIAL UTILIZANDO BASES DE DATOS COMERCIALES Y SERVICIOS COMERCIALES; CONSULTORÍA DE SEGURIDAD EMPRESARIAL; CONSULTORÍA EN COMUNICACIÓN (RELACIONES PÚBLICAS); CONTABILIDAD; PUBLICIDAD;REALIZACIÓN, ORGANIZACIÓN Y MONTAJE DE FERIAS Y EXPOSICIONES CON FINES COMERCIALES Y PUBLICITARIOS; GESTIÓN DE EMPRESAS RELACIONADAS CON LOS SERVICIOS DE CARIDAD; INFORMACIÓN Y ASISTENCIA EMPRESARIAL EN LAS ÁREAS DE SOSTENIBILIDAD, CONSERVACIÓN, RECICLAJE, ENERGÍAS RENOVABLES, REDUCCIÓN DE LA HUELLA DE CARBONO, CAMBIO CLIMÁTICO Y MEDIO AMBIENTE;INVESTIGACIÓN DE MERCADO; ALQUILER DE ESPACIOS PUBLICITARIOS; ALQUILER DE TIEMPOS PUBLICITARIOS EN CUALQUIER SOPORTE; SERVICIOS DE AGENCIAS DE EMPLEO; OPTIMIZACIÓN DEL TRÁFICO PARA SITIOS WEB; ORGANIZACIÓN DE EXPOSICIONES CON FINES COMERCIALES O PUBLICITARIOS;ORGANIZACIÓN DE EXPOSICIONES CON FINES PROFESIONALES O COMERCIALES; GESTIÓN DE ASUNTOS COMERCIALES; ORGANIZACIÓN Y REALIZACIÓN DE PROGRAMAS DE INCENTIVOS; SERVICIOS DE INTERMEDIACIÓN COMERCIAL; SERVICIOS DE INFORMACIÓN COMERCIAL PRESTADOS A TRAVÉS DE BASES DE DATOS PARA FACILITAR LA CREACIÓN DE RELACIONES COMERCIALES EN LÍNEA O A TRAVÉS DE INTERNET;SERVICIOS DE INFORMACIÓN COMERCIAL; CONSULTORÍA EN ORGANIZACIÓN Y GESTIÓN DE EMPRESAS;SERVICIOS DE CONSULTORÍA EMPRESARIAL Y PRESTACIÓN DE ASESORAMIENTO EMPRESARIAL; SERVICIOS DE ANÁLISIS DE DATOS COMERCIALES; SERVICIOS DE SUSCRIPCIÓN DE TELECOMUNICACIONES PARA TERCEROS; SERVICIOS DE SUSCRIPCIÓN A PERIÓDICOS (PARA TERCEROS); SERVICIOS ADMINISTRATIVOS;SENSIBILIZACIÓN PÚBLICA SOBRE SOSTENIBILIDAD, CONSERVACIÓN, RECICLAJE, ENERGÍAS RENOVABLES, REDUCCIÓN DE LA HUELLA DE CARBONO, CAMBIO CLIMÁTICO Y MEDIO AMBIENTE; SERVICIOS DE FOTOCOPIAS; RELACIONES PÚBLICAS; RECOPILACIÓN DE INFORMACIÓN EN BASES DE DATOS INFORMÁTICAS; PUBLICIDAD EN LÍNEA EN UNA RED INFORMÁTICA; SERVICIOS DE TIENDAS MINORISTAS, DISPONIBLES A TRAVÉS DE CATÁLOGOS Y REDES INFORMÁTICAS MUNDIALES; PUBLICACIÓN DE TEXTOS PUBLICITARIOS; PREVISIÓN ECONÓMICA; SERVICIO DE PUBLICIDAD; SERVICIO DE GESTIÓN DE ARCHIVOS INFORMATIZADOS; SERVICIOS DE CONSULTORÍA EN EL ÁMBITO DEL ANÁLISIS DE DETECCIÓN DE BILLETES FALSOS; SERVICIOS DE SUMINISTRO DE DOCUMENTACIÓN.</t>
  </si>
  <si>
    <t>CONSISTE EN LAS SIGLAS ¨ICC¨ DE LA FIRMA PETICIONARIA, EN LETRAS DE TIPO MOLDE, DE TRAZO GRUESO, DE COLOR NEGRO, EN MAYUSCULAS, SEGUIDAS POR UNA LINEA DISPUESTA VERTICALMENTE EN COLOR AZUL, SEGUIDAS POR DOS SEGMENTOS CURVILINEOS CONCAVOS TAMIEN DE COLOR AZUL, CON ABERTURA A LA DERECHA, EL PRIMER SEGMENTO MAS ABIERTO QUE EL SEGUNDO, LOS TRES SEGMENTOS EN SU CONJUNTO, IDEALIZAN LAS LETRAS ¨ICC¨. SE REIVINDICA EL CONJUNTO DESCRITO.</t>
  </si>
  <si>
    <t>Prioridad: 43517 en: ANDORRA de fecha: 01/12/2021</t>
  </si>
  <si>
    <t>33-43 avenue du Président Wilson, 75116 Paris - FRANCIA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</si>
  <si>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width="10%"&gt;01/06/2022&lt;/td&gt;&lt;td class="izq6a-color" width="10%"&gt;&lt;/td&gt;&lt;td class="izq6a-color" width="10%"&gt;0&lt;/td&gt;&lt;td class="izq6a-color" width="20%"&gt;INGRESO DE SOLICITUD&lt;/td&gt;&lt;td class="izq6a-color" width="10%"&gt;01/06/2022&lt;/td&gt;&lt;td class="izq6a-color" width="30%"&gt;Pago de Tasa y Publicacion en Prensa: F0585986 Tramite: 316071 Ref.: 328768&lt;/td&gt;&lt;td class="celda8" width="10%"&gt;  &lt;/td&gt;&lt;/tr&gt;&lt;tr&gt;&lt;td class="izq6a-color" width="10%"&gt;01/08/2022&lt;/td&gt;&lt;td class="izq6a-color" width="10%"&gt;&lt;/td&gt;&lt;td class="izq6a-color" width="10%"&gt;0&lt;/td&gt;&lt;td class="izq6a-color" width="20%"&gt;ESCRITO ASOCIADO A MARCA EN TRAMITE - INFORMACION VARIA&lt;/td&gt;&lt;td class="izq6a-color" width="10%"&gt;01/08/2022&lt;/td&gt;&lt;td class="izq6a-color" width="30%"&gt;ESCRITO INFORMACION DE LA PRIORIDAD EN LA SOLICITUD&lt;/td&gt;&lt;td class="celda8" width="10%"&gt;  &lt;/td&gt;&lt;/tr&gt;&lt;tr&gt;&lt;td class="izq6a-color" width="10%"&gt;17/08/2022&lt;/td&gt;&lt;td class="izq6a-color" width="10%"&gt;&lt;/td&gt;&lt;td class="izq6a-color" width="10%"&gt;0&lt;/td&gt;&lt;td class="izq6a-color" width="20%"&gt;POR NOTIFICAR ORDEN DE PUBLICACION EN PRENSA POR EXAM. DE FORMA APROBADO&lt;/td&gt;&lt;td class="izq6a-color" width="10%"&gt;17/08/2022&lt;/td&gt;&lt;td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F0585986 Tramite: 316071 Ref.: 328768&lt;/td&gt;&lt;td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316071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width="10%"&gt;24/01/2023&lt;/td&gt;&lt;td class="izq6a-color" width="10%"&gt;&lt;/td&gt;&lt;td class="izq6a-color" width="10%"&gt;0&lt;/td&gt;&lt;td class="izq6a-color" width="20%"&gt;SOLICITUD EN EXAMEN DE REGISTRABILIDAD&lt;/td&gt;&lt;td class="izq6a-color" width="10%"&gt;24/01/2023&lt;/td&gt;&lt;td class="izq6a-color" width="30%"&gt;&lt;/td&gt;&lt;td class="celda8" width="10%"&gt;  &lt;/td&gt;&lt;/tr&gt;&lt;tr&gt;&lt;td class="izq6a-color" width="10%"&gt;17/04/2023&lt;/td&gt;&lt;td class="izq6a-color" width="10%"&gt;30/05/2023&lt;/td&gt;&lt;td class="izq6a-color" width="10%"&gt;621&lt;/td&gt;&lt;td class="izq6a-color" width="20%"&gt;PUBLICACION DE STATUS ANTERIOR EN BOLETIN DE LA PROPIEDAD INDUSTRIAL (30 DIAS HABILES) &lt;/td&gt;&lt;td class="izq6a-color" width="10%"&gt;17/04/2023&lt;/td&gt;&lt;td class="izq6a-color" width="30%"&gt;CONCEDIDA EN BOLETIN 621&lt;/td&gt;&lt;td class="celda8" width="10%"&gt;  &lt;/td&gt;&lt;/tr&gt;&lt;tr&gt;&lt;td class="izq6a-color" width="10%"&gt;17/04/2023&lt;/td&gt;&lt;td class="izq6a-color" width="10%"&gt;17/04/2038&lt;/td&gt;&lt;td class="izq6a-color" width="10%"&gt;257&lt;/td&gt;&lt;td class="izq6a-color" width="20%"&gt;REGISTRO DE MARCA&lt;/td&gt;&lt;td class="izq6a-color" width="10%"&gt;30/05/2023&lt;/td&gt;&lt;td class="izq6a-color" width="30%"&gt;REGISTRO NUMERO: S078175, POR TRAMITE WEBPI: T0365828&lt;/td&gt;&lt;td class="celda8" width="10%"&gt;&lt;a href="http://multimedia.sapi.gob.ve/marcas/certificados/boletin621/2022004765.pdf" target="_blank"&gt;&lt;img border="1" height="40" src="https://webpi.sapi.gob.ve/imagenes/ver_devolucion.png" width="40"/&gt;&lt;/a&gt;&lt;/td&gt;&lt;/tr&gt;&lt;tr&gt;&lt;td class="izq6a-color" width="10%"&gt;30/05/2023&lt;/td&gt;&lt;td class="izq6a-color" width="10%"&gt;&lt;/td&gt;&lt;td class="izq6a-color" width="10%"&gt;365828&lt;/td&gt;&lt;td class="izq6a-color" width="20%"&gt;PAGO DE DERECHOS&lt;/td&gt;&lt;td class="izq6a-color" width="10%"&gt;30/05/2023&lt;/td&gt;&lt;td class="izq6a-color" width="30%"&gt;35&lt;/td&gt;&lt;td class="celda8" width="10%"&gt;  &lt;/td&gt;&lt;/tr&gt;&lt;/table&gt;</t>
  </si>
  <si>
    <t>Webpi 27-feb-2025 14:41:16</t>
  </si>
  <si>
    <t>S078654</t>
  </si>
  <si>
    <t>SERVICIOS DE TIENDAS MINORISTAS Y SERVICIOS DE TIENDAS MINORISTAS EN LÍNEA, A SABER, SERVICIOS DE FARMACIAS MINORISTAS Y DE TIENDAS DE MERCANCÍAS EN GENERAL ACCESIBLES EN LÍNEA Y POR MEDIO DE APLICACIONES MÓVILES; SERVICIOS DE VENTA MINORISTA Y DE TIENDAS MINORISTAS EN LÍNEA, A SABER, SERVICIOS DE FARMACIAS MINORISTAS Y TIENDAS DE MERCADERÍA GENERAL CON SERVICIO DE ENTREGA; SERVICIOS DE FARMACIA, A SABER, SERVICIOS DE FARMACIA MINORISTA Y TIENDAS DE MERCANCÍAS EN GENERAL CON ENTREGA A DOMICILIO, SERVICIOS DE FARMACIA DE PEDIDOS POR CORREO Y SERVICIOS DE FARMACIA MINORISTA EN LÍNEA DIGITAL ACCESIBLES EN LÍNEA Y POR MEDIO DE APLICACIONES MÓVILES</t>
  </si>
  <si>
    <t>2022-0829</t>
  </si>
  <si>
    <t>Deerfield, Illinois,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</si>
  <si>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width="10%"&gt;08/06/2022&lt;/td&gt;&lt;td class="izq6a-color" width="10%"&gt;&lt;/td&gt;&lt;td class="izq6a-color" width="10%"&gt;0&lt;/td&gt;&lt;td class="izq6a-color" width="20%"&gt;INGRESO DE SOLICITUD&lt;/td&gt;&lt;td class="izq6a-color" width="10%"&gt;08/06/2022&lt;/td&gt;&lt;td class="izq6a-color" width="30%"&gt;Pago de Tasa y Publicacion en Prensa: F0586789 Tramite: 316866 Ref.: 329559&lt;/td&gt;&lt;td class="celda8" width="10%"&gt;  &lt;/td&gt;&lt;/tr&gt;&lt;tr&gt;&lt;td class="izq6a-color" width="10%"&gt;15/06/2022&lt;/td&gt;&lt;td class="izq6a-color" width="10%"&gt;&lt;/td&gt;&lt;td class="izq6a-color" width="10%"&gt;0&lt;/td&gt;&lt;td class="izq6a-color" width="20%"&gt;ESCRITO DE RECEPCION DE DOCUMENTOS (RECAUDOS)&lt;/td&gt;&lt;td class="izq6a-color" width="10%"&gt;15/06/2022&lt;/td&gt;&lt;td class="izq6a-color" width="30%"&gt;ESCRITO DE RECEPCIÓN DE DOCUMENTOS (RECAUDO PLANILLA FM-02)&lt;/td&gt;&lt;td class="celda8" width="10%"&gt;  &lt;/td&gt;&lt;/tr&gt;&lt;tr&gt;&lt;td class="izq6a-color" width="10%"&gt;25/08/2022&lt;/td&gt;&lt;td class="izq6a-color" width="10%"&gt;&lt;/td&gt;&lt;td class="izq6a-color" width="10%"&gt;0&lt;/td&gt;&lt;td class="izq6a-color" width="20%"&gt;SOLICITUD EN EXAMEN DE FORMA&lt;/td&gt;&lt;td class="izq6a-color" width="10%"&gt;25/08/2022&lt;/td&gt;&lt;td class="izq6a-color" width="30%"&gt;&lt;/td&gt;&lt;td class="celda8" width="10%"&gt;  &lt;/td&gt;&lt;/tr&gt;&lt;tr&gt;&lt;td class="izq6a-color" width="10%"&gt;25/08/2022&lt;/td&gt;&lt;td class="izq6a-color" width="10%"&gt;&lt;/td&gt;&lt;td class="izq6a-color" width="10%"&gt;0&lt;/td&gt;&lt;td class="izq6a-color" width="20%"&gt;SOLICITUD EN EXAMEN DE FORMA&lt;/td&gt;&lt;td class="izq6a-color" width="10%"&gt;25/08/2022&lt;/td&gt;&lt;td class="izq6a-color" width="30%"&gt;&lt;/td&gt;&lt;td class="celda8" width="10%"&gt;  &lt;/td&gt;&lt;/tr&gt;&lt;tr&gt;&lt;td class="izq6a-color" width="10%"&gt;22/09/2022&lt;/td&gt;&lt;td class="izq6a-color" width="10%"&gt;03/11/2022&lt;/td&gt;&lt;td class="izq6a-color" width="10%"&gt;618&lt;/td&gt;&lt;td class="izq6a-color" width="20%"&gt;PUBLICACION DE STATUS ANTERIOR EN BOLETIN DE LA PROPIEDAD INDUSTRIAL (30 DIAS HABILES) &lt;/td&gt;&lt;td class="izq6a-color" width="10%"&gt;22/09/2022&lt;/td&gt;&lt;td class="izq6a-color" width="30%"&gt;DEVUELTA EN BOLETIN 618&lt;/td&gt;&lt;td class="celda8" width="10%"&gt;&lt;a href="https://webpi.sapi.gob.ve/documentos/devolucion/marcas/forma/boletin618/2022005027.pdf" target="_blank"&gt;&lt;img border="1" height="40" src="https://webpi.sapi.gob.ve/imagenes/ver_devolucion.png" width="40"/&gt;&lt;/a&gt;&lt;/td&gt;&lt;/tr&gt;&lt;tr&gt;&lt;td class="izq6a-color" width="10%"&gt;25/10/2022&lt;/td&gt;&lt;td class="izq6a-color" width="10%"&gt;&lt;/td&gt;&lt;td class="izq6a-color" width="10%"&gt;618&lt;/td&gt;&lt;td class="izq6a-color" width="20%"&gt;ESCRITO DE REINGRESO&lt;/td&gt;&lt;td class="izq6a-color" width="10%"&gt;25/10/2022&lt;/td&gt;&lt;td class="izq6a-color" width="30%"&gt;Contestacion a Oficio de Devolucion de forma publicado en el boletin: 618. Tramite Webpi: 337772&lt;/td&gt;&lt;td class="celda8" width="10%"&gt;&lt;a href="https://webpi.sapi.gob.ve/documentos/cdevolucion/marcas/forma/boletin618/ecd_2022005027.pdf" target="_blank"&gt;&lt;img border="1" height="40" src="https://webpi.sapi.gob.ve/imagenes/ver_devolucion.png" width="40"/&gt;&lt;/a&gt;&lt;/td&gt;&lt;/tr&gt;&lt;tr&gt;&lt;td class="izq6a-color" width="10%"&gt;19/01/2023&lt;/td&gt;&lt;td class="izq6a-color" width="10%"&gt;&lt;/td&gt;&lt;td class="izq6a-color" width="10%"&gt;0&lt;/td&gt;&lt;td class="izq6a-color" width="20%"&gt;REINGRESO DE SOLICITUD&lt;/td&gt;&lt;td class="izq6a-color" width="10%"&gt;19/01/2023&lt;/td&gt;&lt;td class="izq6a-color" width="30%"&gt;&lt;/td&gt;&lt;td class="celda8" width="10%"&gt;  &lt;/td&gt;&lt;/tr&gt;&lt;tr&gt;&lt;td class="izq6a-color" width="10%"&gt;19/01/2023&lt;/td&gt;&lt;td class="izq6a-color" width="10%"&gt;&lt;/td&gt;&lt;td class="izq6a-color" width="10%"&gt;0&lt;/td&gt;&lt;td class="izq6a-color" width="20%"&gt;POR NOTIFICAR ORDEN DE PUBLICACION EN PRENSA POR EXAM. DE FORMA APROBADO&lt;/td&gt;&lt;td class="izq6a-color" width="10%"&gt;19/01/2023&lt;/td&gt;&lt;td class="izq6a-color" width="30%"&gt;&lt;/td&gt;&lt;td class="celda8" width="10%"&gt;  &lt;/td&gt;&lt;/tr&gt;&lt;tr&gt;&lt;td class="izq6a-color" width="10%"&gt;17/04/2023&lt;/td&gt;&lt;td class="izq6a-color" width="10%"&gt;19/06/2023&lt;/td&gt;&lt;td class="izq6a-color" width="10%"&gt;621&lt;/td&gt;&lt;td class="izq6a-color" width="20%"&gt;ORDEN DE PUBLICACION EN PRENSA NOTIFICADA EN BOLETIN&lt;/td&gt;&lt;td class="izq6a-color" width="10%"&gt;17/04/2023&lt;/td&gt;&lt;td class="izq6a-color" width="30%"&gt;ORDEN DE PUBLICACION NOTIFICADA EN BOLETIN 621&lt;/td&gt;&lt;td class="celda8" width="10%"&gt;  &lt;/td&gt;&lt;/tr&gt;&lt;tr&gt;&lt;td class="izq6a-color" width="10%"&gt;17/04/2023&lt;/td&gt;&lt;td class="izq6a-color" width="10%"&gt;&lt;/td&gt;&lt;td class="izq6a-color" width="10%"&gt;621&lt;/td&gt;&lt;td class="izq6a-color" width="20%"&gt;PUBLICACION EN PRENSA DIGITAL PAGADA Y EN CURSO&lt;/td&gt;&lt;td class="izq6a-color" width="10%"&gt;17/04/2023&lt;/td&gt;&lt;td class="izq6a-color" width="30%"&gt;Pago de Tasa y Publicacion en Prensa: F0586789 Tramite: 316866 Ref.: 329559&lt;/td&gt;&lt;td class="celda8" width="10%"&gt;  &lt;/td&gt;&lt;/tr&gt;&lt;tr&gt;&lt;td class="izq6a-color" width="10%"&gt;17/04/2023&lt;/td&gt;&lt;td class="izq6a-color" width="10%"&gt;&lt;/td&gt;&lt;td class="izq6a-color" width="10%"&gt;0&lt;/td&gt;&lt;td class="izq6a-color" width="20%"&gt;RECEPCION DE PUBLICACION EN PRENSA&lt;/td&gt;&lt;td class="izq6a-color" width="10%"&gt;18/04/2023&lt;/td&gt;&lt;td class="izq6a-color" width="30%"&gt;Periodico Digital del SAPI No.:2071 de Fecha: 17/04/2023 segun T/No.: 316866 &lt;/td&gt;&lt;td class="celda8" width="10%"&gt;  &lt;/td&gt;&lt;/tr&gt;&lt;tr&gt;&lt;td class="izq6a-color" width="10%"&gt;02/05/2023&lt;/td&gt;&lt;td class="izq6a-color" width="10%"&gt;&lt;/td&gt;&lt;td class="izq6a-color" width="10%"&gt;621&lt;/td&gt;&lt;td class="izq6a-color" width="20%"&gt;ORDEN DE PUBLICACION EN BOLETIN COMO SOLICITADA&lt;/td&gt;&lt;td class="izq6a-color" width="10%"&gt;02/05/2023&lt;/td&gt;&lt;td class="izq6a-color" width="30%"&gt;&lt;/td&gt;&lt;td class="celda8" width="10%"&gt;  &lt;/td&gt;&lt;/tr&gt;&lt;tr&gt;&lt;td class="izq6a-color" width="10%"&gt;01/06/2023&lt;/td&gt;&lt;td class="izq6a-color" width="10%"&gt;13/07/2023&lt;/td&gt;&lt;td class="izq6a-color" width="10%"&gt;622&lt;/td&gt;&lt;td class="izq6a-color" width="20%"&gt;PUBLICACION DE LA MARCA COMO SOLICITADA &lt;/td&gt;&lt;td class="izq6a-color" width="10%"&gt;01/06/2023&lt;/td&gt;&lt;td class="izq6a-color" width="30%"&gt;PUBLICADA EN BOLETIN 622&lt;/td&gt;&lt;td class="celda8" width="10%"&gt;  &lt;/td&gt;&lt;/tr&gt;&lt;tr&gt;&lt;td class="izq6a-color" width="10%"&gt;28/09/2023&lt;/td&gt;&lt;td class="izq6a-color" width="10%"&gt;&lt;/td&gt;&lt;td class="izq6a-color" width="10%"&gt;0&lt;/td&gt;&lt;td class="izq6a-color" width="20%"&gt;SOLICITUD EN EXAMEN DE REGISTRABILIDAD&lt;/td&gt;&lt;td class="izq6a-color" width="10%"&gt;28/09/2023&lt;/td&gt;&lt;td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width="10%"&gt;373&lt;/td&gt;&lt;td class="izq6a-color" width="20%"&gt;REGISTRO DE MARCA&lt;/td&gt;&lt;td class="izq6a-color" width="10%"&gt;25/10/2023&lt;/td&gt;&lt;td class="izq6a-color" width="30%"&gt;REGISTRO NUMERO: S078654, POR TRAMITE WEBPI: T0387393&lt;/td&gt;&lt;td class="celda8" width="10%"&gt;&lt;a href="http://multimedia.sapi.gob.ve/marcas/certificados/boletin624/2022005027.pdf" target="_blank"&gt;&lt;img border="1" height="40" src="https://webpi.sapi.gob.ve/imagenes/ver_devolucion.png" width="40"/&gt;&lt;/a&gt;&lt;/td&gt;&lt;/tr&gt;&lt;tr&gt;&lt;td class="izq6a-color" width="10%"&gt;25/10/2023&lt;/td&gt;&lt;td class="izq6a-color" width="10%"&gt;&lt;/td&gt;&lt;td class="izq6a-color" width="10%"&gt;387393&lt;/td&gt;&lt;td class="izq6a-color" width="20%"&gt;PAGO DE DERECHOS&lt;/td&gt;&lt;td class="izq6a-color" width="10%"&gt;25/10/2023&lt;/td&gt;&lt;td class="izq6a-color" width="30%"&gt;35&lt;/td&gt;&lt;td class="celda8" width="10%"&gt;  &lt;/td&gt;&lt;/tr&gt;&lt;/table&gt;</t>
  </si>
  <si>
    <t>Webpi 27-feb-2025 14:41:27</t>
  </si>
  <si>
    <t>P391424</t>
  </si>
  <si>
    <t>VANESSA MARGARITA HERNANDEZ SIERRALTA -</t>
  </si>
  <si>
    <t>2015-2850</t>
  </si>
  <si>
    <t>Cesión presentada en fecha: 25/07/2023, CESIONARIO: MANUFACTURERA MUNDIAL FARMACEUTICA M.M.F., C.A. con Domicilio en: Edif. Centro Industrial Boleita, Piso 1, Oficina 02, REPUBLICA BOLIVARIANA DE VENEZUELA, WEBPI Tramite No: 369515 y Referencia: 370168. S/Factura: F0639434, de fecha: 2023-06-26</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</si>
  <si>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width="10%"&gt;10/06/2022&lt;/td&gt;&lt;td class="izq6a-color" width="10%"&gt;&lt;/td&gt;&lt;td class="izq6a-color" width="10%"&gt;0&lt;/td&gt;&lt;td class="izq6a-color" width="20%"&gt;INGRESO DE SOLICITUD&lt;/td&gt;&lt;td class="izq6a-color" width="10%"&gt;10/06/2022&lt;/td&gt;&lt;td class="izq6a-color" width="30%"&gt;Pago de Tasa y Publicacion en Prensa: F0587406 Tramite: 317686 Ref.: 330064&lt;/td&gt;&lt;td class="celda8" width="10%"&gt;  &lt;/td&gt;&lt;/tr&gt;&lt;tr&gt;&lt;td class="izq6a-color" width="10%"&gt;15/06/2022&lt;/td&gt;&lt;td class="izq6a-color" width="10%"&gt;&lt;/td&gt;&lt;td class="izq6a-color" width="10%"&gt;0&lt;/td&gt;&lt;td class="izq6a-color" width="20%"&gt;ESCRITO DE RECEPCION DE DOCUMENTOS (RECAUDOS)&lt;/td&gt;&lt;td class="izq6a-color" width="10%"&gt;15/06/2022&lt;/td&gt;&lt;td class="izq6a-color" width="30%"&gt;ESCRITO DE RECEPCIÓN DE DOCUMENTOS (RECAUDO PLANILLA FM-02)&lt;/td&gt;&lt;td class="celda8" width="10%"&gt;  &lt;/td&gt;&lt;/tr&gt;&lt;tr&gt;&lt;td class="izq6a-color" width="10%"&gt;24/08/2022&lt;/td&gt;&lt;td class="izq6a-color" width="10%"&gt;&lt;/td&gt;&lt;td class="izq6a-color" width="10%"&gt;0&lt;/td&gt;&lt;td class="izq6a-color" width="20%"&gt;POR NOTIFICAR ORDEN DE PUBLICACION EN PRENSA POR EXAM. DE FORMA APROBADO&lt;/td&gt;&lt;td class="izq6a-color" width="10%"&gt;24/08/2022&lt;/td&gt;&lt;td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F0587406 Tramite: 317686 Ref.: 330064&lt;/td&gt;&lt;td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317686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width="10%"&gt;25/01/2023&lt;/td&gt;&lt;td class="izq6a-color" width="10%"&gt;&lt;/td&gt;&lt;td class="izq6a-color" width="10%"&gt;0&lt;/td&gt;&lt;td class="izq6a-color" width="20%"&gt;SOLICITUD EN EXAMEN DE REGISTRABILIDAD&lt;/td&gt;&lt;td class="izq6a-color" width="10%"&gt;25/01/2023&lt;/td&gt;&lt;td class="izq6a-color" width="30%"&gt;&lt;/td&gt;&lt;td class="celda8" width="10%"&gt;  &lt;/td&gt;&lt;/tr&gt;&lt;tr&gt;&lt;td class="izq6a-color" width="10%"&gt;17/04/2023&lt;/td&gt;&lt;td class="izq6a-color" width="10%"&gt;30/05/2023&lt;/td&gt;&lt;td class="izq6a-color" width="10%"&gt;621&lt;/td&gt;&lt;td class="izq6a-color" width="20%"&gt;PUBLICACION DE STATUS ANTERIOR EN BOLETIN DE LA PROPIEDAD INDUSTRIAL (30 DIAS HABILES) &lt;/td&gt;&lt;td class="izq6a-color" width="10%"&gt;17/04/2023&lt;/td&gt;&lt;td class="izq6a-color" width="30%"&gt;CONCEDIDA EN BOLETIN 621&lt;/td&gt;&lt;td class="celda8" width="10%"&gt;  &lt;/td&gt;&lt;/tr&gt;&lt;tr&gt;&lt;td class="izq6a-color" width="10%"&gt;17/04/2023&lt;/td&gt;&lt;td class="izq6a-color" width="10%"&gt;17/04/2038&lt;/td&gt;&lt;td class="izq6a-color" width="10%"&gt;257&lt;/td&gt;&lt;td class="izq6a-color" width="20%"&gt;REGISTRO DE MARCA&lt;/td&gt;&lt;td class="izq6a-color" width="10%"&gt;24/04/2023&lt;/td&gt;&lt;td class="izq6a-color" width="30%"&gt;REGISTRO NUMERO: P391424, POR TRAMITE WEBPI: T0361446&lt;/td&gt;&lt;td class="celda8" width="10%"&gt;&lt;a href="http://multimedia.sapi.gob.ve/marcas/certificados/boletin621/2022005122.pdf" target="_blank"&gt;&lt;img border="1" height="40" src="https://webpi.sapi.gob.ve/imagenes/ver_devolucion.png" width="40"/&gt;&lt;/a&gt;&lt;/td&gt;&lt;/tr&gt;&lt;tr&gt;&lt;td class="izq6a-color" width="10%"&gt;24/04/2023&lt;/td&gt;&lt;td class="izq6a-color" width="10%"&gt;&lt;/td&gt;&lt;td class="izq6a-color" width="10%"&gt;361446&lt;/td&gt;&lt;td class="izq6a-color" width="20%"&gt;PAGO DE DERECHOS&lt;/td&gt;&lt;td class="izq6a-color" width="10%"&gt;24/04/2023&lt;/td&gt;&lt;td class="izq6a-color" width="30%"&gt;5&lt;/td&gt;&lt;td class="celda8" width="10%"&gt;  &lt;/td&gt;&lt;/tr&gt;&lt;tr&gt;&lt;td class="izq6a-color" width="10%"&gt;25/07/2023&lt;/td&gt;&lt;td class="izq6a-color" width="10%"&gt;&lt;/td&gt;&lt;td class="izq6a-color" width="10%"&gt;202322696&lt;/td&gt;&lt;td class="izq6a-color" width="20%"&gt;SOLICITUD DE CESION&lt;/td&gt;&lt;td class="izq6a-color" width="10%"&gt;25/07/2023&lt;/td&gt;&lt;td class="izq6a-color" width="30%"&gt;Cesión presentada en fecha: 25/07/2023, CESIONARIO: MANUFACTURERA MUNDIAL FARMACEUTICA M.M.F., C.A. con Domicilio en: Edif. Centro Industrial Boleita, Piso 1, Oficina 02, REPUBLICA BOLIVARIANA DE VENEZUELA, WEBPI Tramite No: 369515 y Referencia: 370168. S/Factura: F0639434, de fecha: 2023-06-26 &lt;/td&gt;&lt;td class="celda8" width="10%"&gt;  &lt;/td&gt;&lt;/tr&gt;&lt;/table&gt;</t>
  </si>
  <si>
    <t>Webpi 27-feb-2025 14:41:39</t>
  </si>
  <si>
    <t>P392918</t>
  </si>
  <si>
    <t>PRODUCTOS COSMÉTICOS Y PREPARACIONES DE TOCADOR NO MEDICINALES; DENTÍFRICOS NO MEDICINALES; PRODUCTOS DE PERFUMERÍA, ACEITES ESENCIALES; PREPARACIONES PARA BLANQUEAR Y OTRAS SUSTANCIAS PARA LAVAR LA ROPA; PREPARACIONES PARA LIMPIAR, PULIR, DESENGRASAR Y RASPAR.</t>
  </si>
  <si>
    <t>ENRIQUE CHEANG</t>
  </si>
  <si>
    <t>CONSISTE EN LA PALABRA OSTWINT (PROVIENE DEL IDIOMA ALEMÁN Y TRADUCE: INVIERNO DEL ESTE) ESCRITA EN LETRA DE IMPRENTA, MINÚSCULA, TRAZO GRUESO. CON LA PARTICULARIDAD DE QUE LA O EN SU PARTE INFERIOR IZQUIERDA ESTÁ MÁS PRONUNCIADA Y PUNTIAGUDA. DEBAJO Y EN MENOR DIMENSIÓN SE LEE: PROFESSIONAL (PROVIENE DEL IDIOMA INGLÉS Y TRADUCE: PROFESIONAL) ESCRITA EN LETRA DE IMPRENTA, MAYÚSCULA, DE MENOR DIMENSIÓN Y DE TRAZO FINO. TODO EL CONJUNTO DESCRITO ES DE COLOR NEGRO. SE REIVINDICA EL CONJUNTO COMO UN TODO, NO SUS PARTES AISLADAS, NI LOS TÉRMINOS GENÉRICOS O DESCRIPTIVOS POR SÍ SOLOS CONSIDERADOS.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</si>
  <si>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width="10%"&gt;16/06/2022&lt;/td&gt;&lt;td class="izq6a-color" width="10%"&gt;&lt;/td&gt;&lt;td class="izq6a-color" width="10%"&gt;0&lt;/td&gt;&lt;td class="izq6a-color" width="20%"&gt;INGRESO DE SOLICITUD&lt;/td&gt;&lt;td class="izq6a-color" width="10%"&gt;16/06/2022&lt;/td&gt;&lt;td class="izq6a-color" width="30%"&gt;Pago de Tasa y Publicacion en Prensa: F0587865 Tramite: 317989 Ref.: 330286&lt;/td&gt;&lt;td class="celda8" width="10%"&gt;  &lt;/td&gt;&lt;/tr&gt;&lt;tr&gt;&lt;td class="izq6a-color" width="10%"&gt;26/08/2022&lt;/td&gt;&lt;td class="izq6a-color" width="10%"&gt;&lt;/td&gt;&lt;td class="izq6a-color" width="10%"&gt;0&lt;/td&gt;&lt;td class="izq6a-color" width="20%"&gt;POR NOTIFICAR ORDEN DE PUBLICACION EN PRENSA POR EXAM. DE FORMA APROBADO&lt;/td&gt;&lt;td class="izq6a-color" width="10%"&gt;26/08/2022&lt;/td&gt;&lt;td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F0587865 Tramite: 317989 Ref.: 330286&lt;/td&gt;&lt;td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317989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width="10%"&gt;30/01/2023&lt;/td&gt;&lt;td class="izq6a-color" width="10%"&gt;&lt;/td&gt;&lt;td class="izq6a-color" width="10%"&gt;0&lt;/td&gt;&lt;td class="izq6a-color" width="20%"&gt;SOLICITUD EN EXAMEN DE REGISTRABILIDAD&lt;/td&gt;&lt;td class="izq6a-color" width="10%"&gt;30/01/2023&lt;/td&gt;&lt;td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width="10%"&gt;372&lt;/td&gt;&lt;td class="izq6a-color" width="20%"&gt;REGISTRO DE MARCA&lt;/td&gt;&lt;td class="izq6a-color" width="10%"&gt;17/10/2023&lt;/td&gt;&lt;td class="izq6a-color" width="30%"&gt;REGISTRO NUMERO: P392918, POR TRAMITE WEBPI: T0385393&lt;/td&gt;&lt;td class="celda8" width="10%"&gt;&lt;a href="http://multimedia.sapi.gob.ve/marcas/certificados/boletin624/2022005313.pdf" target="_blank"&gt;&lt;img border="1" height="40" src="https://webpi.sapi.gob.ve/imagenes/ver_devolucion.png" width="40"/&gt;&lt;/a&gt;&lt;/td&gt;&lt;/tr&gt;&lt;tr&gt;&lt;td class="izq6a-color" width="10%"&gt;17/10/2023&lt;/td&gt;&lt;td class="izq6a-color" width="10%"&gt;&lt;/td&gt;&lt;td class="izq6a-color" width="10%"&gt;385393&lt;/td&gt;&lt;td class="izq6a-color" width="20%"&gt;PAGO DE DERECHOS&lt;/td&gt;&lt;td class="izq6a-color" width="10%"&gt;17/10/2023&lt;/td&gt;&lt;td class="izq6a-color" width="30%"&gt;3&lt;/td&gt;&lt;td class="celda8" width="10%"&gt;  &lt;/td&gt;&lt;/tr&gt;&lt;/table&gt;</t>
  </si>
  <si>
    <t>Webpi 27-feb-2025 14:41:50</t>
  </si>
  <si>
    <t>Vacunas.</t>
  </si>
  <si>
    <t>Prioridad: 97/303007 en: ESTADOS UNIDOS DE AMÉRICA de fecha: 09/03/2022</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</si>
  <si>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width="10%"&gt;16/06/2022&lt;/td&gt;&lt;td class="izq6a-color" width="10%"&gt;&lt;/td&gt;&lt;td class="izq6a-color" width="10%"&gt;0&lt;/td&gt;&lt;td class="izq6a-color" width="20%"&gt;INGRESO DE SOLICITUD&lt;/td&gt;&lt;td class="izq6a-color" width="10%"&gt;16/06/2022&lt;/td&gt;&lt;td class="izq6a-color" width="30%"&gt;Pago de Tasa y Publicacion en Prensa: F0588483 Tramite: 318732 Ref.: 330725&lt;/td&gt;&lt;td class="celda8" width="10%"&gt;  &lt;/td&gt;&lt;/tr&gt;&lt;tr&gt;&lt;td class="izq6a-color" width="10%"&gt;18/08/2022&lt;/td&gt;&lt;td class="izq6a-color" width="10%"&gt;&lt;/td&gt;&lt;td class="izq6a-color" width="10%"&gt;0&lt;/td&gt;&lt;td class="izq6a-color" width="20%"&gt;ESCRITO ASOCIADO A MARCA EN TRAMITE - INFORMACION VARIA&lt;/td&gt;&lt;td class="izq6a-color" width="10%"&gt;18/08/2022&lt;/td&gt;&lt;td class="izq6a-color" width="30%"&gt;Escrito de Consignacion de Prioridad Extranjera.&lt;/td&gt;&lt;td class="celda8" width="10%"&gt;  &lt;/td&gt;&lt;/tr&gt;&lt;tr&gt;&lt;td class="izq6a-color" width="10%"&gt;25/08/2022&lt;/td&gt;&lt;td class="izq6a-color" width="10%"&gt;&lt;/td&gt;&lt;td class="izq6a-color" width="10%"&gt;0&lt;/td&gt;&lt;td class="izq6a-color" width="20%"&gt;POR NOTIFICAR ORDEN DE PUBLICACION EN PRENSA POR EXAM. DE FORMA APROBADO&lt;/td&gt;&lt;td class="izq6a-color" width="10%"&gt;25/08/2022&lt;/td&gt;&lt;td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F0588483 Tramite: 318732 Ref.: 330725&lt;/td&gt;&lt;td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318732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width="10%"&gt;30/01/2023&lt;/td&gt;&lt;td class="izq6a-color" width="10%"&gt;&lt;/td&gt;&lt;td class="izq6a-color" width="10%"&gt;0&lt;/td&gt;&lt;td class="izq6a-color" width="20%"&gt;SOLICITUD EN EXAMEN DE REGISTRABILIDAD&lt;/td&gt;&lt;td class="izq6a-color" width="10%"&gt;30/01/2023&lt;/td&gt;&lt;td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width="10%"&gt;30/01/2024&lt;/td&gt;&lt;td class="izq6a-color" width="10%"&gt;&lt;/td&gt;&lt;td class="izq6a-color" width="10%"&gt;624&lt;/td&gt;&lt;td class="izq6a-color" width="20%"&gt;CADUCIDAD POR NO PAGO &lt;/td&gt;&lt;td class="izq6a-color" width="10%"&gt;30/01/2024&lt;/td&gt;&lt;td class="izq6a-color" width="30%"&gt;&lt;/td&gt;&lt;td class="celda8" width="10%"&gt;  &lt;/td&gt;&lt;/tr&gt;&lt;tr&gt;&lt;td class="izq6a-color" width="10%"&gt;20/02/2024&lt;/td&gt;&lt;td class="izq6a-color" width="10%"&gt;11/03/2024&lt;/td&gt;&lt;td class="izq6a-color" width="10%"&gt;627&lt;/td&gt;&lt;td class="izq6a-color" width="20%"&gt;PUBLICACION DE MARCAS CADUCAS POR NO PAGO &lt;/td&gt;&lt;td class="izq6a-color" width="10%"&gt;20/02/2024&lt;/td&gt;&lt;td class="izq6a-color" width="30%"&gt;CADUCA EN BOLETIN 627&lt;/td&gt;&lt;td class="celda8" width="10%"&gt;  &lt;/td&gt;&lt;/tr&gt;&lt;/table&gt;</t>
  </si>
  <si>
    <t>Webpi 27-feb-2025 14:42:02</t>
  </si>
  <si>
    <t>P392913</t>
  </si>
  <si>
    <t>PRENDAS DE VESTIR, CALZADO Y ARTÍCULOS DE SOMBRERERIA</t>
  </si>
  <si>
    <t>EL SIGNO QUE SE PRESENTA A CONTINUACIÓN SE ENCUENTRA CONFORMADO POR LA PALABRA EN INGLÉS "GOSSIP", QUE TRADUCIDA AL IDIOMA CASTELLANO SIGNIFICA "CHISME, COTILLEO", ESCRITA EN LETRAS MINÚSCULAS, A EXCEPCIÓN DE LA "G" INICIAL, LA CUAL, ESTÁ ESCRITA EN MAYÚSCULA, CORRIDAS, CURSIVAS, DE COLOR BEIGE, TRAZOS GRUESOS, CON UNA TIPOGRAFÍA ESPECIAL, POSICIONADAS DE FORMA HORIZONTAL, SOBRE UN FONDO DE GRIS OSCURO. SE REIVINDICA EL CONJUNTO DESCRITO EN SU TOTALIDAD SIN REIVINDICAR NINGÚN ELEMENTO QUE EN FORMA AISLADA PUEDA SER CONSIDERADO GENÉRICO O DESCRIPTIVO EN LA CLASE SOLICITADA.</t>
  </si>
  <si>
    <t>Apartamento 7H, Edificio Grand Tower, Calle Punta Chiriquí, Ciudad de Panamá, Panamá. - PANAMÁ</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</si>
  <si>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width="10%"&gt;20/06/2022&lt;/td&gt;&lt;td class="izq6a-color" width="10%"&gt;&lt;/td&gt;&lt;td class="izq6a-color" width="10%"&gt;0&lt;/td&gt;&lt;td class="izq6a-color" width="20%"&gt;INGRESO DE SOLICITUD&lt;/td&gt;&lt;td class="izq6a-color" width="10%"&gt;20/06/2022&lt;/td&gt;&lt;td class="izq6a-color" width="30%"&gt;Pago de Tasa y Publicacion en Prensa: F0588738 Tramite: 319003 Ref.: 330855&lt;/td&gt;&lt;td class="celda8" width="10%"&gt;  &lt;/td&gt;&lt;/tr&gt;&lt;tr&gt;&lt;td class="izq6a-color" width="10%"&gt;29/08/2022&lt;/td&gt;&lt;td class="izq6a-color" width="10%"&gt;&lt;/td&gt;&lt;td class="izq6a-color" width="10%"&gt;0&lt;/td&gt;&lt;td class="izq6a-color" width="20%"&gt;SOLICITUD EN EXAMEN DE FORMA&lt;/td&gt;&lt;td class="izq6a-color" width="10%"&gt;29/08/2022&lt;/td&gt;&lt;td class="izq6a-color" width="30%"&gt;&lt;/td&gt;&lt;td class="celda8" width="10%"&gt;  &lt;/td&gt;&lt;/tr&gt;&lt;tr&gt;&lt;td class="izq6a-color" width="10%"&gt;29/08/2022&lt;/td&gt;&lt;td class="izq6a-color" width="10%"&gt;&lt;/td&gt;&lt;td class="izq6a-color" width="10%"&gt;0&lt;/td&gt;&lt;td class="izq6a-color" width="20%"&gt;SOLICITUD EN EXAMEN DE FORMA&lt;/td&gt;&lt;td class="izq6a-color" width="10%"&gt;29/08/2022&lt;/td&gt;&lt;td class="izq6a-color" width="30%"&gt;&lt;/td&gt;&lt;td class="celda8" width="10%"&gt;  &lt;/td&gt;&lt;/tr&gt;&lt;tr&gt;&lt;td class="izq6a-color" width="10%"&gt;22/09/2022&lt;/td&gt;&lt;td class="izq6a-color" width="10%"&gt;03/11/2022&lt;/td&gt;&lt;td class="izq6a-color" width="10%"&gt;618&lt;/td&gt;&lt;td class="izq6a-color" width="20%"&gt;PUBLICACION DE STATUS ANTERIOR EN BOLETIN DE LA PROPIEDAD INDUSTRIAL (30 DIAS HABILES) &lt;/td&gt;&lt;td class="izq6a-color" width="10%"&gt;22/09/2022&lt;/td&gt;&lt;td class="izq6a-color" width="30%"&gt;DEVUELTA EN BOLETIN 618&lt;/td&gt;&lt;td class="celda8" width="10%"&gt;&lt;a href="https://webpi.sapi.gob.ve/documentos/devolucion/marcas/forma/boletin618/2022005383.pdf" target="_blank"&gt;&lt;img border="1" height="40" src="https://webpi.sapi.gob.ve/imagenes/ver_devolucion.png" width="40"/&gt;&lt;/a&gt;&lt;/td&gt;&lt;/tr&gt;&lt;tr&gt;&lt;td class="izq6a-color" width="10%"&gt;14/10/2022&lt;/td&gt;&lt;td class="izq6a-color" width="10%"&gt;&lt;/td&gt;&lt;td class="izq6a-color" width="10%"&gt;618&lt;/td&gt;&lt;td class="izq6a-color" width="20%"&gt;ESCRITO DE REINGRESO&lt;/td&gt;&lt;td class="izq6a-color" width="10%"&gt;14/10/2022&lt;/td&gt;&lt;td class="izq6a-color" width="30%"&gt;Contestacion a Oficio de Devolucion de forma publicado en el boletin: 618. Tramite Webpi: 336118&lt;/td&gt;&lt;td class="celda8" width="10%"&gt;&lt;a href="https://webpi.sapi.gob.ve/documentos/cdevolucion/marcas/forma/boletin618/ecd_2022005383.pdf" target="_blank"&gt;&lt;img border="1" height="40" src="https://webpi.sapi.gob.ve/imagenes/ver_devolucion.png" width="40"/&gt;&lt;/a&gt;&lt;/td&gt;&lt;/tr&gt;&lt;tr&gt;&lt;td class="izq6a-color" width="10%"&gt;20/01/2023&lt;/td&gt;&lt;td class="izq6a-color" width="10%"&gt;&lt;/td&gt;&lt;td class="izq6a-color" width="10%"&gt;0&lt;/td&gt;&lt;td class="izq6a-color" width="20%"&gt;REINGRESO DE SOLICITUD&lt;/td&gt;&lt;td class="izq6a-color" width="10%"&gt;20/01/2023&lt;/td&gt;&lt;td class="izq6a-color" width="30%"&gt;&lt;/td&gt;&lt;td class="celda8" width="10%"&gt;  &lt;/td&gt;&lt;/tr&gt;&lt;tr&gt;&lt;td class="izq6a-color" width="10%"&gt;24/01/2023&lt;/td&gt;&lt;td class="izq6a-color" width="10%"&gt;&lt;/td&gt;&lt;td class="izq6a-color" width="10%"&gt;0&lt;/td&gt;&lt;td class="izq6a-color" width="20%"&gt;POR NOTIFICAR ORDEN DE PUBLICACION EN PRENSA POR EXAM. DE FORMA APROBADO&lt;/td&gt;&lt;td class="izq6a-color" width="10%"&gt;24/01/2023&lt;/td&gt;&lt;td class="izq6a-color" width="30%"&gt;&lt;/td&gt;&lt;td class="celda8" width="10%"&gt;  &lt;/td&gt;&lt;/tr&gt;&lt;tr&gt;&lt;td class="izq6a-color" width="10%"&gt;17/04/2023&lt;/td&gt;&lt;td class="izq6a-color" width="10%"&gt;19/06/2023&lt;/td&gt;&lt;td class="izq6a-color" width="10%"&gt;621&lt;/td&gt;&lt;td class="izq6a-color" width="20%"&gt;ORDEN DE PUBLICACION EN PRENSA NOTIFICADA EN BOLETIN&lt;/td&gt;&lt;td class="izq6a-color" width="10%"&gt;17/04/2023&lt;/td&gt;&lt;td class="izq6a-color" width="30%"&gt;ORDEN DE PUBLICACION NOTIFICADA EN BOLETIN 621&lt;/td&gt;&lt;td class="celda8" width="10%"&gt;  &lt;/td&gt;&lt;/tr&gt;&lt;tr&gt;&lt;td class="izq6a-color" width="10%"&gt;17/04/2023&lt;/td&gt;&lt;td class="izq6a-color" width="10%"&gt;&lt;/td&gt;&lt;td class="izq6a-color" width="10%"&gt;621&lt;/td&gt;&lt;td class="izq6a-color" width="20%"&gt;PUBLICACION EN PRENSA DIGITAL PAGADA Y EN CURSO&lt;/td&gt;&lt;td class="izq6a-color" width="10%"&gt;17/04/2023&lt;/td&gt;&lt;td class="izq6a-color" width="30%"&gt;Pago de Tasa y Publicacion en Prensa: F0588738 Tramite: 319003 Ref.: 330855&lt;/td&gt;&lt;td class="celda8" width="10%"&gt;  &lt;/td&gt;&lt;/tr&gt;&lt;tr&gt;&lt;td class="izq6a-color" width="10%"&gt;17/04/2023&lt;/td&gt;&lt;td class="izq6a-color" width="10%"&gt;&lt;/td&gt;&lt;td class="izq6a-color" width="10%"&gt;0&lt;/td&gt;&lt;td class="izq6a-color" width="20%"&gt;RECEPCION DE PUBLICACION EN PRENSA&lt;/td&gt;&lt;td class="izq6a-color" width="10%"&gt;18/04/2023&lt;/td&gt;&lt;td class="izq6a-color" width="30%"&gt;Periodico Digital del SAPI No.:2071 de Fecha: 17/04/2023 segun T/No.: 319003 &lt;/td&gt;&lt;td class="celda8" width="10%"&gt;  &lt;/td&gt;&lt;/tr&gt;&lt;tr&gt;&lt;td class="izq6a-color" width="10%"&gt;02/05/2023&lt;/td&gt;&lt;td class="izq6a-color" width="10%"&gt;&lt;/td&gt;&lt;td class="izq6a-color" width="10%"&gt;621&lt;/td&gt;&lt;td class="izq6a-color" width="20%"&gt;ORDEN DE PUBLICACION EN BOLETIN COMO SOLICITADA&lt;/td&gt;&lt;td class="izq6a-color" width="10%"&gt;02/05/2023&lt;/td&gt;&lt;td class="izq6a-color" width="30%"&gt;&lt;/td&gt;&lt;td class="celda8" width="10%"&gt;  &lt;/td&gt;&lt;/tr&gt;&lt;tr&gt;&lt;td class="izq6a-color" width="10%"&gt;01/06/2023&lt;/td&gt;&lt;td class="izq6a-color" width="10%"&gt;13/07/2023&lt;/td&gt;&lt;td class="izq6a-color" width="10%"&gt;622&lt;/td&gt;&lt;td class="izq6a-color" width="20%"&gt;PUBLICACION DE LA MARCA COMO SOLICITADA &lt;/td&gt;&lt;td class="izq6a-color" width="10%"&gt;01/06/2023&lt;/td&gt;&lt;td class="izq6a-color" width="30%"&gt;PUBLICADA EN BOLETIN 622&lt;/td&gt;&lt;td class="celda8" width="10%"&gt;  &lt;/td&gt;&lt;/tr&gt;&lt;tr&gt;&lt;td class="izq6a-color" width="10%"&gt;15/08/2023&lt;/td&gt;&lt;td class="izq6a-color" width="10%"&gt;&lt;/td&gt;&lt;td class="izq6a-color" width="10%"&gt;&lt;/td&gt;&lt;td class="izq6a-color" width="20%"&gt;BUSQUEDA GRAFICA ELABORADA, PENDIENTE DE EXAMEN DE FONDO&lt;/td&gt;&lt;td class="izq6a-color" width="10%"&gt;15/08/2023&lt;/td&gt;&lt;td class="izq6a-color" width="30%"&gt;BUSQUEDA GRAFICA ELABORADA, PENDIENTE DE EXAMEN DE FONDO&lt;/td&gt;&lt;td class="celda8" width="10%"&gt;  &lt;/td&gt;&lt;/tr&gt;&lt;tr&gt;&lt;td class="izq6a-color" width="10%"&gt;30/08/2023&lt;/td&gt;&lt;td class="izq6a-color" width="10%"&gt;&lt;/td&gt;&lt;td class="izq6a-color" width="10%"&gt;0&lt;/td&gt;&lt;td class="izq6a-color" width="20%"&gt;SOLICITUD EN EXAMEN DE REGISTRABILIDAD&lt;/td&gt;&lt;td class="izq6a-color" width="10%"&gt;30/08/2023&lt;/td&gt;&lt;td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width="10%"&gt;363&lt;/td&gt;&lt;td class="izq6a-color" width="20%"&gt;REGISTRO DE MARCA&lt;/td&gt;&lt;td class="izq6a-color" width="10%"&gt;17/10/2023&lt;/td&gt;&lt;td class="izq6a-color" width="30%"&gt;REGISTRO NUMERO: P392913, POR TRAMITE WEBPI: T0385382&lt;/td&gt;&lt;td class="celda8" width="10%"&gt;&lt;a href="http://multimedia.sapi.gob.ve/marcas/certificados/boletin624/2022005383.pdf" target="_blank"&gt;&lt;img border="1" height="40" src="https://webpi.sapi.gob.ve/imagenes/ver_devolucion.png" width="40"/&gt;&lt;/a&gt;&lt;/td&gt;&lt;/tr&gt;&lt;tr&gt;&lt;td class="izq6a-color" width="10%"&gt;17/10/2023&lt;/td&gt;&lt;td class="izq6a-color" width="10%"&gt;&lt;/td&gt;&lt;td class="izq6a-color" width="10%"&gt;385382&lt;/td&gt;&lt;td class="izq6a-color" width="20%"&gt;PAGO DE DERECHOS&lt;/td&gt;&lt;td class="izq6a-color" width="10%"&gt;17/10/2023&lt;/td&gt;&lt;td class="izq6a-color" width="30%"&gt;25&lt;/td&gt;&lt;td class="celda8" width="10%"&gt;  &lt;/td&gt;&lt;/tr&gt;&lt;/table&gt;</t>
  </si>
  <si>
    <t>Webpi 27-feb-2025 14:42:13</t>
  </si>
  <si>
    <t>S078889</t>
  </si>
  <si>
    <t>GESTIÓN DE EMPRESAS; ESTUDIOS DE MERCADO; INFORMACIÓN SOBRE NEGOCIOS; INVESTIGACIÓN COMERCIAL; BÚSQUEDAS DE NEGOCIOS; MARKETING.</t>
  </si>
  <si>
    <t>LUIS MANUEL RUIZ TORRES - LLANES FERNANDEZ NATHALIE ALEJANDRA -</t>
  </si>
  <si>
    <t>LA ETIQUETA CONSISTE EN UN ELEMENTO FIGURATIVO QUE SE REPRESENTA COMO UNA IMAGEN ESTILIZADA DE UN CÍRCULO INCLINADO HACIA LA IZQUIERDA Y DIVIDIDO EN SU INTERIOR POR LÍNEAS, DESDE LÍNEAS LARGAS, DE COLOR MORADO, EN EL CENTRO, HASTA LÍNEAS MÁS PEQUEÑAS EN LOS BORDES, TAMBIÉN DE COLOR MORADO. EN LA PARTE INFERIOR DERECHA DEL ELEMENTO DE LA IMAGEN APARECE LA PALABRA «METAFRAX GROUP», QUE ESTA CONFORMADO POR LA PALABRA DE FANTASÍA «METAFRAX», LA CUAL, NO POSEE TRADUCCIÓN ALGUNA AL IDIOMA CASTELLANO NI TIENE UN SIGNIFICADO ESPECÍFICO EN EL COMERCIO O LA INDUSTRIA PERTINENTE, O APLICADA A LOS PRODUCTOS O SERVICIOS ENUMERADOS EN LA SOLICITUD. ASIMISMO, DEBAJO DE LA PALABRA DE FANTASÍA, SE APRECIA LA PALABRA EN INGLÉS «GROUP», EL CUAL SE TRADUCE AL IDIOMA CASTELLANO COMO «GRUPO». TODO EL CONJUNTO SE ENCUENTRA SOBRE FONDO BLANCO. SE REIVINDICA EL CONJUNTO DESCRITO EN SU TOTALIDAD SIN REIVINDICAR NINGÚN ELEMENTO QUE EN FORMA AISLADA PUEDA SER CONSIDERADO GENÉRICO O DESCRIPTIVO EN LA CLASE SOLICITADA.</t>
  </si>
  <si>
    <t>618250, Perm region, Gubakha, Federación Rusa. - RUSIA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</si>
  <si>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width="10%"&gt;27/06/2022&lt;/td&gt;&lt;td class="izq6a-color" width="10%"&gt;&lt;/td&gt;&lt;td class="izq6a-color" width="10%"&gt;0&lt;/td&gt;&lt;td class="izq6a-color" width="20%"&gt;INGRESO DE SOLICITUD&lt;/td&gt;&lt;td class="izq6a-color" width="10%"&gt;27/06/2022&lt;/td&gt;&lt;td class="izq6a-color" width="30%"&gt;Pago de Tasa y Publicacion en Prensa: F0589892 Tramite: 320112 Ref.: 331573&lt;/td&gt;&lt;td class="celda8" width="10%"&gt;  &lt;/td&gt;&lt;/tr&gt;&lt;tr&gt;&lt;td class="izq6a-color" width="10%"&gt;23/08/2022&lt;/td&gt;&lt;td class="izq6a-color" width="10%"&gt;&lt;/td&gt;&lt;td class="izq6a-color" width="10%"&gt;0&lt;/td&gt;&lt;td class="izq6a-color" width="20%"&gt;POR NOTIFICAR ORDEN DE PUBLICACION EN PRENSA POR EXAM. DE FORMA APROBADO&lt;/td&gt;&lt;td class="izq6a-color" width="10%"&gt;23/08/2022&lt;/td&gt;&lt;td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F0589892 Tramite: 320112 Ref.: 331573&lt;/td&gt;&lt;td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320112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width="10%"&gt;27/01/2023&lt;/td&gt;&lt;td class="izq6a-color" width="10%"&gt;&lt;/td&gt;&lt;td class="izq6a-color" width="10%"&gt;0&lt;/td&gt;&lt;td class="izq6a-color" width="20%"&gt;SOLICITUD EN EXAMEN DE REGISTRABILIDAD&lt;/td&gt;&lt;td class="izq6a-color" width="10%"&gt;27/01/2023&lt;/td&gt;&lt;td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width="10%"&gt;375&lt;/td&gt;&lt;td class="izq6a-color" width="20%"&gt;REGISTRO DE MARCA&lt;/td&gt;&lt;td class="izq6a-color" width="10%"&gt;09/11/2023&lt;/td&gt;&lt;td class="izq6a-color" width="30%"&gt;REGISTRO NUMERO: S078889, POR TRAMITE WEBPI: T0390263&lt;/td&gt;&lt;td class="celda8" width="10%"&gt;&lt;a href="http://multimedia.sapi.gob.ve/marcas/certificados/boletin624/2022005555.pdf" target="_blank"&gt;&lt;img border="1" height="40" src="https://webpi.sapi.gob.ve/imagenes/ver_devolucion.png" width="40"/&gt;&lt;/a&gt;&lt;/td&gt;&lt;/tr&gt;&lt;tr&gt;&lt;td class="izq6a-color" width="10%"&gt;09/11/2023&lt;/td&gt;&lt;td class="izq6a-color" width="10%"&gt;&lt;/td&gt;&lt;td class="izq6a-color" width="10%"&gt;390263&lt;/td&gt;&lt;td class="izq6a-color" width="20%"&gt;PAGO DE DERECHOS&lt;/td&gt;&lt;td class="izq6a-color" width="10%"&gt;09/11/2023&lt;/td&gt;&lt;td class="izq6a-color" width="30%"&gt;35&lt;/td&gt;&lt;td class="celda8" width="10%"&gt;  &lt;/td&gt;&lt;/tr&gt;&lt;/table&gt;</t>
  </si>
  <si>
    <t>Webpi 27-feb-2025 14:42:26</t>
  </si>
  <si>
    <t>PRODUCTOS FARMACÉUTICOS, PREPARACIONES PARA USO MÉDICO Y VETERINARIO, PRODUCTOS HIGIÉNICOS Y SANITARIOS PARA USO MÉDICO, ALIMENTOS Y SUSTANCIAS DIETÉTICAS PARA USO MÉDICO O VETERINARIO, ALIMENTOS PARA BEBÉS, SUPLEMENTOS ALIMENTICIOS PARA PERSONAS O ANIMALES, EMPLASTOS, MATERIAL PARA APÓSITOS, MATERIAL PARA EMPASTES E IMPRESIONES DENTALES, DESINFECTANTES, PRODUCTOS PARA ELIMINAR ANIMALES DAÑINOS, FUNGICIDAS, HERBICIDAS.</t>
  </si>
  <si>
    <t>CARRASCOSA DE MENA JOSE MANUEL - REYES URBINA LUISA NATACHA - ALVAREZ HERNANDEZ MITCHELLE J - HILDANIA PANIZ PEREIRA - CARRASCOSA URQUIJO CARLOS FELIPE - ALCALA GUTIERREZ EUCARIS DEL CARMEN -</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</si>
  <si>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width="10%"&gt;28/06/2022&lt;/td&gt;&lt;td class="izq6a-color" width="10%"&gt;&lt;/td&gt;&lt;td class="izq6a-color" width="10%"&gt;0&lt;/td&gt;&lt;td class="izq6a-color" width="20%"&gt;INGRESO DE SOLICITUD&lt;/td&gt;&lt;td class="izq6a-color" width="10%"&gt;28/06/2022&lt;/td&gt;&lt;td class="izq6a-color" width="30%"&gt;Pago de Tasa y Publicacion en Prensa: F0589720 Tramite: 319991 Ref.: 331492&lt;/td&gt;&lt;td class="celda8" width="10%"&gt;  &lt;/td&gt;&lt;/tr&gt;&lt;tr&gt;&lt;td class="izq6a-color" width="10%"&gt;22/08/2022&lt;/td&gt;&lt;td class="izq6a-color" width="10%"&gt;&lt;/td&gt;&lt;td class="izq6a-color" width="10%"&gt;0&lt;/td&gt;&lt;td class="izq6a-color" width="20%"&gt;POR NOTIFICAR ORDEN DE PUBLICACION EN PRENSA POR EXAM. DE FORMA APROBADO&lt;/td&gt;&lt;td class="izq6a-color" width="10%"&gt;22/08/2022&lt;/td&gt;&lt;td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F0589720 Tramite: 319991 Ref.: 331492&lt;/td&gt;&lt;td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319991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width="10%"&gt;11/01/2023&lt;/td&gt;&lt;td class="izq6a-color" width="10%"&gt;&lt;/td&gt;&lt;td class="izq6a-color" width="10%"&gt;619&lt;/td&gt;&lt;td class="izq6a-color" width="20%"&gt;ESCRITO DE OPOSICION&lt;/td&gt;&lt;td class="izq6a-color" width="10%"&gt;11/01/2023&lt;/td&gt;&lt;td class="izq6a-color" width="30%"&gt;LUIS ALEJANDRO HENRIQUEZ, Cedula: 11357560, empresa: LABORATORIOS NOLVER, C.A. Tramite Webpi: 349960&lt;/td&gt;&lt;td class="celda8" width="10%"&gt;&lt;a href="https://webpi.sapi.gob.ve/documentos/oposiciones/marcas/boletin619/eom-2022005605-349960.pdf" target="_blank"&gt;&lt;img border="1" height="40" src="https://webpi.sapi.gob.ve/imagenes/ver_devolucion.png" width="40"/&gt;&lt;/a&gt;&lt;/td&gt;&lt;/tr&gt;&lt;tr&gt;&lt;td class="izq6a-color" width="10%"&gt;17/04/2023&lt;/td&gt;&lt;td class="izq6a-color" width="10%"&gt;30/05/2023&lt;/td&gt;&lt;td class="izq6a-color" width="10%"&gt;621&lt;/td&gt;&lt;td class="izq6a-color" width="20%"&gt;PUBLICACION DE STATUS ANTERIOR EN BOLETIN DE LA PROPIEDAD INDUSTRIAL (30 DIAS HABILES) &lt;/td&gt;&lt;td class="izq6a-color" width="10%"&gt;17/04/2023&lt;/td&gt;&lt;td class="izq6a-color" width="30%"&gt;OBSERVADA EN BOLETIN 621&lt;/td&gt;&lt;td class="celda8" width="10%"&gt;  &lt;/td&gt;&lt;/tr&gt;&lt;tr&gt;&lt;td class="izq6a-color" width="10%"&gt;29/01/2024&lt;/td&gt;&lt;td class="izq6a-color" width="10%"&gt;&lt;/td&gt;&lt;td class="izq6a-color" width="10%"&gt;0&lt;/td&gt;&lt;td class="izq6a-color" width="20%"&gt;SOLICITUD DESISTIDA POR LEY POR NOTIFICAR &lt;/td&gt;&lt;td class="izq6a-color" width="10%"&gt;29/01/2024&lt;/td&gt;&lt;td class="izq6a-color" width="30%"&gt;OPOSICION NO CONTESTADA&lt;/td&gt;&lt;td class="celda8" width="10%"&gt;  &lt;/td&gt;&lt;/tr&gt;&lt;tr&gt;&lt;td class="izq6a-color" width="10%"&gt;19/02/2024&lt;/td&gt;&lt;td class="izq6a-color" width="10%"&gt;12/03/2024&lt;/td&gt;&lt;td class="izq6a-color" width="10%"&gt;627&lt;/td&gt;&lt;td class="izq6a-color" width="20%"&gt;PUBLICACION DE STATUS ANTERIOR EN BOLETIN DE LA PROPIEDAD INDUSTRIAL. &lt;/td&gt;&lt;td class="izq6a-color" width="10%"&gt;20/02/2024&lt;/td&gt;&lt;td class="izq6a-color" width="30%"&gt;SOLICITUD DESISTIDA POR LEY EN BOLETIN 627&lt;/td&gt;&lt;td class="celda8" width="10%"&gt;  &lt;/td&gt;&lt;/tr&gt;&lt;/table&gt;</t>
  </si>
  <si>
    <t>Webpi 27-feb-2025 14:42:39</t>
  </si>
  <si>
    <t>P391934</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</si>
  <si>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width="10%"&gt;30/06/2022&lt;/td&gt;&lt;td class="izq6a-color" width="10%"&gt;&lt;/td&gt;&lt;td class="izq6a-color" width="10%"&gt;0&lt;/td&gt;&lt;td class="izq6a-color" width="20%"&gt;INGRESO DE SOLICITUD&lt;/td&gt;&lt;td class="izq6a-color" width="10%"&gt;30/06/2022&lt;/td&gt;&lt;td class="izq6a-color" width="30%"&gt;Pago de Tasa y Publicacion en Prensa: F0588183 Tramite: 318379 Ref.: 330563&lt;/td&gt;&lt;td class="celda8" width="10%"&gt;  &lt;/td&gt;&lt;/tr&gt;&lt;tr&gt;&lt;td class="izq6a-color" width="10%"&gt;02/09/2022&lt;/td&gt;&lt;td class="izq6a-color" width="10%"&gt;&lt;/td&gt;&lt;td class="izq6a-color" width="10%"&gt;0&lt;/td&gt;&lt;td class="izq6a-color" width="20%"&gt;POR NOTIFICAR ORDEN DE PUBLICACION EN PRENSA POR EXAM. DE FORMA APROBADO&lt;/td&gt;&lt;td class="izq6a-color" width="10%"&gt;02/09/2022&lt;/td&gt;&lt;td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F0588183 Tramite: 318379 Ref.: 330563&lt;/td&gt;&lt;td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318379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width="10%"&gt;31/01/2023&lt;/td&gt;&lt;td class="izq6a-color" width="10%"&gt;&lt;/td&gt;&lt;td class="izq6a-color" width="10%"&gt;0&lt;/td&gt;&lt;td class="izq6a-color" width="20%"&gt;SOLICITUD EN EXAMEN DE REGISTRABILIDAD&lt;/td&gt;&lt;td class="izq6a-color" width="10%"&gt;31/01/2023&lt;/td&gt;&lt;td class="izq6a-color" width="30%"&gt;&lt;/td&gt;&lt;td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width="30%"&gt;CONCEDIDA EN BOLETIN 622&lt;/td&gt;&lt;td class="celda8" width="10%"&gt;  &lt;/td&gt;&lt;/tr&gt;&lt;tr&gt;&lt;td class="izq6a-color" width="10%"&gt;01/06/2023&lt;/td&gt;&lt;td class="izq6a-color" width="10%"&gt;01/06/2038&lt;/td&gt;&lt;td class="izq6a-color" width="10%"&gt;257&lt;/td&gt;&lt;td class="izq6a-color" width="20%"&gt;REGISTRO DE MARCA&lt;/td&gt;&lt;td class="izq6a-color" width="10%"&gt;06/06/2023&lt;/td&gt;&lt;td class="izq6a-color" width="30%"&gt;REGISTRO NUMERO: P391934, POR TRAMITE WEBPI: T0366714&lt;/td&gt;&lt;td class="celda8" width="10%"&gt;&lt;a href="http://multimedia.sapi.gob.ve/marcas/certificados/boletin622/2022005675.pdf" target="_blank"&gt;&lt;img border="1" height="40" src="https://webpi.sapi.gob.ve/imagenes/ver_devolucion.png" width="40"/&gt;&lt;/a&gt;&lt;/td&gt;&lt;/tr&gt;&lt;tr&gt;&lt;td class="izq6a-color" width="10%"&gt;06/06/2023&lt;/td&gt;&lt;td class="izq6a-color" width="10%"&gt;&lt;/td&gt;&lt;td class="izq6a-color" width="10%"&gt;366714&lt;/td&gt;&lt;td class="izq6a-color" width="20%"&gt;PAGO DE DERECHOS&lt;/td&gt;&lt;td class="izq6a-color" width="10%"&gt;06/06/2023&lt;/td&gt;&lt;td class="izq6a-color" width="30%"&gt;5&lt;/td&gt;&lt;td class="celda8" width="10%"&gt;  &lt;/td&gt;&lt;/tr&gt;&lt;/table&gt;</t>
  </si>
  <si>
    <t>Webpi 27-feb-2025 14:42:52</t>
  </si>
  <si>
    <t>P397789</t>
  </si>
  <si>
    <t>2022-1383</t>
  </si>
  <si>
    <t>CONSISTE EN LA PALABRA FOODKART (PROVIENE DEL NOMBRE DEL SOLICITANTE; FOOD DEL IDIOMA INGLÉS Y TRADUCE: COMIDA) ESCRITA EN LETRA DE IMPRENTA, MAYÚSCULA. FOOD DE TRAZO FINO Y COLOR NEGRO, CON LA PARTICULARIDAD DE QUE EN LA SEGUNDA O SE APRECIA LA REPRESENTACIÓN GRÁFICA DE UN KILOMETRAJE Y EN SU PARTE SUPERIOR LA SILUETA DE LLAMAS DE FUEGO DE 5 PUNTAS. KART: DE MAYOR DIMENSIÓN, TRAZO FINO, COLOR BLANCO Y DOBLE BORDE, UNO INTERNO Y OTRO EXTERNO DE TRAZO GRUESO Y COLOR NEGRO. SE REIVINDICA EL CONJUNTO COMO UN TODO, NO SUS PARTES AISLADAS, NI LOS TÉRMINOS GENÉRICOS O DESCRIPTIVOS POR SÍ SOLOS CONSIDERADOS.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</si>
  <si>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width="10%"&gt;01/07/2022&lt;/td&gt;&lt;td class="izq6a-color" width="10%"&gt;&lt;/td&gt;&lt;td class="izq6a-color" width="10%"&gt;0&lt;/td&gt;&lt;td class="izq6a-color" width="20%"&gt;INGRESO DE SOLICITUD&lt;/td&gt;&lt;td class="izq6a-color" width="10%"&gt;01/07/2022&lt;/td&gt;&lt;td class="izq6a-color" width="30%"&gt;Pago de Tasa y Publicacion en Prensa: F0590712 Tramite: 321053 Ref.: 332290&lt;/td&gt;&lt;td class="celda8" width="10%"&gt;  &lt;/td&gt;&lt;/tr&gt;&lt;tr&gt;&lt;td class="izq6a-color" width="10%"&gt;13/09/2022&lt;/td&gt;&lt;td class="izq6a-color" width="10%"&gt;&lt;/td&gt;&lt;td class="izq6a-color" width="10%"&gt;0&lt;/td&gt;&lt;td class="izq6a-color" width="20%"&gt;SOLICITUD EN EXAMEN DE FORMA&lt;/td&gt;&lt;td class="izq6a-color" width="10%"&gt;13/09/2022&lt;/td&gt;&lt;td class="izq6a-color" width="30%"&gt;&lt;/td&gt;&lt;td class="celda8" width="10%"&gt;  &lt;/td&gt;&lt;/tr&gt;&lt;tr&gt;&lt;td class="izq6a-color" width="10%"&gt;13/09/2022&lt;/td&gt;&lt;td class="izq6a-color" width="10%"&gt;&lt;/td&gt;&lt;td class="izq6a-color" width="10%"&gt;0&lt;/td&gt;&lt;td class="izq6a-color" width="20%"&gt;SOLICITUD EN EXAMEN DE FORMA&lt;/td&gt;&lt;td class="izq6a-color" width="10%"&gt;13/09/2022&lt;/td&gt;&lt;td class="izq6a-color" width="30%"&gt;&lt;/td&gt;&lt;td class="celda8" width="10%"&gt;  &lt;/td&gt;&lt;/tr&gt;&lt;tr&gt;&lt;td class="izq6a-color" width="10%"&gt;28/09/2022&lt;/td&gt;&lt;td class="izq6a-color" width="10%"&gt;&lt;/td&gt;&lt;td class="izq6a-color" width="10%"&gt;0&lt;/td&gt;&lt;td class="izq6a-color" width="20%"&gt;ESCRITO ASOCIADO A MARCA EN TRAMITE - INFORMACION VARIA&lt;/td&gt;&lt;td class="izq6a-color" width="10%"&gt;28/09/2022&lt;/td&gt;&lt;td class="izq6a-color" width="30%"&gt;ESCRITO DE NOTIFICACION DE PODER NUMERO 2022-1383&lt;/td&gt;&lt;td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width="30%"&gt;DEVUELTA EN BOLETIN 619&lt;/td&gt;&lt;td class="celda8" width="10%"&gt;&lt;a href="https://webpi.sapi.gob.ve/documentos/devolucion/marcas/forma/boletin619/2022005749.pdf" target="_blank"&gt;&lt;img border="1" height="40" src="https://webpi.sapi.gob.ve/imagenes/ver_devolucion.png" width="40"/&gt;&lt;/a&gt;&lt;/td&gt;&lt;/tr&gt;&lt;tr&gt;&lt;td class="izq6a-color" width="10%"&gt;23/12/2022&lt;/td&gt;&lt;td class="izq6a-color" width="10%"&gt;&lt;/td&gt;&lt;td class="izq6a-color" width="10%"&gt;619&lt;/td&gt;&lt;td class="izq6a-color" width="20%"&gt;ESCRITO DE REINGRESO&lt;/td&gt;&lt;td class="izq6a-color" width="10%"&gt;23/12/2022&lt;/td&gt;&lt;td class="izq6a-color" width="30%"&gt;Contestacion a Oficio de Devolucion de forma publicado en el boletin: 619. Tramite Webpi: 348161&lt;/td&gt;&lt;td class="celda8" width="10%"&gt;&lt;a href="https://webpi.sapi.gob.ve/documentos/cdevolucion/marcas/forma/boletin619/ecd_2022005749.pdf" target="_blank"&gt;&lt;img border="1" height="40" src="https://webpi.sapi.gob.ve/imagenes/ver_devolucion.png" width="40"/&gt;&lt;/a&gt;&lt;/td&gt;&lt;/tr&gt;&lt;tr&gt;&lt;td class="izq6a-color" width="10%"&gt;07/08/2023&lt;/td&gt;&lt;td class="izq6a-color" width="10%"&gt;&lt;/td&gt;&lt;td class="izq6a-color" width="10%"&gt;0&lt;/td&gt;&lt;td class="izq6a-color" width="20%"&gt;ESCRITO DE AGILIZACION DE TRAMITE ADMINISTRATIVO.&lt;/td&gt;&lt;td class="izq6a-color" width="10%"&gt;07/08/2023&lt;/td&gt;&lt;td class="izq6a-color" width="30%"&gt;ESCRITO DE AGILIZACION DE TRAMITE ADMINISTRATIVO.&lt;/td&gt;&lt;td class="celda8" width="10%"&gt;  &lt;/td&gt;&lt;/tr&gt;&lt;tr&gt;&lt;td class="izq6a-color" width="10%"&gt;15/09/2023&lt;/td&gt;&lt;td class="izq6a-color" width="10%"&gt;&lt;/td&gt;&lt;td class="izq6a-color" width="10%"&gt;0&lt;/td&gt;&lt;td class="izq6a-color" width="20%"&gt;REINGRESO DE SOLICITUD&lt;/td&gt;&lt;td class="izq6a-color" width="10%"&gt;15/09/2023&lt;/td&gt;&lt;td class="izq6a-color" width="30%"&gt;&lt;/td&gt;&lt;td class="celda8" width="10%"&gt;  &lt;/td&gt;&lt;/tr&gt;&lt;tr&gt;&lt;td class="izq6a-color" width="10%"&gt;15/09/2023&lt;/td&gt;&lt;td class="izq6a-color" width="10%"&gt;&lt;/td&gt;&lt;td class="izq6a-color" width="10%"&gt;0&lt;/td&gt;&lt;td class="izq6a-color" width="20%"&gt;POR NOTIFICAR ORDEN DE PUBLICACION EN PRENSA POR EXAM. DE FORMA APROBADO&lt;/td&gt;&lt;td class="izq6a-color" width="10%"&gt;15/09/2023&lt;/td&gt;&lt;td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F0590712 Tramite: 321053 Ref.: 332290&lt;/td&gt;&lt;td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321053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width="10%"&gt;28/02/2024&lt;/td&gt;&lt;td class="izq6a-color" width="10%"&gt;&lt;/td&gt;&lt;td class="izq6a-color" width="10%"&gt;0&lt;/td&gt;&lt;td class="izq6a-color" width="20%"&gt;SOLICITUD EN EXAMEN DE REGISTRABILIDAD&lt;/td&gt;&lt;td class="izq6a-color" width="10%"&gt;28/02/2024&lt;/td&gt;&lt;td class="izq6a-color" width="30%"&gt;&lt;/td&gt;&lt;td class="celda8" width="10%"&gt;  &lt;/td&gt;&lt;/tr&gt;&lt;tr&gt;&lt;td class="izq6a-color" width="10%"&gt;06/03/2024&lt;/td&gt;&lt;td class="izq6a-color" width="10%"&gt;18/04/2024&lt;/td&gt;&lt;td class="izq6a-color" width="10%"&gt;628&lt;/td&gt;&lt;td class="izq6a-color" width="20%"&gt;PUBLICACION DE STATUS ANTERIOR EN BOLETIN DE LA PROPIEDAD INDUSTRIAL (30 DIAS HABILES) &lt;/td&gt;&lt;td class="izq6a-color" width="10%"&gt;06/03/2024&lt;/td&gt;&lt;td class="izq6a-color" width="30%"&gt;CONCEDIDA EN BOLETIN 628&lt;/td&gt;&lt;td class="celda8" width="10%"&gt;  &lt;/td&gt;&lt;/tr&gt;&lt;tr&gt;&lt;td class="izq6a-color" width="10%"&gt;06/03/2024&lt;/td&gt;&lt;td class="izq6a-color" width="10%"&gt;06/03/2039&lt;/td&gt;&lt;td class="izq6a-color" width="10%"&gt;387&lt;/td&gt;&lt;td class="izq6a-color" width="20%"&gt;REGISTRO DE MARCA&lt;/td&gt;&lt;td class="izq6a-color" width="10%"&gt;18/04/2024&lt;/td&gt;&lt;td class="izq6a-color" width="30%"&gt;REGISTRO NUMERO: P397789&lt;/td&gt;&lt;td class="celda8" width="10%"&gt;&lt;a href="http://multimedia.sapi.gob.ve/marcas/certificados/boletin628/2022005749.pdf" target="_blank"&gt;&lt;img border="1" height="40" src="https://webpi.sapi.gob.ve/imagenes/ver_devolucion.png" width="40"/&gt;&lt;/a&gt;&lt;/td&gt;&lt;/tr&gt;&lt;tr&gt;&lt;td class="izq6a-color" width="10%"&gt;18/04/2024&lt;/td&gt;&lt;td class="izq6a-color" width="10%"&gt;&lt;/td&gt;&lt;td class="izq6a-color" width="10%"&gt;685467&lt;/td&gt;&lt;td class="izq6a-color" width="20%"&gt;PAGO DE DERECHOS&lt;/td&gt;&lt;td class="izq6a-color" width="10%"&gt;18/04/2024&lt;/td&gt;&lt;td class="izq6a-color" width="30%"&gt;25&lt;/td&gt;&lt;td class="celda8" width="10%"&gt;  &lt;/td&gt;&lt;/tr&gt;&lt;/table&gt;</t>
  </si>
  <si>
    <t>Webpi 27-feb-2025 14:43:03</t>
  </si>
  <si>
    <t>P393181</t>
  </si>
  <si>
    <t>SOFTWARE DE COMPUTACIÓN DESCARGABLE PARA REDES SOCIALES E INTERACCIÓN CON COMUNIDADES EN LÍNEA; SOFTWARE DE COMPUTACIÓN DESCARGABLE PARA LA PUBLICACIÓN Y EL INTERCAMBIO EN LÍNEA DE CONTENIDO E IMÁGENES DIGITALES DE FORMATO BREVE DEFINIDOS POR EL USUARIO; SOFTWARE DE COMPUTACIÓN DESCARGABLE PARA MODIFICAR CONTENIDO BREVE DE AUDIO, VÍDEO Y AUDIOVISUAL; SOFTWARE DE COMPUTACIÓN DESCARGABLE PARA MODIFICAR Y PERMITIR LA TRANSMISIÓN DE CONTENIDO Y DATOS DE FORMATO BREVE DE VÍDEO, AUDIO, AUDIOVISUALES Y VÍDEO; SOFTWARE DE COMPUTACIÓN DESCARGABLE PARA PROCESAR IMÁGENES, GRÁFICOS, AUDIO, VÍDEO Y TEXTO EN CONTENIDO DE VÍDEO DE FORMATO BREVE; SOFTWARE DE COMPUTACIÓN DESCARGABLE PARA ENCONTRAR CONTENIDO DIGITAL DE FORMATO BREVE GENERADO POR EL USUARIO Y EDITORES DE CONTENIDO, Y PARA SUSCRIBIRSE A CONTENIDO DIGITAL DE FORMATO BREVE GENERADO POR EL USUARIO.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</si>
  <si>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width="10%"&gt;01/07/2022&lt;/td&gt;&lt;td class="izq6a-color" width="10%"&gt;&lt;/td&gt;&lt;td class="izq6a-color" width="10%"&gt;0&lt;/td&gt;&lt;td class="izq6a-color" width="20%"&gt;INGRESO DE SOLICITUD&lt;/td&gt;&lt;td class="izq6a-color" width="10%"&gt;01/07/2022&lt;/td&gt;&lt;td class="izq6a-color" width="30%"&gt;Pago de Tasa y Publicacion en Prensa: F0590880 Tramite: 321232 Ref.: 332400&lt;/td&gt;&lt;td class="celda8" width="10%"&gt;  &lt;/td&gt;&lt;/tr&gt;&lt;tr&gt;&lt;td class="izq6a-color" width="10%"&gt;19/09/2022&lt;/td&gt;&lt;td class="izq6a-color" width="10%"&gt;&lt;/td&gt;&lt;td class="izq6a-color" width="10%"&gt;0&lt;/td&gt;&lt;td class="izq6a-color" width="20%"&gt;POR NOTIFICAR ORDEN DE PUBLICACION EN PRENSA POR EXAM. DE FORMA APROBADO&lt;/td&gt;&lt;td class="izq6a-color" width="10%"&gt;19/09/2022&lt;/td&gt;&lt;td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F0590880 Tramite: 321232 Ref.: 332400&lt;/td&gt;&lt;td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321232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width="10%"&gt;07/09/2023&lt;/td&gt;&lt;td class="izq6a-color" width="10%"&gt;&lt;/td&gt;&lt;td class="izq6a-color" width="10%"&gt;0&lt;/td&gt;&lt;td class="izq6a-color" width="20%"&gt;SOLICITUD EN EXAMEN DE REGISTRABILIDAD&lt;/td&gt;&lt;td class="izq6a-color" width="10%"&gt;07/09/2023&lt;/td&gt;&lt;td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width="10%"&gt;371&lt;/td&gt;&lt;td class="izq6a-color" width="20%"&gt;REGISTRO DE MARCA&lt;/td&gt;&lt;td class="izq6a-color" width="10%"&gt;23/10/2023&lt;/td&gt;&lt;td class="izq6a-color" width="30%"&gt;REGISTRO NUMERO: P393181, POR TRAMITE WEBPI: T0386866&lt;/td&gt;&lt;td class="celda8" width="10%"&gt;&lt;a href="http://multimedia.sapi.gob.ve/marcas/certificados/boletin624/2022005782.pdf" target="_blank"&gt;&lt;img border="1" height="40" src="https://webpi.sapi.gob.ve/imagenes/ver_devolucion.png" width="40"/&gt;&lt;/a&gt;&lt;/td&gt;&lt;/tr&gt;&lt;tr&gt;&lt;td class="izq6a-color" width="10%"&gt;23/10/2023&lt;/td&gt;&lt;td class="izq6a-color" width="10%"&gt;&lt;/td&gt;&lt;td class="izq6a-color" width="10%"&gt;386866&lt;/td&gt;&lt;td class="izq6a-color" width="20%"&gt;PAGO DE DERECHOS&lt;/td&gt;&lt;td class="izq6a-color" width="10%"&gt;23/10/2023&lt;/td&gt;&lt;td class="izq6a-color" width="30%"&gt;9&lt;/td&gt;&lt;td class="celda8" width="10%"&gt;  &lt;/td&gt;&lt;/tr&gt;&lt;/table&gt;</t>
  </si>
  <si>
    <t>Webpi 27-feb-2025 14:43:15</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</si>
  <si>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width="10%"&gt;06/07/2022&lt;/td&gt;&lt;td class="izq6a-color" width="10%"&gt;&lt;/td&gt;&lt;td class="izq6a-color" width="10%"&gt;0&lt;/td&gt;&lt;td class="izq6a-color" width="20%"&gt;INGRESO DE SOLICITUD&lt;/td&gt;&lt;td class="izq6a-color" width="10%"&gt;06/07/2022&lt;/td&gt;&lt;td class="izq6a-color" width="30%"&gt;Pago de Tasa y Publicacion en Prensa: F0589221 Tramite: 319466 Ref.: 331167&lt;/td&gt;&lt;td class="celda8" width="10%"&gt;  &lt;/td&gt;&lt;/tr&gt;&lt;tr&gt;&lt;td class="izq6a-color" width="10%"&gt;14/09/2022&lt;/td&gt;&lt;td class="izq6a-color" width="10%"&gt;&lt;/td&gt;&lt;td class="izq6a-color" width="10%"&gt;0&lt;/td&gt;&lt;td class="izq6a-color" width="20%"&gt;POR NOTIFICAR ORDEN DE PUBLICACION EN PRENSA POR EXAM. DE FORMA APROBADO&lt;/td&gt;&lt;td class="izq6a-color" width="10%"&gt;14/09/2022&lt;/td&gt;&lt;td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F0589221 Tramite: 319466 Ref.: 331167&lt;/td&gt;&lt;td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319466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width="10%"&gt;08/02/2023&lt;/td&gt;&lt;td class="izq6a-color" width="10%"&gt;&lt;/td&gt;&lt;td class="izq6a-color" width="10%"&gt;620&lt;/td&gt;&lt;td class="izq6a-color" width="20%"&gt;ESCRITO DE OPOSICION&lt;/td&gt;&lt;td class="izq6a-color" width="10%"&gt;08/02/2023&lt;/td&gt;&lt;td class="izq6a-color" width="30%"&gt;ALEJANDRO CALMEN, Cedula: 13932374, empresa: REGINA GONZALEZ. Tramite Webpi: 353542&lt;/td&gt;&lt;td class="celda8" width="10%"&gt;&lt;a href="https://webpi.sapi.gob.ve/documentos/oposiciones/marcas/boletin620/eom-2022005862-353542.pdf" target="_blank"&gt;&lt;img border="1" height="40" src="https://webpi.sapi.gob.ve/imagenes/ver_devolucion.png" width="40"/&gt;&lt;/a&gt;&lt;/td&gt;&lt;/tr&gt;&lt;tr&gt;&lt;td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width="30%"&gt;OBSERVADA EN BOLETIN 623&lt;/td&gt;&lt;td class="celda8" width="10%"&gt;  &lt;/td&gt;&lt;/tr&gt;&lt;tr&gt;&lt;td class="izq6a-color" width="10%"&gt;29/01/2024&lt;/td&gt;&lt;td class="izq6a-color" width="10%"&gt;&lt;/td&gt;&lt;td class="izq6a-color" width="10%"&gt;0&lt;/td&gt;&lt;td class="izq6a-color" width="20%"&gt;SOLICITUD DESISTIDA POR LEY POR NOTIFICAR &lt;/td&gt;&lt;td class="izq6a-color" width="10%"&gt;29/01/2024&lt;/td&gt;&lt;td class="izq6a-color" width="30%"&gt;OPOSICION NO CONTESTADA&lt;/td&gt;&lt;td class="celda8" width="10%"&gt;  &lt;/td&gt;&lt;/tr&gt;&lt;tr&gt;&lt;td class="izq6a-color" width="10%"&gt;19/02/2024&lt;/td&gt;&lt;td class="izq6a-color" width="10%"&gt;12/03/2024&lt;/td&gt;&lt;td class="izq6a-color" width="10%"&gt;627&lt;/td&gt;&lt;td class="izq6a-color" width="20%"&gt;PUBLICACION DE STATUS ANTERIOR EN BOLETIN DE LA PROPIEDAD INDUSTRIAL. &lt;/td&gt;&lt;td class="izq6a-color" width="10%"&gt;20/02/2024&lt;/td&gt;&lt;td class="izq6a-color" width="30%"&gt;SOLICITUD DESISTIDA POR LEY EN BOLETIN 627&lt;/td&gt;&lt;td class="celda8" width="10%"&gt;  &lt;/td&gt;&lt;/tr&gt;&lt;/table&gt;</t>
  </si>
  <si>
    <t>Webpi 27-feb-2025 14:43:26</t>
  </si>
  <si>
    <t>P392026</t>
  </si>
  <si>
    <t>CARNE, PESCADO, CARNE DE AVE Y CARNE DE CAZA, EXTRACTOS DE CARNE, FRUTAS Y VERDURAS, HORTALIZAS Y LEGUMBRES EN CONSERVA, CONGELADAS, SECAS Y COCIDAS, JALEAS, CONFITURAS, COMPOTAS, HUEVOS, LECHE, QUESOS, MANTEQUILLA, YOGURT Y OTROS PRODUCTOS LÁCTEOS, ACEITES Y GRASAS PARA USO ALIMENTICIO.</t>
  </si>
  <si>
    <t>CARRASCOSA DE MENA JOSE MANUEL - REYES URBINA LUISA NATACHA - ALVAREZ HERNANDEZ MITCHELLE J - HILDANIA PANIZ PEREIRA - CARRASCOSA URQUIJO CARLOS FELIPE - ALCALA GUTIERREZ EUCARIS DEL CARMEN - CAMPOS MARAMARA IRMA GABRIELA -</t>
  </si>
  <si>
    <t>DESCRIPCIÓN DE LA ETIQUETA GALLETAS PUIG CRASKÍ BRAN (LA PALABRA GALLETAS LEYENDA GENÉRICA NO REIVINDICABLE) CONSISTE EN LA REPRESENTACIÓN GRÁFICA DE UN CUADRADO, CON EL FONDO DE COLOR MARRÓN. A SU VEZ SE OBSERVAN LÍNEAS DIAGONALES, DE TRAZO FINO, BLANCAS Y MARRONES. ÉSTAS HACIA EL LADO IZQUIERDO. DEL LADO IZQUIERDO SE VE UN CÍRCULO CON EL FONDO DE COLOR BLANCO, EL BORDE DE COLOR ROJO Y BLANCO ALREDEDOR DE DICHO CÍRCULO, DENTRO SE LEE GALLETAS PUIG, (LA PALABRA GALLETAS LEYENDA GENÉRICA NO REIVINDICABLE) DE TRAZO MEDIO Y GRUESO, DE COLOR ROJO, LA PALABRA GALLETAS, SE CARACTERIZA POR EMPEZAR CON LETRA DE TAMAÑO NORMAL, CONTINUA CON LETRAS ALTAS Y FINALIZA CON LETRA DE TAMAÑO NORMAL, LA PALABRA PUIG, DE TRAZO GRUESO, DE COLOR ROJO, SE CARACTERIZA POR EMPEZAR CON LETRA DE TAMAÑO NORMAL, CONTINUA CON LETRAS ALTAS Y FINALIZA CON LETRA DE TAMAÑO NORMAL. LUEGO SE LEE CRASKÍ BRAN. LA PALABRA CRASKÍ, DE TRAZO GRUESO, COLOR BLANCO CON SOMBREADO ROJO Y ANARANJADO, ESCRITA LA LETRA C EN MAYÚSCULA, EL RESTO EN MINÚSCULA, SE OBSERVA QUE LA LETRA I ESTÁ ACENTUADA Y SE CARACTERIZA POR SER DE GRAN TAMAÑO. DEBAJO EN LA PARTE INFERIOR DERECHA, SE LEE LA PALABRA BRAN, DE TRAZO GRUESO, COLOR MARRÓN CON BORDE BLANCO, ESCRITA EN MAYÚSCULA. ENTRE LAS DOS PALABRAS ANTES DESCRITA SE OBSERVA LA FIGURA DE UNA RAMA DE TRIGO, DE COLOR AMARILLO. SE REIVINDICA EL CONJUNTO DESCRITO, ASÍ COMO LA COMBINACIÓN DE LOS COLORES: ROJO, BLANCO, ANARANJADO, MARRÓN Y AMARILLO. EXCEPTO LA PALABRA GENÉRICA GALLETAS.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</si>
  <si>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width="10%"&gt;08/07/2022&lt;/td&gt;&lt;td class="izq6a-color" width="10%"&gt;&lt;/td&gt;&lt;td class="izq6a-color" width="10%"&gt;0&lt;/td&gt;&lt;td class="izq6a-color" width="20%"&gt;INGRESO DE SOLICITUD&lt;/td&gt;&lt;td class="izq6a-color" width="10%"&gt;08/07/2022&lt;/td&gt;&lt;td class="izq6a-color" width="30%"&gt;Pago de Tasa y Publicacion en Prensa: F0591570 Tramite: 321984 Ref.: 333056&lt;/td&gt;&lt;td class="celda8" width="10%"&gt;  &lt;/td&gt;&lt;/tr&gt;&lt;tr&gt;&lt;td class="izq6a-color" width="10%"&gt;12/09/2022&lt;/td&gt;&lt;td class="izq6a-color" width="10%"&gt;&lt;/td&gt;&lt;td class="izq6a-color" width="10%"&gt;0&lt;/td&gt;&lt;td class="izq6a-color" width="20%"&gt;POR NOTIFICAR ORDEN DE PUBLICACION EN PRENSA POR EXAM. DE FORMA APROBADO&lt;/td&gt;&lt;td class="izq6a-color" width="10%"&gt;12/09/2022&lt;/td&gt;&lt;td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F0591570 Tramite: 321984 Ref.: 333056&lt;/td&gt;&lt;td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321984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width="10%"&gt;24/02/2023&lt;/td&gt;&lt;td class="izq6a-color" width="10%"&gt;&lt;/td&gt;&lt;td class="izq6a-color" width="10%"&gt;0&lt;/td&gt;&lt;td class="izq6a-color" width="20%"&gt;SOLICITUD EN EXAMEN DE REGISTRABILIDAD&lt;/td&gt;&lt;td class="izq6a-color" width="10%"&gt;24/02/2023&lt;/td&gt;&lt;td class="izq6a-color" width="30%"&gt;&lt;/td&gt;&lt;td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width="30%"&gt;CONCEDIDA EN BOLETIN 622&lt;/td&gt;&lt;td class="celda8" width="10%"&gt;  &lt;/td&gt;&lt;/tr&gt;&lt;tr&gt;&lt;td class="izq6a-color" width="10%"&gt;01/06/2023&lt;/td&gt;&lt;td class="izq6a-color" width="10%"&gt;01/06/2038&lt;/td&gt;&lt;td class="izq6a-color" width="10%"&gt;257&lt;/td&gt;&lt;td class="izq6a-color" width="20%"&gt;REGISTRO DE MARCA&lt;/td&gt;&lt;td class="izq6a-color" width="10%"&gt;12/06/2023&lt;/td&gt;&lt;td class="izq6a-color" width="30%"&gt;REGISTRO NUMERO: P392026, POR TRAMITE WEBPI: T0367511&lt;/td&gt;&lt;td class="celda8" width="10%"&gt;&lt;a href="http://multimedia.sapi.gob.ve/marcas/certificados/boletin622/2022005969.pdf" target="_blank"&gt;&lt;img border="1" height="40" src="https://webpi.sapi.gob.ve/imagenes/ver_devolucion.png" width="40"/&gt;&lt;/a&gt;&lt;/td&gt;&lt;/tr&gt;&lt;tr&gt;&lt;td class="izq6a-color" width="10%"&gt;12/06/2023&lt;/td&gt;&lt;td class="izq6a-color" width="10%"&gt;&lt;/td&gt;&lt;td class="izq6a-color" width="10%"&gt;367511&lt;/td&gt;&lt;td class="izq6a-color" width="20%"&gt;PAGO DE DERECHOS&lt;/td&gt;&lt;td class="izq6a-color" width="10%"&gt;12/06/2023&lt;/td&gt;&lt;td class="izq6a-color" width="30%"&gt;29&lt;/td&gt;&lt;td class="celda8" width="10%"&gt;  &lt;/td&gt;&lt;/tr&gt;&lt;/table&gt;</t>
  </si>
  <si>
    <t>Webpi 27-feb-2025 14:43:37</t>
  </si>
  <si>
    <t>N058655</t>
  </si>
  <si>
    <t>UNA EMPRESA QUE SE DEDICARA A LA ACTIVIDAD COMERCIAL DE UN SUPERMERCADO QUE INCLUYE LA PRODUCCIÓN, ELABORACIÓN, FABRICACIÓN, MANUFACTURACIÓN, COMPRA, VENTA, COMERCIALIZACIÓN, TRANSPORTE, IMPORTACIÓN, EXPORTACIÓN, DISTRIBUCIÓN, SUMINISTRO Y EMPAQUETADO AL MAYOR Y AL DETAL DE TODA CLASE DE ALIMENTOS PERECEDEROS Y NO PERECEDEROS, NACIONALES E INTERNACIONALES, MANTEQUILLA, NATA, CREMA, QUESOS, YOGURTS, PRODUCTOS LÁCTEOS, SUERO DE LECHE, MARGARINA, CREMA BATIDA, BATIDOS DE LECHE, LECHE, LECHE EN POLVO, LECHE DE SOYA, LECHE DE MANÍ, LECHE DE ALMENDRAS, LECHE DE ARROZ, LECHE CONDENSADA, BEBIDAS PRINCIPALMENTE A BASE DE LECHE, BEBIDAS A BASE DE AVENAS (SUCEDÁNEO DE LA LECHE), MANÍES PREPARADOS, MANTEQUILLA DE MANÍ, APERITIVOS A BASE DE FRUTOS SECOS, BARRITAS A BASE DE FRUTOS SECOS SUSTITUTIVAS DE COMIDAS, BARRITAS ALIMENTICIAS A BASE DE FRUTOS SECOS, BARRITAS ALIMENTICIAS A BASE DE FRUTAS Y FRUTOS SECOS, FRUTOS SECOS COMESTIBLES (PROCESADOS), FRUTOS SECOS CONFITADOS, FRUTOS SECOS EN CONSERVA, FRUTOS SECOS PROCESADOS, ALMENDRAS MOLIDAS, ALMENDRAS PREPARADAS, ALMENDRAS PROCESADAS, CARNE, CARNE DE AVE, FRUTAS Y VERDURAS, HORTALIZAS Y LEGUMBRES EN CONSERVA, CONGELADAS, SECAS Y COCIDAS, JALEAS, CONFITURAS, COMPOTAS, HUEVOS, ACEITES Y GRASAS COMESTIBLES, ACEITE DE GIRASOL, ACEITE DE MAÍZ, ACEITE DE SOYA, ACEITE DE OLIVA, PRODUCTOS DEL MAR, OBTENIDOS DE LA PESCA O CRÍA, PESCADOS, MARISCOS (QUE NO ESTÉN VIVOS), MEJILLONES (QUE NO ESTÉN VIVOS) Y OSTRAS (QUE NO ESTÉN VIVOS), GALLETAS, TORTAS (PASTELES), PREPARACIONES HECHAS DE HARINA Y CEREALES, PAN, PASTELERÍA Y CONFITERÍA, HELADOS COMESTIBLES HARINA DE MAÍZ, HARINA DE TRIGO, MEZCLAS PARA PREPARAR TORTAS, PASTAS ALIMENTICIAS, ARROZ, AZÚCAR, SALSAS, AVENA PROCESADA Y ALIMENTOS A BASE DE AVENA, TÉ, CAFÉ, CHOCOLATE, CACAO EN TODAS SUS PRESENTACIONES Y MEZCLAS, BEBIDAS DE CAFÉ Y CHOCOLATE, KETCHUP (SALSA), SALSA A BASE DE TOMATES, MAYONESA, SALSA A BASE DE MAYONESAS, SALSA DE AJO, SALSA DE SOYA, SALSA INGLESA, SALSA BARBIQUIU, SALSA DE OSTRAS, SALSA DE AJÍ DULCE, SALSA PICANTE, MEZCLAS DE SALSAS, AROMATIZANTES EN FORMA DE SALSAS CONCENTRADAS, SALSA AGRIDULCE, SALSAS DE CURRY, SALSAS PARA CARNE A LA BARBACOA, SALSAS PARA PASTA, SALSAS PARA PIZZAS, SALSAS UTILIZADAS COMO CONDIMENTOS, ESPECIAS, MOSTAZA, ABLANDADORES DE CARNES, ADEREZOS, ADOBOS, ESPECIAS PRODUCTOS PARA SAZONAR, CONDIMENTOS, LEVADURA, SABORIZANTES ALIMENTICIOS, SAL, VINAGRE, COMIDAS ENVASADAS A BASE DE ARROZ, CON CARNE, PESCADO O VERDURAS, COMIDAS PREPARADAS QUE CONSISTEN PRINCIPALMENTE EN ARROZ Y TAMBIÉN CON CARNE, PESCADO O VERDURAS, SAL PARA CONSERVAR PESCADO, AVENA, QUÍNOA NO TRANSFORMADA, CEREALES EN GRANO SIN PROCESAR, GRANOS (CEREALES), VERDURAS, HORTALIZAS Y LEGUMBRES FRESCAS, FRUTAS FRESCAS, FRIJOLES FRESCOS, HABAS FRESCAS, ALUBIAS FRESCAS, CARAOTAS Y JUDÍAS FRESCAS, ARVEJAS FRESCAS, FRIJOLES FRESCOS, GARBANZOS FRESCOS, LENTEJAS FRESCAS, QUINCHONCHOS FRESCAS, PAJA (TALLO DE CEREALES), PALMAS, PALMERAS, PRODUCTOS DE PUESTA PARA LA AVICULTURA, ALMENDRAS, AVELLANAS Y MANÍES FRESCOS, PRODUCTOS ALIMENTICIOS PARA ANIMALES, AFRECHO Y SALVADO PARA LA ALIMENTACIÓN ANIMAL, PRODUCTOS PARA LA CRÍA DE ANIMALES, PRODUCTOS PARA EL ENGORDE DE ANIMALES, FORTIFICANTES PARA LA ALIMENTACIÓN ANIMAL, PASTOS (ALIMENTOS PARA EL GANADO), CEBO CON SUSTANCIAS HARINOSAS PARA EL GANADO, SUBPRODUCTOS DEL PROCESAMIENTO DE CEREALES PARA LA ALIMENTACIÓN ANIMAL, ALIMENTOS PARA ANIMALES DE COMPAÑÍA, OBJETOS MASTICABLES Y COMESTIBLES PARA ANIMALES.</t>
  </si>
  <si>
    <t>SE TRATA DE UNA ETIQUETA DE FONDO BLANCO DONDE SE LEE LA PALABRA CONFITERÍA ESCRITA EN LETRAS DE TRAZO GRUESO EN CURSIVA Y DE COLOR AMARILLO CON BORDES FINOS EN COLOR NARANJA, DONDE LA LETRA (C) ESTÁ ESCRITA EN MAYÚSCULA Y EL RESTO EN MINÚSCULA, DICHO TERMINO ESTÁ COLOCADO EN SEMI ARCO DE FORMA DESCENDENTE, EN SU PARTE CENTRAL SE PUEDE APRECIAR LA FIGURA CARICATURESCA DE UNA GUACAMAYA EN COLOR AZUL, UNA FIGURA SEMI CIRCULAR EN SU CARA EN COLOR GRIS CLARO, SU OJO ESTÁ COMPUESTO POR UN CIRCULO DE BORDE EN NEGRO, FONDO BLANCO, CELESTE, NEGRO CON UN PEQUEÑO SEMI CIRCULO Y ONDA EN ESPECIE DE SOMBRA EN COLOR BLANCO, SU PICO ES DE COLOR GRIS OSCURO CON DELINEADO EN ESPECIE DE SOMBRA EN COLOR BLANCO, LA PARTE INFERIOR DE SU PICO ESTÁ COMPUESTA POR SU LENGUA EN COLOR ROJO, EL FONDO EN COLOR NEGRO Y LA PARTE EXTERIOR EN COLOR GRIS OSCURO DEGRADÁNDOSE HASTA LLEGAR EN COLOR BLANCO, LAS ALAS PRESENTAN SECCIONES EN COLOR AMARILLO, SU COLA CONTIENE DOS LÍNEAS ONDULADAS EN FORMA DE SOMBRA Y COLOR BLANCO, SUS PATAS SON DE COLOR NARANJA CLARO, DICHA FIGURA DE LA GUACAMAYA ESTA POSADA SOBRE UNA ESPECIE DE LÍNEA EN FORMA DE ONDA EN COLOR AMARILLO Y NARANJA; DEBAJO SE PUEDE LEER LA PALABRA LA GUACAMAYA ESCRITA EN LETRAS DE TRAZO GRUESO EN CURSIVA Y DE COLOR AMARILLO CON BORDES FINOS EN COLOR NARANJA, DONDE LA LETRA (L) ESTÁ ESCRITA EN MAYÚSCULA Y EL RESTO EN MINÚSCULA, DICHO TERMINO ESTÁ COLOCADO EN FORMA DE SEMI ARCO ASCENDENTE Y LAS LETRAS VAN CAMBIANDO DE MENOR TAMAÑO A MAYOR TAMAÑO A MEDIDA QUE SE TERMINA EL ARCO. SE REIVINDICAN LOS COLORES DESCRITOS; NO SE REIVINDICA EL TÉRMINO GENÉRICO CONFITERÍA.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</si>
  <si>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width="10%"&gt;11/07/2022&lt;/td&gt;&lt;td class="izq6a-color" width="10%"&gt;&lt;/td&gt;&lt;td class="izq6a-color" width="10%"&gt;0&lt;/td&gt;&lt;td class="izq6a-color" width="20%"&gt;INGRESO DE SOLICITUD&lt;/td&gt;&lt;td class="izq6a-color" width="10%"&gt;11/07/2022&lt;/td&gt;&lt;td class="izq6a-color" width="30%"&gt;Pago de Tasa y Publicacion en Prensa: F0591398 Tramite: 321822 Ref.: 332877&lt;/td&gt;&lt;td class="celda8" width="10%"&gt;  &lt;/td&gt;&lt;/tr&gt;&lt;tr&gt;&lt;td class="izq6a-color" width="10%"&gt;24/10/2022&lt;/td&gt;&lt;td class="izq6a-color" width="10%"&gt;&lt;/td&gt;&lt;td class="izq6a-color" width="10%"&gt;0&lt;/td&gt;&lt;td class="izq6a-color" width="20%"&gt;POR NOTIFICAR ORDEN DE PUBLICACION EN PRENSA POR EXAM. DE FORMA APROBADO&lt;/td&gt;&lt;td class="izq6a-color" width="10%"&gt;24/10/2022&lt;/td&gt;&lt;td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F0591398 Tramite: 321822 Ref.: 332877&lt;/td&gt;&lt;td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321822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width="10%"&gt;06/09/2023&lt;/td&gt;&lt;td class="izq6a-color" width="10%"&gt;&lt;/td&gt;&lt;td class="izq6a-color" width="10%"&gt;0&lt;/td&gt;&lt;td class="izq6a-color" width="20%"&gt;SOLICITUD EN EXAMEN DE REGISTRABILIDAD&lt;/td&gt;&lt;td class="izq6a-color" width="10%"&gt;06/09/2023&lt;/td&gt;&lt;td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width="10%"&gt;371&lt;/td&gt;&lt;td class="izq6a-color" width="20%"&gt;REGISTRO DE MARCA&lt;/td&gt;&lt;td class="izq6a-color" width="10%"&gt;23/10/2023&lt;/td&gt;&lt;td class="izq6a-color" width="30%"&gt;REGISTRO NUMERO: N058655, POR TRAMITE WEBPI: T0386612&lt;/td&gt;&lt;td class="celda8" width="10%"&gt;&lt;a href="http://multimedia.sapi.gob.ve/marcas/certificados/boletin624/2022006045.pdf" target="_blank"&gt;&lt;img border="1" height="40" src="https://webpi.sapi.gob.ve/imagenes/ver_devolucion.png" width="40"/&gt;&lt;/a&gt;&lt;/td&gt;&lt;/tr&gt;&lt;tr&gt;&lt;td class="izq6a-color" width="10%"&gt;23/10/2023&lt;/td&gt;&lt;td class="izq6a-color" width="10%"&gt;&lt;/td&gt;&lt;td class="izq6a-color" width="10%"&gt;386612&lt;/td&gt;&lt;td class="izq6a-color" width="20%"&gt;PAGO DE DERECHOS&lt;/td&gt;&lt;td class="izq6a-color" width="10%"&gt;23/10/2023&lt;/td&gt;&lt;td class="izq6a-color" width="30%"&gt;46&lt;/td&gt;&lt;td class="celda8" width="10%"&gt;  &lt;/td&gt;&lt;/tr&gt;&lt;/table&gt;</t>
  </si>
  <si>
    <t>Webpi 27-feb-2025 14:43:49</t>
  </si>
  <si>
    <t>P392386</t>
  </si>
  <si>
    <t>APLICACIONES MÓVILES DESCARGABLES PARA SU USO CON DISPOSITIVOS PORTALILES Y ORDENADORES, APLICACIÓN MÓVIL, SOFTWARE DESCARGABLE PARA COMPUTADORA.</t>
  </si>
  <si>
    <t>SE TRATA DE UNA ETIQUETA DE FONDO AZUL OSCURO DONDE SE LEE LA PALABRA DE FANTASÍA PLANETA DULCE ESCRITA EN LETRAS DE MOLDE DE TRAZO GRUESO Y COLOR BLANCO DONDE LAS LETRAS (P) Y (D) ESTÁN EN MAYÚSCULAS Y EL RESTO EN MINÚSCULAS, DICHO TERMINO PRESENTA UN BORDE EN COLOR AZUL OSCURO Y FUCSIA, TANTO EN SU LADO DERECHO COMO IZQUIERDO SE PUEDEN APRECIAR DOS FIGURAS EN FORMA DE ONDA UNA EN COLOR AZUL HASTA LLEGAR A UN DEGRADE EN COLOR VIOLETA CLARO Y EL OTRO EN COLOR FUCSIA; EN LA PARTE DE ARRIBA SE NOTAN LAS FIGURAS FANTASIOSAS DE CUATRO CHUPETAS, UNA DE COLOR AMARILLO OSCURO, UNA EN COLOR FUCSIA, OTRA EN COLOR ROJO Y LA ULTIMA EN COLOR VERDE, TODAS CONTIENEN UN PALITO EN COLOR BLANCO CON BORDES EN AMARILLO IGUALMENTE PRESENTAN EN LA BASE DEL PALITO UNA ESPECIE DE SOMBRA QUE SE EXTIENDE HACIA ABAJO CONVIRTIÉNDOSE EN UNA LÍNEA MUY DELGADA EN COLOR GRIS, LAS FIGURAS DE LAS CHUPETAS CONTIENEN EN SU CENTRO UNA FRANJA DE TRAZO GRUESO EN FORMA DE RELIEVE DANDO UNA SENSACIÓN DE PROFUNDIDAD A DICHAS FIGURAS; TAMBIÉN SE PUEDEN APRECIAR CINCO FIGURAS EN FORMA DE ESTRELLAS DE CUATRO PUNTAS EN COLOR BLANCO, ASÍ COMO TAMBIÉN DOS FIGURAS EN FORMA DE CÍRCULOS PEQUEÑOS EN COLOR NARANJA. SE REIVINDICAN LOS COLORES DESCRITOS, NO SE REIVINDICAN LOS TÉRMINOS GENÉRICOS QUE PUEDE CONTENER LA MARCA SOLICITADA.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</si>
  <si>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width="10%"&gt;11/07/2022&lt;/td&gt;&lt;td class="izq6a-color" width="10%"&gt;&lt;/td&gt;&lt;td class="izq6a-color" width="10%"&gt;0&lt;/td&gt;&lt;td class="izq6a-color" width="20%"&gt;INGRESO DE SOLICITUD&lt;/td&gt;&lt;td class="izq6a-color" width="10%"&gt;11/07/2022&lt;/td&gt;&lt;td class="izq6a-color" width="30%"&gt;Pago de Tasa y Publicacion en Prensa: F0591196 Tramite: 321620 Ref.: 332616&lt;/td&gt;&lt;td class="celda8" width="10%"&gt;  &lt;/td&gt;&lt;/tr&gt;&lt;tr&gt;&lt;td class="izq6a-color" width="10%"&gt;19/09/2022&lt;/td&gt;&lt;td class="izq6a-color" width="10%"&gt;&lt;/td&gt;&lt;td class="izq6a-color" width="10%"&gt;0&lt;/td&gt;&lt;td class="izq6a-color" width="20%"&gt;POR NOTIFICAR ORDEN DE PUBLICACION EN PRENSA POR EXAM. DE FORMA APROBADO&lt;/td&gt;&lt;td class="izq6a-color" width="10%"&gt;19/09/2022&lt;/td&gt;&lt;td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F0591196 Tramite: 321620 Ref.: 332616&lt;/td&gt;&lt;td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321620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width="10%"&gt;23/02/2023&lt;/td&gt;&lt;td class="izq6a-color" width="10%"&gt;&lt;/td&gt;&lt;td class="izq6a-color" width="10%"&gt;0&lt;/td&gt;&lt;td class="izq6a-color" width="20%"&gt;SOLICITUD EN EXAMEN DE REGISTRABILIDAD&lt;/td&gt;&lt;td class="izq6a-color" width="10%"&gt;23/02/2023&lt;/td&gt;&lt;td class="izq6a-color" width="30%"&gt;&lt;/td&gt;&lt;td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width="30%"&gt;CONCEDIDA EN BOLETIN 622&lt;/td&gt;&lt;td class="celda8" width="10%"&gt;  &lt;/td&gt;&lt;/tr&gt;&lt;tr&gt;&lt;td class="izq6a-color" width="10%"&gt;01/06/2023&lt;/td&gt;&lt;td class="izq6a-color" width="10%"&gt;01/06/2038&lt;/td&gt;&lt;td class="izq6a-color" width="10%"&gt;257&lt;/td&gt;&lt;td class="izq6a-color" width="20%"&gt;REGISTRO DE MARCA&lt;/td&gt;&lt;td class="izq6a-color" width="10%"&gt;12/07/2023&lt;/td&gt;&lt;td class="izq6a-color" width="30%"&gt;REGISTRO NUMERO: P392386, POR TRAMITE WEBPI: T0372217&lt;/td&gt;&lt;td class="celda8" width="10%"&gt;&lt;a href="http://multimedia.sapi.gob.ve/marcas/certificados/boletin622/2022006051.pdf" target="_blank"&gt;&lt;img border="1" height="40" src="https://webpi.sapi.gob.ve/imagenes/ver_devolucion.png" width="40"/&gt;&lt;/a&gt;&lt;/td&gt;&lt;/tr&gt;&lt;tr&gt;&lt;td class="izq6a-color" width="10%"&gt;12/07/2023&lt;/td&gt;&lt;td class="izq6a-color" width="10%"&gt;&lt;/td&gt;&lt;td class="izq6a-color" width="10%"&gt;372217&lt;/td&gt;&lt;td class="izq6a-color" width="20%"&gt;PAGO DE DERECHOS&lt;/td&gt;&lt;td class="izq6a-color" width="10%"&gt;12/07/2023&lt;/td&gt;&lt;td class="izq6a-color" width="30%"&gt;9&lt;/td&gt;&lt;td class="celda8" width="10%"&gt;  &lt;/td&gt;&lt;/tr&gt;&lt;/table&gt;</t>
  </si>
  <si>
    <t>Webpi 27-feb-2025 14:44:00</t>
  </si>
  <si>
    <t>VAJILLA; TAZAS DE ENTRENAMIENTO PARA BEBÉS Y NIÑOS; CEPILLOS DE DIENTES ELÉCTRICOS; PALILLOS CHINOS DE ENTRENAMIENTO PARA NIÑOS; CABEZALES PARA CEPILLOS DE DIENTES ELÉCTRICOS; PEINES; CEPILLOS DE DIENTES; CEPILLOS DE DIENTES PARA BEBÉS; CEPILLOS PARA LA LIMPIEZA DE LA LENGUA; MONDADIENTES; HILO DENTAL; UTENSILIOS COSMÉTICOS; RECIPIENTES TÉRMICOS PARA ALIMENTOS; INSTRUMENTOS DE LIMPIEZA ACCIONADOS MANUALMENTE; ARTÍCULOS DE CRISTALERÍA.</t>
  </si>
  <si>
    <t>2022-1030</t>
  </si>
  <si>
    <t>CONSISTE LA MARCA EN LA REPRESENTACIÓN GRÁFICA DE TRES FIGURAS LINEALES CON TRAZOS IRREGULARES HORIZONTALES Y VERTICALES EN COLOR NEGRO. LO ESENCIAL DE LA MARCA LO CONSTITUYE EL CONJUNTO DESCRITO. SE REIVINDICA EL COLOR NEGRO.</t>
  </si>
  <si>
    <t>No. 1829 Jin Sha Jiang Road, Shanghai - CHINA</t>
  </si>
  <si>
    <t>ESCRITO DE AGILIZACION DE TRAMITE ADMINISTRATIVO.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</si>
  <si>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width="10%"&gt;13/07/2022&lt;/td&gt;&lt;td class="izq6a-color" width="10%"&gt;&lt;/td&gt;&lt;td class="izq6a-color" width="10%"&gt;0&lt;/td&gt;&lt;td class="izq6a-color" width="20%"&gt;INGRESO DE SOLICITUD&lt;/td&gt;&lt;td class="izq6a-color" width="10%"&gt;13/07/2022&lt;/td&gt;&lt;td class="izq6a-color" width="30%"&gt;Pago de Tasa y Publicacion en Prensa: F0592387 Tramite: 322908 Ref.: 333514&lt;/td&gt;&lt;td class="celda8" width="10%"&gt;  &lt;/td&gt;&lt;/tr&gt;&lt;tr&gt;&lt;td class="izq6a-color" width="10%"&gt;26/07/2022&lt;/td&gt;&lt;td class="izq6a-color" width="10%"&gt;&lt;/td&gt;&lt;td class="izq6a-color" width="10%"&gt;0&lt;/td&gt;&lt;td class="izq6a-color" width="20%"&gt;ESCRITO ASOCIADO A MARCA EN TRAMITE - INFORMACION VARIA&lt;/td&gt;&lt;td class="izq6a-color" width="10%"&gt;26/07/2022&lt;/td&gt;&lt;td class="izq6a-color" width="30%"&gt;Escrito Notificación Nº de Poder (2022-1030).&lt;/td&gt;&lt;td class="celda8" width="10%"&gt;  &lt;/td&gt;&lt;/tr&gt;&lt;tr&gt;&lt;td class="izq6a-color" width="10%"&gt;20/09/2022&lt;/td&gt;&lt;td class="izq6a-color" width="10%"&gt;&lt;/td&gt;&lt;td class="izq6a-color" width="10%"&gt;0&lt;/td&gt;&lt;td class="izq6a-color" width="20%"&gt;POR NOTIFICAR ORDEN DE PUBLICACION EN PRENSA POR EXAM. DE FORMA APROBADO&lt;/td&gt;&lt;td class="izq6a-color" width="10%"&gt;20/09/2022&lt;/td&gt;&lt;td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F0592387 Tramite: 322908 Ref.: 333514&lt;/td&gt;&lt;td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322908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width="10%"&gt;23/02/2023&lt;/td&gt;&lt;td class="izq6a-color" width="10%"&gt;&lt;/td&gt;&lt;td class="izq6a-color" width="10%"&gt;&lt;/td&gt;&lt;td class="izq6a-color" width="20%"&gt;BUSQUEDA GRAFICA ELABORADA, PENDIENTE DE EXAMEN DE FONDO&lt;/td&gt;&lt;td class="izq6a-color" width="10%"&gt;23/02/2023&lt;/td&gt;&lt;td class="izq6a-color" width="30%"&gt;BUSQUEDA GRAFICA ELABORADA, PENDIENTE DE EXAMEN DE FONDO&lt;/td&gt;&lt;td class="celda8" width="10%"&gt;  &lt;/td&gt;&lt;/tr&gt;&lt;tr&gt;&lt;td class="izq6a-color" width="10%"&gt;03/09/2024&lt;/td&gt;&lt;td class="izq6a-color" width="10%"&gt;&lt;/td&gt;&lt;td class="izq6a-color" width="10%"&gt;0&lt;/td&gt;&lt;td class="izq6a-color" width="20%"&gt;ESCRITO DE AGILIZACION DE TRAMITE ADMINISTRATIVO.&lt;/td&gt;&lt;td class="izq6a-color" width="10%"&gt;03/09/2024&lt;/td&gt;&lt;td class="izq6a-color" width="30%"&gt;ESCRITO DE AGILIZACION DE TRAMITE ADMINISTRATIVO.&lt;/td&gt;&lt;td class="celda8" width="10%"&gt;  &lt;/td&gt;&lt;/tr&gt;&lt;/table&gt;</t>
  </si>
  <si>
    <t>Webpi 27-feb-2025 14:44:11</t>
  </si>
  <si>
    <t>L014899</t>
  </si>
  <si>
    <t>LEMA COMERCIAL APLICADO A LA MARCA OB+ MEDICAL HEALTH CARE, SOLICITUD NO. 2022-6217, EN CLASE INT. 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</si>
  <si>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width="10%"&gt;15/07/2022&lt;/td&gt;&lt;td class="izq6a-color" width="10%"&gt;&lt;/td&gt;&lt;td class="izq6a-color" width="10%"&gt;0&lt;/td&gt;&lt;td class="izq6a-color" width="20%"&gt;INGRESO DE SOLICITUD&lt;/td&gt;&lt;td class="izq6a-color" width="10%"&gt;15/07/2022&lt;/td&gt;&lt;td class="izq6a-color" width="30%"&gt;Pago de Tasa y Publicacion en Prensa: F0593248 Tramite: 323883 Ref.: 334040&lt;/td&gt;&lt;td class="celda8" width="10%"&gt;  &lt;/td&gt;&lt;/tr&gt;&lt;tr&gt;&lt;td class="izq6a-color" width="10%"&gt;18/07/2022&lt;/td&gt;&lt;td class="izq6a-color" width="10%"&gt;&lt;/td&gt;&lt;td class="izq6a-color" width="10%"&gt;0&lt;/td&gt;&lt;td class="izq6a-color" width="20%"&gt;ESCRITO DE RECEPCION DE DOCUMENTOS (RECAUDOS)&lt;/td&gt;&lt;td class="izq6a-color" width="10%"&gt;18/07/2022&lt;/td&gt;&lt;td class="izq6a-color" width="30%"&gt;ESCRITO DE RECEPCIÓN DE DOCUMENTOS (RECAUDOS PLANILLA FM-02)&lt;/td&gt;&lt;td class="celda8" width="10%"&gt;  &lt;/td&gt;&lt;/tr&gt;&lt;tr&gt;&lt;td class="izq6a-color" width="10%"&gt;16/09/2022&lt;/td&gt;&lt;td class="izq6a-color" width="10%"&gt;&lt;/td&gt;&lt;td class="izq6a-color" width="10%"&gt;0&lt;/td&gt;&lt;td class="izq6a-color" width="20%"&gt;POR NOTIFICAR ORDEN DE PUBLICACION EN PRENSA POR EXAM. DE FORMA APROBADO&lt;/td&gt;&lt;td class="izq6a-color" width="10%"&gt;16/09/2022&lt;/td&gt;&lt;td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F0593248 Tramite: 323883 Ref.: 334040&lt;/td&gt;&lt;td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323883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width="10%"&gt;12/06/2023&lt;/td&gt;&lt;td class="izq6a-color" width="10%"&gt;&lt;/td&gt;&lt;td class="izq6a-color" width="10%"&gt;0&lt;/td&gt;&lt;td class="izq6a-color" width="20%"&gt;SOLICITUD DETENIDA&lt;/td&gt;&lt;td class="izq6a-color" width="10%"&gt;12/06/2023&lt;/td&gt;&lt;td class="izq6a-color" width="30%"&gt;DETENER HASTA TANTO SE RESUELVA LA SOLICITUD 2022-6217.-&lt;/td&gt;&lt;td class="celda8" width="10%"&gt;  &lt;/td&gt;&lt;/tr&gt;&lt;tr&gt;&lt;td class="izq6a-color" width="10%"&gt;27/09/2024&lt;/td&gt;&lt;td class="izq6a-color" width="10%"&gt;&lt;/td&gt;&lt;td class="izq6a-color" width="10%"&gt;0&lt;/td&gt;&lt;td class="izq6a-color" width="20%"&gt;SOLICITUD EN EXAMEN DE REGISTRABILIDAD&lt;/td&gt;&lt;td class="izq6a-color" width="10%"&gt;27/09/2024&lt;/td&gt;&lt;td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width="10%"&gt;509&lt;/td&gt;&lt;td class="izq6a-color" width="20%"&gt;REGISTRO DE MARCA&lt;/td&gt;&lt;td class="izq6a-color" width="10%"&gt;04/12/2024&lt;/td&gt;&lt;td class="izq6a-color" width="30%"&gt;REGISTRO NUMERO: L014899, POR TRAMITE WEBPI: T0467133&lt;/td&gt;&lt;td class="celda8" width="10%"&gt;&lt;a href="http://multimedia.sapi.gob.ve/marcas/certificados/boletin635/2022006272.pdf" target="_blank"&gt;&lt;img border="1" height="40" src="https://webpi.sapi.gob.ve/imagenes/ver_devolucion.png" width="40"/&gt;&lt;/a&gt;&lt;/td&gt;&lt;/tr&gt;&lt;tr&gt;&lt;td class="izq6a-color" width="10%"&gt;04/12/2024&lt;/td&gt;&lt;td class="izq6a-color" width="10%"&gt;&lt;/td&gt;&lt;td class="izq6a-color" width="10%"&gt;467133&lt;/td&gt;&lt;td class="izq6a-color" width="20%"&gt;PAGO DE DERECHOS&lt;/td&gt;&lt;td class="izq6a-color" width="10%"&gt;04/12/2024&lt;/td&gt;&lt;td class="izq6a-color" width="30%"&gt;47&lt;/td&gt;&lt;td class="celda8" width="10%"&gt;  &lt;/td&gt;&lt;/tr&gt;&lt;/table&gt;</t>
  </si>
  <si>
    <t>Webpi 27-feb-2025 14:44:23</t>
  </si>
  <si>
    <t>P392033</t>
  </si>
  <si>
    <t>HARINAS Y PREPARACIONES A BASE DE CEREALES; PAN, PRODUCTOS DE PASTELERÍA</t>
  </si>
  <si>
    <t>EL SIGNO SE ENCUENTRA COMPUESTO POR UNA FIGURA CUADRADA DE COLOR BLANCO; EN LA PARTE CENTRAL, SE OBSERVA LA PALABRA POMPOSSO, ESCRITA EN LETRAS DE MOLDE, DE TRAZO GRUESO EN COLOR MORADO, ENCIMA DE LA LETRA O SE OBSERVA UNA FIGURA COMPUESTA POR TRES HOJAS EN COLOR AMARILLO MOSTAZA LIGERAMENTE INCLINADA A LA DERECHA. POMPOSSO PALABRA DE FANTASÍA QUE NO TIENE TRADUCCIÓN AL ESPAÑOL. SE REIVINDICA EL CONJUNTO DESCRITO; NO SE REIVINDICAN LOS TÉRMINOS GENÉRICOS NI DESCRIPTIVOS</t>
  </si>
  <si>
    <t>Avenida principal la Industria, Edificio Rally, piso 3, Apt. S/N, Urb. Industrial Palo Verde. Caracas, Petare, Miranda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</si>
  <si>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width="10%"&gt;21/07/2022&lt;/td&gt;&lt;td class="izq6a-color" width="10%"&gt;&lt;/td&gt;&lt;td class="izq6a-color" width="10%"&gt;0&lt;/td&gt;&lt;td class="izq6a-color" width="20%"&gt;INGRESO DE SOLICITUD&lt;/td&gt;&lt;td class="izq6a-color" width="10%"&gt;21/07/2022&lt;/td&gt;&lt;td class="izq6a-color" width="30%"&gt;Pago de Tasa y Publicacion en Prensa: F0593384 Tramite: 323970 Ref.: 334128&lt;/td&gt;&lt;td class="celda8" width="10%"&gt;  &lt;/td&gt;&lt;/tr&gt;&lt;tr&gt;&lt;td class="izq6a-color" width="10%"&gt;22/09/2022&lt;/td&gt;&lt;td class="izq6a-color" width="10%"&gt;&lt;/td&gt;&lt;td class="izq6a-color" width="10%"&gt;0&lt;/td&gt;&lt;td class="izq6a-color" width="20%"&gt;POR NOTIFICAR ORDEN DE PUBLICACION EN PRENSA POR EXAM. DE FORMA APROBADO&lt;/td&gt;&lt;td class="izq6a-color" width="10%"&gt;22/09/2022&lt;/td&gt;&lt;td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F0593384 Tramite: 323970 Ref.: 334128&lt;/td&gt;&lt;td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323970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width="10%"&gt;27/02/2023&lt;/td&gt;&lt;td class="izq6a-color" width="10%"&gt;&lt;/td&gt;&lt;td class="izq6a-color" width="10%"&gt;0&lt;/td&gt;&lt;td class="izq6a-color" width="20%"&gt;SOLICITUD EN EXAMEN DE REGISTRABILIDAD&lt;/td&gt;&lt;td class="izq6a-color" width="10%"&gt;27/02/2023&lt;/td&gt;&lt;td class="izq6a-color" width="30%"&gt;&lt;/td&gt;&lt;td class="celda8" width="10%"&gt;  &lt;/td&gt;&lt;/tr&gt;&lt;tr&gt;&lt;td class="izq6a-color" width="10%"&gt;13/04/2023&lt;/td&gt;&lt;td class="izq6a-color" width="10%"&gt;&lt;/td&gt;&lt;td class="izq6a-color" width="10%"&gt;&lt;/td&gt;&lt;td class="izq6a-color" width="20%"&gt;BUSQUEDA GRAFICA ELABORADA, PENDIENTE DE EXAMEN DE FONDO&lt;/td&gt;&lt;td class="izq6a-color" width="10%"&gt;13/04/2023&lt;/td&gt;&lt;td class="izq6a-color" width="30%"&gt;BUSQUEDA GRAFICA ELABORADA, PENDIENTE DE EXAMEN DE FONDO&lt;/td&gt;&lt;td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width="30%"&gt;CONCEDIDA EN BOLETIN 622&lt;/td&gt;&lt;td class="celda8" width="10%"&gt;  &lt;/td&gt;&lt;/tr&gt;&lt;tr&gt;&lt;td class="izq6a-color" width="10%"&gt;01/06/2023&lt;/td&gt;&lt;td class="izq6a-color" width="10%"&gt;01/06/2038&lt;/td&gt;&lt;td class="izq6a-color" width="10%"&gt;257&lt;/td&gt;&lt;td class="izq6a-color" width="20%"&gt;REGISTRO DE MARCA&lt;/td&gt;&lt;td class="izq6a-color" width="10%"&gt;13/06/2023&lt;/td&gt;&lt;td class="izq6a-color" width="30%"&gt;REGISTRO NUMERO: P392033, POR TRAMITE WEBPI: T0367591&lt;/td&gt;&lt;td class="celda8" width="10%"&gt;&lt;a href="http://multimedia.sapi.gob.ve/marcas/certificados/boletin622/2022006518.pdf" target="_blank"&gt;&lt;img border="1" height="40" src="https://webpi.sapi.gob.ve/imagenes/ver_devolucion.png" width="40"/&gt;&lt;/a&gt;&lt;/td&gt;&lt;/tr&gt;&lt;tr&gt;&lt;td class="izq6a-color" width="10%"&gt;13/06/2023&lt;/td&gt;&lt;td class="izq6a-color" width="10%"&gt;&lt;/td&gt;&lt;td class="izq6a-color" width="10%"&gt;367591&lt;/td&gt;&lt;td class="izq6a-color" width="20%"&gt;PAGO DE DERECHOS&lt;/td&gt;&lt;td class="izq6a-color" width="10%"&gt;13/06/2023&lt;/td&gt;&lt;td class="izq6a-color" width="30%"&gt;30&lt;/td&gt;&lt;td class="celda8" width="10%"&gt;  &lt;/td&gt;&lt;/tr&gt;&lt;/table&gt;</t>
  </si>
  <si>
    <t>Webpi 27-feb-2025 14:44:36</t>
  </si>
  <si>
    <t>S078273</t>
  </si>
  <si>
    <t>SERVICIOS DE AGENCIAS DE PUBLICIDAD; CONSULTORÍA SOBRE ESTRATEGIAS DE COMUNICACIÓN [PUBLICIDAD]; CONSULTORÍA SOBRE ESTRATEGIAS DE COMUNICACIÓN [RELACIONES PÚBLICAS]; CREACIÓN DE PERFILES DE CONSUMIDORES CON FINES COMERCIALES O DE MARKETING; DESARROLLO DE CONCEPTOS PUBLICITARIOS; DIFUSIÓN DE MATERIAL PUBLICITARIO; ALQUILER DE ESPACIOS PUBLICITARIOS; ESTUDIOS DE MERCADO; SERVICIOS DE INTELIGENCIA DE MERCADO; INVESTIGACIÓN DE MARKETING; MERCADOTECNIA.</t>
  </si>
  <si>
    <t>CONSISTE EN UNA ETIQUETA CUADRADA DE FONDO BLANCO EN LA QUE SE OBSERVA UNA FIGURA EN FORMA DE GOTA, DE COLOR ROSADO OSCURO, LA CUAL SE ASEMEJA A UNA FRUTA. EN SU PARTE INTERNA, INFERIOR IZQUIERDA, SE ENCUENTRA UN SEMICÍRCULO, DE TAMAÑO MEDIANO, DE COLOR ROSA CLARO. EN LA PARTE SUPERIOR EXTERNA DE LA FIGURA ANTES DESCRITA, ENCONTRAMOS UNAS LÍNEAS GRUESAS, DE COLOR VERDE, LAS CUALES DESCIENDEN DE MANERA CURVADA. DEBAJO DE LA FIGURA DESCRITA SE LEE LA PALABRA PITAHAYA, ESCRITA EN UN GRAFISMO ESPECIAL, CARACTERÍSTICA, DE TRAZO FINO, MAYÚSCULAS, DE COLOR NEGRO Y DEBAJO DE ESTA PALABRA SE LEE LA FRASE MEDIA MARKETING, ESCRITA EN LETRA ESTILIZADA, CARACTERÍSTICA, DE TRAZO FINO, MAYÚSCULAS Y DE COLOR VERDE, PALABRAS QUE TRADUCIDAS AL CASTELLANO SIGNIFICAN MEDIA = MEDIOS, MARKETING =MERCADEO. SE REIVINDICA EL CONJUNTO DESCRITO.</t>
  </si>
  <si>
    <t>Caracas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</si>
  <si>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width="10%"&gt;26/07/2022&lt;/td&gt;&lt;td class="izq6a-color" width="10%"&gt;&lt;/td&gt;&lt;td class="izq6a-color" width="10%"&gt;0&lt;/td&gt;&lt;td class="izq6a-color" width="20%"&gt;INGRESO DE SOLICITUD&lt;/td&gt;&lt;td class="izq6a-color" width="10%"&gt;26/07/2022&lt;/td&gt;&lt;td class="izq6a-color" width="30%"&gt;Pago de Tasa y Publicacion en Prensa: F0593932 Tramite: 324579 Ref.: 334760&lt;/td&gt;&lt;td class="celda8" width="10%"&gt;  &lt;/td&gt;&lt;/tr&gt;&lt;tr&gt;&lt;td class="izq6a-color" width="10%"&gt;28/09/2022&lt;/td&gt;&lt;td class="izq6a-color" width="10%"&gt;&lt;/td&gt;&lt;td class="izq6a-color" width="10%"&gt;0&lt;/td&gt;&lt;td class="izq6a-color" width="20%"&gt;POR NOTIFICAR ORDEN DE PUBLICACION EN PRENSA POR EXAM. DE FORMA APROBADO&lt;/td&gt;&lt;td class="izq6a-color" width="10%"&gt;28/09/2022&lt;/td&gt;&lt;td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F0593932 Tramite: 324579 Ref.: 334760&lt;/td&gt;&lt;td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324579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width="10%"&gt;27/02/2023&lt;/td&gt;&lt;td class="izq6a-color" width="10%"&gt;&lt;/td&gt;&lt;td class="izq6a-color" width="10%"&gt;0&lt;/td&gt;&lt;td class="izq6a-color" width="20%"&gt;SOLICITUD EN EXAMEN DE REGISTRABILIDAD&lt;/td&gt;&lt;td class="izq6a-color" width="10%"&gt;27/02/2023&lt;/td&gt;&lt;td class="izq6a-color" width="30%"&gt;&lt;/td&gt;&lt;td class="celda8" width="10%"&gt;  &lt;/td&gt;&lt;/tr&gt;&lt;tr&gt;&lt;td class="izq6a-color" width="10%"&gt;10/05/2023&lt;/td&gt;&lt;td class="izq6a-color" width="10%"&gt;&lt;/td&gt;&lt;td class="izq6a-color" width="10%"&gt;&lt;/td&gt;&lt;td class="izq6a-color" width="20%"&gt;BUSQUEDA GRAFICA ELABORADA, PENDIENTE DE EXAMEN DE FONDO&lt;/td&gt;&lt;td class="izq6a-color" width="10%"&gt;10/05/2023&lt;/td&gt;&lt;td class="izq6a-color" width="30%"&gt;BUSQUEDA GRAFICA ELABORADA, PENDIENTE DE EXAMEN DE FONDO&lt;/td&gt;&lt;td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width="30%"&gt;CONCEDIDA EN BOLETIN 622&lt;/td&gt;&lt;td class="celda8" width="10%"&gt;  &lt;/td&gt;&lt;/tr&gt;&lt;tr&gt;&lt;td class="izq6a-color" width="10%"&gt;01/06/2023&lt;/td&gt;&lt;td class="izq6a-color" width="10%"&gt;01/06/2038&lt;/td&gt;&lt;td class="izq6a-color" width="10%"&gt;257&lt;/td&gt;&lt;td class="izq6a-color" width="20%"&gt;REGISTRO DE MARCA&lt;/td&gt;&lt;td class="izq6a-color" width="10%"&gt;29/06/2023&lt;/td&gt;&lt;td class="izq6a-color" width="30%"&gt;REGISTRO NUMERO: S078273, POR TRAMITE WEBPI: T0370223&lt;/td&gt;&lt;td class="celda8" width="10%"&gt;&lt;a href="http://multimedia.sapi.gob.ve/marcas/certificados/boletin622/2022006639.pdf" target="_blank"&gt;&lt;img border="1" height="40" src="https://webpi.sapi.gob.ve/imagenes/ver_devolucion.png" width="40"/&gt;&lt;/a&gt;&lt;/td&gt;&lt;/tr&gt;&lt;tr&gt;&lt;td class="izq6a-color" width="10%"&gt;29/06/2023&lt;/td&gt;&lt;td class="izq6a-color" width="10%"&gt;&lt;/td&gt;&lt;td class="izq6a-color" width="10%"&gt;370223&lt;/td&gt;&lt;td class="izq6a-color" width="20%"&gt;PAGO DE DERECHOS&lt;/td&gt;&lt;td class="izq6a-color" width="10%"&gt;29/06/2023&lt;/td&gt;&lt;td class="izq6a-color" width="30%"&gt;35&lt;/td&gt;&lt;td class="celda8" width="10%"&gt;  &lt;/td&gt;&lt;/tr&gt;&lt;/table&gt;</t>
  </si>
  <si>
    <t>Webpi 27-feb-2025 14:44:47</t>
  </si>
  <si>
    <t>P393837</t>
  </si>
  <si>
    <t>BEBIDAS ALCOHOLICAS, VINOS, VINOS GENEROSOS Y LAS SIDRAS.</t>
  </si>
  <si>
    <t>J. GARCIA CARRION, S.A.</t>
  </si>
  <si>
    <t>MURCIA - ESPAÑA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</si>
  <si>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width="10%"&gt;02/08/2022&lt;/td&gt;&lt;td class="izq6a-color" width="10%"&gt;&lt;/td&gt;&lt;td class="izq6a-color" width="10%"&gt;0&lt;/td&gt;&lt;td class="izq6a-color" width="20%"&gt;INGRESO DE SOLICITUD&lt;/td&gt;&lt;td class="izq6a-color" width="10%"&gt;02/08/2022&lt;/td&gt;&lt;td class="izq6a-color" width="30%"&gt;Pago de Tasa y Publicacion en Prensa: F0594911 Tramite: 325331 Ref.: 335515&lt;/td&gt;&lt;td class="celda8" width="10%"&gt;  &lt;/td&gt;&lt;/tr&gt;&lt;tr&gt;&lt;td class="izq6a-color" width="10%"&gt;04/10/2022&lt;/td&gt;&lt;td class="izq6a-color" width="10%"&gt;&lt;/td&gt;&lt;td class="izq6a-color" width="10%"&gt;0&lt;/td&gt;&lt;td class="izq6a-color" width="20%"&gt;POR NOTIFICAR ORDEN DE PUBLICACION EN PRENSA POR EXAM. DE FORMA APROBADO&lt;/td&gt;&lt;td class="izq6a-color" width="10%"&gt;04/10/2022&lt;/td&gt;&lt;td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F0594911 Tramite: 325331 Ref.: 335515&lt;/td&gt;&lt;td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325331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width="10%"&gt;03/03/2023&lt;/td&gt;&lt;td class="izq6a-color" width="10%"&gt;&lt;/td&gt;&lt;td class="izq6a-color" width="10%"&gt;0&lt;/td&gt;&lt;td class="izq6a-color" width="20%"&gt;SOLICITUD EN EXAMEN DE REGISTRABILIDAD&lt;/td&gt;&lt;td class="izq6a-color" width="10%"&gt;03/03/2023&lt;/td&gt;&lt;td class="izq6a-color" width="30%"&gt;&lt;/td&gt;&lt;td class="celda8" width="10%"&gt;  &lt;/td&gt;&lt;/tr&gt;&lt;tr&gt;&lt;td class="izq6a-color" width="10%"&gt;15/05/2023&lt;/td&gt;&lt;td class="izq6a-color" width="10%"&gt;&lt;/td&gt;&lt;td class="izq6a-color" width="10%"&gt;202315006&lt;/td&gt;&lt;td class="izq6a-color" width="20%"&gt;MODIFICACION DE DATOS DE LA SOLICITUD&lt;/td&gt;&lt;td class="izq6a-color" width="10%"&gt;15/05/2023&lt;/td&gt;&lt;td class="izq6a-color" width="30%"&gt;CAMBIO DE SOLICITANTE&lt;/td&gt;&lt;td class="celda8" width="10%"&gt;  &lt;/td&gt;&lt;/tr&gt;&lt;tr&gt;&lt;td class="izq6a-color" width="10%"&gt;15/05/2023&lt;/td&gt;&lt;td class="izq6a-color" width="10%"&gt;&lt;/td&gt;&lt;td class="izq6a-color" width="10%"&gt;202315006&lt;/td&gt;&lt;td class="izq6a-color" width="20%"&gt;CAMBIO DE TITULAR&lt;/td&gt;&lt;td class="izq6a-color" width="10%"&gt;15/05/2023&lt;/td&gt;&lt;td class="izq6a-color" width="30%"&gt;Elim.: TOMACITA CCS, C.A. Domicilio: AV NUEVA GRANADACON CALLE DELGADO LOCAL COMERCIAL KING JOSE NRO S/N ZONA LA BADERA CARACAS DTTO CAPITAL, VENEZUELA Inser.: J. GARCIA CARRION, S.A. Domicilio: MURCIA, ESPAÑA. S/Factura No.: F0633665 De Fecha: 15/05/2023&lt;/td&gt;&lt;td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width="10%"&gt;377&lt;/td&gt;&lt;td class="izq6a-color" width="20%"&gt;REGISTRO DE MARCA&lt;/td&gt;&lt;td class="izq6a-color" width="10%"&gt;13/11/2023&lt;/td&gt;&lt;td class="izq6a-color" width="30%"&gt;REGISTRO NUMERO: P393837, POR TRAMITE WEBPI: T0390867&lt;/td&gt;&lt;td class="celda8" width="10%"&gt;&lt;a href="http://multimedia.sapi.gob.ve/marcas/certificados/boletin624/2022006947.pdf" target="_blank"&gt;&lt;img border="1" height="40" src="https://webpi.sapi.gob.ve/imagenes/ver_devolucion.png" width="40"/&gt;&lt;/a&gt;&lt;/td&gt;&lt;/tr&gt;&lt;tr&gt;&lt;td class="izq6a-color" width="10%"&gt;13/11/2023&lt;/td&gt;&lt;td class="izq6a-color" width="10%"&gt;&lt;/td&gt;&lt;td class="izq6a-color" width="10%"&gt;390867&lt;/td&gt;&lt;td class="izq6a-color" width="20%"&gt;PAGO DE DERECHOS&lt;/td&gt;&lt;td class="izq6a-color" width="10%"&gt;13/11/2023&lt;/td&gt;&lt;td class="izq6a-color" width="30%"&gt;33&lt;/td&gt;&lt;td class="celda8" width="10%"&gt;  &lt;/td&gt;&lt;/tr&gt;&lt;/table&gt;</t>
  </si>
  <si>
    <t>Webpi 27-feb-2025 14:44:58</t>
  </si>
  <si>
    <t>P393383</t>
  </si>
  <si>
    <t>PRODUCTOS FARMACÉUTICOS, PREPARADOS HOMEOPATÍCOS; PREPARACIONES PARA USO MEDICO Y VETERINARIO; ALIMENTOS Y SUSTANCIAS DIETETICAS PARA USO MEDICO O VETERINARIO, ALIMENTOS PARA BEBES; COMPLEMENTOS ALIMENTICIOS PARA PERSONAS O ANIMALES.</t>
  </si>
  <si>
    <t>EN LA ETIQUETA SE PUEDE OBSERVAR LO QUE APARENTA SER EL SÍMBOLO MEDICO DE UNA FORMA CARICATURESCA Y EN LA PARTE SUPERIOR TANTO DEL LADO DERECHO COMO DEL LADO IZQUIERDO SE OBSERVA LO QUE APARENTA SER UNAS HOJAS DE COLOR VERDE Y EN EL CENTRO UNA LINEA CURVA DE COLOR BLANCO, LA VARA CENTRAL ES DE COLOR AZUL CLARO Y TIENE EN SU PARTE SUPERIOR UNA CONCHA MARINA DE MENOR TAMAÑO DELINEADA EN COLOR AZUL CLARO Y FONDO BLANCO, ENROSCADA EN LA VARA SE OBSERVA UNA CULEBRA DE COLOR NEGRA DEBAJO DEL GRÁFICO ANTES DESCRITO SE OBSERVA LA PALABRA DE FANTASÍA MEDFALCH (SIN TRADUCCIÓN) EN LETRAS CARACTERÍSTICAS DE COLOR NEGRO DONDE LAS LETRAS M Y F SE ENCUENTRA EN LETRA MAYÚSCULA Y EL RESTO EN MINÚSCULA. SE REIVINDICA EL CONJUNTO DESCRITO, INCLUYENDO LOS COLORES Y LA DISPOSICIÓN DE ELEMENTOS EN EL.</t>
  </si>
  <si>
    <t>1117136;1124849</t>
  </si>
  <si>
    <t>FALCHINI DE CASTIGLIONI TITINA;ALEJANDRA MEDINA</t>
  </si>
  <si>
    <t>Caracas, Distrito Capital - VENEZUELA;santa paula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</si>
  <si>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width="10%"&gt;04/08/2022&lt;/td&gt;&lt;td class="izq6a-color" width="10%"&gt;&lt;/td&gt;&lt;td class="izq6a-color" width="10%"&gt;0&lt;/td&gt;&lt;td class="izq6a-color" width="20%"&gt;INGRESO DE SOLICITUD&lt;/td&gt;&lt;td class="izq6a-color" width="10%"&gt;04/08/2022&lt;/td&gt;&lt;td class="izq6a-color" width="30%"&gt;Pago de Tasa y Publicacion en Prensa: F0595232 Tramite: 325670 Ref.: 335911&lt;/td&gt;&lt;td class="celda8" width="10%"&gt;  &lt;/td&gt;&lt;/tr&gt;&lt;tr&gt;&lt;td class="izq6a-color" width="10%"&gt;04/08/2022&lt;/td&gt;&lt;td class="izq6a-color" width="10%"&gt;&lt;/td&gt;&lt;td class="izq6a-color" width="10%"&gt;0&lt;/td&gt;&lt;td class="izq6a-color" width="20%"&gt;POR NOTIFICAR ORDEN DE PUBLICACION EN PRENSA POR EXAM. DE FORMA APROBADO&lt;/td&gt;&lt;td class="izq6a-color" width="10%"&gt;04/08/2022&lt;/td&gt;&lt;td class="izq6a-color" width="30%"&gt;&lt;/td&gt;&lt;td class="celda8" width="10%"&gt;  &lt;/td&gt;&lt;/tr&gt;&lt;tr&gt;&lt;td class="izq6a-color" width="10%"&gt;22/09/2022&lt;/td&gt;&lt;td class="izq6a-color" width="10%"&gt;22/11/2022&lt;/td&gt;&lt;td class="izq6a-color" width="10%"&gt;618&lt;/td&gt;&lt;td class="izq6a-color" width="20%"&gt;ORDEN DE PUBLICACION EN PRENSA NOTIFICADA EN BOLETIN&lt;/td&gt;&lt;td class="izq6a-color" width="10%"&gt;22/09/2022&lt;/td&gt;&lt;td class="izq6a-color" width="30%"&gt;ORDEN DE PUBLICACION NOTIFICADA EN BOLETIN 618&lt;/td&gt;&lt;td class="celda8" width="10%"&gt;  &lt;/td&gt;&lt;/tr&gt;&lt;tr&gt;&lt;td class="izq6a-color" width="10%"&gt;22/09/2022&lt;/td&gt;&lt;td class="izq6a-color" width="10%"&gt;&lt;/td&gt;&lt;td class="izq6a-color" width="10%"&gt;618&lt;/td&gt;&lt;td class="izq6a-color" width="20%"&gt;PUBLICACION EN PRENSA DIGITAL PAGADA Y EN CURSO&lt;/td&gt;&lt;td class="izq6a-color" width="10%"&gt;22/09/2022&lt;/td&gt;&lt;td class="izq6a-color" width="30%"&gt;Pago de Tasa y Publicacion en Prensa: F0595232 Tramite: 325670 Ref.: 335911&lt;/td&gt;&lt;td class="celda8" width="10%"&gt;  &lt;/td&gt;&lt;/tr&gt;&lt;tr&gt;&lt;td class="izq6a-color" width="10%"&gt;22/09/2022&lt;/td&gt;&lt;td class="izq6a-color" width="10%"&gt;&lt;/td&gt;&lt;td class="izq6a-color" width="10%"&gt;0&lt;/td&gt;&lt;td class="izq6a-color" width="20%"&gt;RECEPCION DE PUBLICACION EN PRENSA&lt;/td&gt;&lt;td class="izq6a-color" width="10%"&gt;27/09/2022&lt;/td&gt;&lt;td class="izq6a-color" width="30%"&gt;Periodico Digital del SAPI No.:1864 de Fecha: 22/09/2022 segun T/No.: 325670 &lt;/td&gt;&lt;td class="celda8" width="10%"&gt;  &lt;/td&gt;&lt;/tr&gt;&lt;tr&gt;&lt;td class="izq6a-color" width="10%"&gt;28/10/2022&lt;/td&gt;&lt;td class="izq6a-color" width="10%"&gt;&lt;/td&gt;&lt;td class="izq6a-color" width="10%"&gt;618&lt;/td&gt;&lt;td class="izq6a-color" width="20%"&gt;ORDEN DE PUBLICACION EN BOLETIN COMO SOLICITADA&lt;/td&gt;&lt;td class="izq6a-color" width="10%"&gt;28/10/2022&lt;/td&gt;&lt;td class="izq6a-color" width="30%"&gt;&lt;/td&gt;&lt;td class="celda8" width="10%"&gt;  &lt;/td&gt;&lt;/tr&gt;&lt;tr&gt;&lt;td class="izq6a-color" width="10%"&gt;28/11/2022&lt;/td&gt;&lt;td class="izq6a-color" width="10%"&gt;13/01/2023&lt;/td&gt;&lt;td class="izq6a-color" width="10%"&gt;619&lt;/td&gt;&lt;td class="izq6a-color" width="20%"&gt;PUBLICACION DE LA MARCA COMO SOLICITADA &lt;/td&gt;&lt;td class="izq6a-color" width="10%"&gt;28/11/2022&lt;/td&gt;&lt;td class="izq6a-color" width="30%"&gt;PUBLICADA EN BOLETIN 619&lt;/td&gt;&lt;td class="celda8" width="10%"&gt;  &lt;/td&gt;&lt;/tr&gt;&lt;tr&gt;&lt;td class="izq6a-color" width="10%"&gt;07/09/2023&lt;/td&gt;&lt;td class="izq6a-color" width="10%"&gt;&lt;/td&gt;&lt;td class="izq6a-color" width="10%"&gt;0&lt;/td&gt;&lt;td class="izq6a-color" width="20%"&gt;SOLICITUD EN EXAMEN DE REGISTRABILIDAD&lt;/td&gt;&lt;td class="izq6a-color" width="10%"&gt;07/09/2023&lt;/td&gt;&lt;td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width="10%"&gt;260&lt;/td&gt;&lt;td class="izq6a-color" width="20%"&gt;REGISTRO DE MARCA&lt;/td&gt;&lt;td class="izq6a-color" width="10%"&gt;27/10/2023&lt;/td&gt;&lt;td class="izq6a-color" width="30%"&gt;REGISTRO NUMERO: P393383, POR TRAMITE WEBPI: T0387957&lt;/td&gt;&lt;td class="celda8" width="10%"&gt;&lt;a href="http://multimedia.sapi.gob.ve/marcas/certificados/boletin624/2022007064.pdf" target="_blank"&gt;&lt;img border="1" height="40" src="https://webpi.sapi.gob.ve/imagenes/ver_devolucion.png" width="40"/&gt;&lt;/a&gt;&lt;/td&gt;&lt;/tr&gt;&lt;tr&gt;&lt;td class="izq6a-color" width="10%"&gt;27/10/2023&lt;/td&gt;&lt;td class="izq6a-color" width="10%"&gt;&lt;/td&gt;&lt;td class="izq6a-color" width="10%"&gt;387957&lt;/td&gt;&lt;td class="izq6a-color" width="20%"&gt;PAGO DE DERECHOS&lt;/td&gt;&lt;td class="izq6a-color" width="10%"&gt;27/10/2023&lt;/td&gt;&lt;td class="izq6a-color" width="30%"&gt;5&lt;/td&gt;&lt;td class="celda8" width="10%"&gt;  &lt;/td&gt;&lt;/tr&gt;&lt;/table&gt;</t>
  </si>
  <si>
    <t>Webpi 27-feb-2025 14:45:10</t>
  </si>
  <si>
    <t>P393800</t>
  </si>
  <si>
    <t>APARATOS DE TELEVISIÓN; BARRAS DE SONIDO; ALTAVOCES; TELÉFONOS MÓVILES; COMPUTADORES TIPO TABLETAS; AURICULARES INALÁMBRICOS; CERRADURAS DE PUERTAS INTELIGENTES; ANTEOJOS INTELIGENTES; APLICACIONES DE SOFTWARE PARA TELÉFONOS INTELIGENTES, DESCARGABLES; APLICACIONES DE SOFTWARE DE COMPUTACIÓN, DESCARGABLES; PULSERAS DE IDENTIFICACIÓN CODIFICADAS, MAGNÉTICAS; PANTALLAS DE DIODOS EMISORES DE LUZ (LED); PANTALLAS DE VISUALIZACIÓN DE VÍDEO; APARATOS DE CONTROL REMOTO; VIDEO PROYECTORES.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</si>
  <si>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width="10%"&gt;11/08/2022&lt;/td&gt;&lt;td class="izq6a-color" width="10%"&gt;&lt;/td&gt;&lt;td class="izq6a-color" width="10%"&gt;0&lt;/td&gt;&lt;td class="izq6a-color" width="20%"&gt;INGRESO DE SOLICITUD&lt;/td&gt;&lt;td class="izq6a-color" width="10%"&gt;11/08/2022&lt;/td&gt;&lt;td class="izq6a-color" width="30%"&gt;Pago de Tasa y Publicacion en Prensa: F0596481 Tramite: 326808 Ref.: 336801&lt;/td&gt;&lt;td class="celda8" width="10%"&gt;  &lt;/td&gt;&lt;/tr&gt;&lt;tr&gt;&lt;td class="izq6a-color" width="10%"&gt;11/10/2022&lt;/td&gt;&lt;td class="izq6a-color" width="10%"&gt;&lt;/td&gt;&lt;td class="izq6a-color" width="10%"&gt;0&lt;/td&gt;&lt;td class="izq6a-color" width="20%"&gt;POR NOTIFICAR ORDEN DE PUBLICACION EN PRENSA POR EXAM. DE FORMA APROBADO&lt;/td&gt;&lt;td class="izq6a-color" width="10%"&gt;11/10/2022&lt;/td&gt;&lt;td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F0596481 Tramite: 326808 Ref.: 336801&lt;/td&gt;&lt;td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326808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width="10%"&gt;07/09/2023&lt;/td&gt;&lt;td class="izq6a-color" width="10%"&gt;&lt;/td&gt;&lt;td class="izq6a-color" width="10%"&gt;0&lt;/td&gt;&lt;td class="izq6a-color" width="20%"&gt;SOLICITUD EN EXAMEN DE REGISTRABILIDAD&lt;/td&gt;&lt;td class="izq6a-color" width="10%"&gt;07/09/2023&lt;/td&gt;&lt;td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width="10%"&gt;375&lt;/td&gt;&lt;td class="izq6a-color" width="20%"&gt;REGISTRO DE MARCA&lt;/td&gt;&lt;td class="izq6a-color" width="10%"&gt;10/11/2023&lt;/td&gt;&lt;td class="izq6a-color" width="30%"&gt;REGISTRO NUMERO: P393800, POR TRAMITE WEBPI: T0390660&lt;/td&gt;&lt;td class="celda8" width="10%"&gt;&lt;a href="http://multimedia.sapi.gob.ve/marcas/certificados/boletin624/2022007272.pdf" target="_blank"&gt;&lt;img border="1" height="40" src="https://webpi.sapi.gob.ve/imagenes/ver_devolucion.png" width="40"/&gt;&lt;/a&gt;&lt;/td&gt;&lt;/tr&gt;&lt;tr&gt;&lt;td class="izq6a-color" width="10%"&gt;10/11/2023&lt;/td&gt;&lt;td class="izq6a-color" width="10%"&gt;&lt;/td&gt;&lt;td class="izq6a-color" width="10%"&gt;390660&lt;/td&gt;&lt;td class="izq6a-color" width="20%"&gt;PAGO DE DERECHOS&lt;/td&gt;&lt;td class="izq6a-color" width="10%"&gt;10/11/2023&lt;/td&gt;&lt;td class="izq6a-color" width="30%"&gt;9&lt;/td&gt;&lt;td class="celda8" width="10%"&gt;  &lt;/td&gt;&lt;/tr&gt;&lt;/table&gt;</t>
  </si>
  <si>
    <t>Webpi 27-feb-2025 14:45:22</t>
  </si>
  <si>
    <t>S079080</t>
  </si>
  <si>
    <t>SERVICIOS CIENTÍFICOS Y TECNOLÓGICOS, SERVICIOS DE INVESTIGACIÓN Y DISEÑO EN ESTOS ÁMBITOS; DISEÑO Y DESARROLLO DE HARDWARE Y SOFTWARE.</t>
  </si>
  <si>
    <t>Consiste en una etiqueta de fondo de color blanco sobre el cual se observa un robot con tonalidades verdes con un rectángulo azul en donde se ubicaran los ojos y la sonrisa del robot las cuales son de color verde. Debajo del robot se encuentra la palabra BIOZTRONICS escrita en letras características mayúsculas. La Palabra BIO Significa vida, se le agrega la letra Z que corresponde a la inicial del nombre de la madre del fundador, seguido se agrega la palabra TRONICS que es el diminutivo de electronics que es una palabra del idioma ingles que traducido al español significa “Electronica”. En la palabra Bioztronics se observan tres tonos de colores, se remplazan las dos “O” que posee la palabra por círculos en color verde, la B, I y la Z están en color azul marino y en negrita, luego las letras T, R, N, I, C, y la S se encuentran en color gris. Debajo de la palabra BIOZTRONICS y tocando las dos O que se encuentran en el texto se consigue una línea curva que hace alusión a una sonrisa debajo de la palabra.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</si>
  <si>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width="10%"&gt;11/08/2022&lt;/td&gt;&lt;td class="izq6a-color" width="10%"&gt;&lt;/td&gt;&lt;td class="izq6a-color" width="10%"&gt;0&lt;/td&gt;&lt;td class="izq6a-color" width="20%"&gt;INGRESO DE SOLICITUD&lt;/td&gt;&lt;td class="izq6a-color" width="10%"&gt;11/08/2022&lt;/td&gt;&lt;td class="izq6a-color" width="30%"&gt;Pago de Tasa y Publicacion en Prensa: F0596244 Tramite: 326607 Ref.: 336714&lt;/td&gt;&lt;td class="celda8" width="10%"&gt;  &lt;/td&gt;&lt;/tr&gt;&lt;tr&gt;&lt;td class="izq6a-color" width="10%"&gt;19/09/2022&lt;/td&gt;&lt;td class="izq6a-color" width="10%"&gt;&lt;/td&gt;&lt;td class="izq6a-color" width="10%"&gt;&lt;/td&gt;&lt;td class="izq6a-color" width="20%"&gt;BUSQUEDA GRAFICA ELABORADA, PENDIENTE DE EXAMEN DE FONDO&lt;/td&gt;&lt;td class="izq6a-color" width="10%"&gt;19/09/2022&lt;/td&gt;&lt;td class="izq6a-color" width="30%"&gt;BUSQUEDA GRAFICA ELABORADA, PENDIENTE DE EXAMEN DE FONDO&lt;/td&gt;&lt;td class="celda8" width="10%"&gt;  &lt;/td&gt;&lt;/tr&gt;&lt;tr&gt;&lt;td class="izq6a-color" width="10%"&gt;11/10/2022&lt;/td&gt;&lt;td class="izq6a-color" width="10%"&gt;&lt;/td&gt;&lt;td class="izq6a-color" width="10%"&gt;0&lt;/td&gt;&lt;td class="izq6a-color" width="20%"&gt;POR NOTIFICAR ORDEN DE PUBLICACION EN PRENSA POR EXAM. DE FORMA APROBADO&lt;/td&gt;&lt;td class="izq6a-color" width="10%"&gt;11/10/2022&lt;/td&gt;&lt;td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F0596244 Tramite: 326607 Ref.: 336714&lt;/td&gt;&lt;td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326607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width="10%"&gt;07/09/2023&lt;/td&gt;&lt;td class="izq6a-color" width="10%"&gt;&lt;/td&gt;&lt;td class="izq6a-color" width="10%"&gt;0&lt;/td&gt;&lt;td class="izq6a-color" width="20%"&gt;SOLICITUD EN EXAMEN DE REGISTRABILIDAD&lt;/td&gt;&lt;td class="izq6a-color" width="10%"&gt;07/09/2023&lt;/td&gt;&lt;td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width="10%"&gt;376&lt;/td&gt;&lt;td class="izq6a-color" width="20%"&gt;REGISTRO DE MARCA&lt;/td&gt;&lt;td class="izq6a-color" width="10%"&gt;17/11/2023&lt;/td&gt;&lt;td class="izq6a-color" width="30%"&gt;REGISTRO NUMERO: S079080, POR TRAMITE WEBPI: T0392175&lt;/td&gt;&lt;td class="celda8" width="10%"&gt;&lt;a href="http://multimedia.sapi.gob.ve/marcas/certificados/boletin624/2022007277.pdf" target="_blank"&gt;&lt;img border="1" height="40" src="https://webpi.sapi.gob.ve/imagenes/ver_devolucion.png" width="40"/&gt;&lt;/a&gt;&lt;/td&gt;&lt;/tr&gt;&lt;tr&gt;&lt;td class="izq6a-color" width="10%"&gt;17/11/2023&lt;/td&gt;&lt;td class="izq6a-color" width="10%"&gt;&lt;/td&gt;&lt;td class="izq6a-color" width="10%"&gt;392175&lt;/td&gt;&lt;td class="izq6a-color" width="20%"&gt;PAGO DE DERECHOS&lt;/td&gt;&lt;td class="izq6a-color" width="10%"&gt;17/11/2023&lt;/td&gt;&lt;td class="izq6a-color" width="30%"&gt;42&lt;/td&gt;&lt;td class="celda8" width="10%"&gt;  &lt;/td&gt;&lt;/tr&gt;&lt;/table&gt;</t>
  </si>
  <si>
    <t>Webpi 27-feb-2025 14:45:33</t>
  </si>
  <si>
    <t>SOFTWARE DE APLICACIÓN MÓVIL DESCARGABLE PARA FACILITAR LAS TRANSACCIONES EN LAS REDES DE BLOCKCHAIN (CADENAS DE BLOQUES); SOFTWARE DE APLICACIÓN DESCARGABLE DE ORDENADOR PARA FACILITAR LAS TRANSACCIONES EN LAS REDES DE BLOCKCHAIN (CADENAS DE BLOQUES); SOFTWARE DESCARGABLE DE AUTENTICACIÓN PARA CONTROLAR EL ACCESO A Y LAS COMUNICACIONES CON LOS ORDENADORES Y LAS REDES DE BLOCKCHAIN (CADENAS DE BLOQUES); SOFTWARE DESCARGABLE DE APLICACIÓN MÓVIL Y DE ORDENADOR PARA PROCESAR PAGOS ELECTRÓNICOS Y TRANSFERIR FONDOS A OTROS O RECIBIR FONDOS DE OTROS EN LAS REDES DE BLOCKCHAIN (CADENAS DE BLOQUES); TARJETAS DE CRÉDITO CODIFICADAS MAGNÉTICAMENTE Y TARJETAS DE IDENTIFICACIÓN MAGNÉTICAS PARA SER USADAS EN EL PAGO DE SERVICIOS; PROGRAMAS INFORMÁTICOS QUE FUNCIONAN COMO INTERFAZ ENTRE UN NAVEGADOR DE INTERNET Y LAS REDES DE BLOCKCHAIN (CADENAS DE BLOQUES); PROGRAMAS INFORMÁTICOS DESCARGABLES PARA DESARROLLAR, CREAR, PROBAR, Y/O AMPLIAR LA FUNCIONALIDAD DE LAS APLICACIONES DISTRIBUIDAS EN LAS REDES DE BLOCKCHAIN (CADENAS DE BLOQUES); PROGRAMAS INFORMÁTICOS PARA LA EJECUCIÓN Y LA GESTIÓN DE TRANSACCIONES DE DATOS SEGURAS EN LAS REDES DE BLOCKCHAIN (CADENAS DE BLOQUES); PROGRAMAS INFORMÁTICOS PARA LA GESTIÓN DE ACTIVOS EN MONEDA DIGITAL; PROGRAMAS INFORMÁTICOS PARA PERMITIR A LOS INVERSORES APOSTAR SUS ACTIVOS DIGITALES CON RETORNO EN PRUEBA DE LA RED DE STAKING (COMPRA Y MANTENIMIENTO DE CRIPTOMONEDAS EN UNA BILLETERA VIRTUAL), VOTAR PARA APOYAR LOS EVENTOS DE GOBERNANZA DE LA RED Y CREAR ACTIVOS DIGITALES. (PRODUCTOS NACIONALES Y/O EXTRANJEROS).</t>
  </si>
  <si>
    <t>2022-1309</t>
  </si>
  <si>
    <t>Prioridad: 40202251243C en: SINGAPUR de fecha: 27/06/2022</t>
  </si>
  <si>
    <t>ACHIP &amp; ACHAIR GUILD VENTURES PTE. LTD.</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</si>
  <si>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width="10%"&gt;18/08/2022&lt;/td&gt;&lt;td class="izq6a-color" width="10%"&gt;&lt;/td&gt;&lt;td class="izq6a-color" width="10%"&gt;0&lt;/td&gt;&lt;td class="izq6a-color" width="20%"&gt;INGRESO DE SOLICITUD&lt;/td&gt;&lt;td class="izq6a-color" width="10%"&gt;18/08/2022&lt;/td&gt;&lt;td class="izq6a-color" width="30%"&gt;Pago de Tasa y Publicacion en Prensa: F0597821 Tramite: 328109 Ref.: 337874&lt;/td&gt;&lt;td class="celda8" width="10%"&gt;  &lt;/td&gt;&lt;/tr&gt;&lt;tr&gt;&lt;td class="izq6a-color" width="10%"&gt;22/08/2022&lt;/td&gt;&lt;td class="izq6a-color" width="10%"&gt;&lt;/td&gt;&lt;td class="izq6a-color" width="10%"&gt;0&lt;/td&gt;&lt;td class="izq6a-color" width="20%"&gt;ESCRITO DE RECEPCION DE DOCUMENTOS (RECAUDOS)&lt;/td&gt;&lt;td class="izq6a-color" width="10%"&gt;22/08/2022&lt;/td&gt;&lt;td class="izq6a-color" width="30%"&gt;ESCRITO DE RECEPCION DE DOCUMENTOS (RECAUDOS PLANILLA FM-02)&lt;/td&gt;&lt;td class="celda8" width="10%"&gt;  &lt;/td&gt;&lt;/tr&gt;&lt;tr&gt;&lt;td class="izq6a-color" width="10%"&gt;26/09/2022&lt;/td&gt;&lt;td class="izq6a-color" width="10%"&gt;&lt;/td&gt;&lt;td class="izq6a-color" width="10%"&gt;0&lt;/td&gt;&lt;td class="izq6a-color" width="20%"&gt;ESCRITO ASOCIADO A MARCA EN TRAMITE - INFORMACION VARIA&lt;/td&gt;&lt;td class="izq6a-color" width="10%"&gt;26/09/2022&lt;/td&gt;&lt;td class="izq6a-color" width="30%"&gt;ESCRITO DE NOTIFICACIÓN DE PODER NRO: 2022-1309&lt;/td&gt;&lt;td class="celda8" width="10%"&gt;  &lt;/td&gt;&lt;/tr&gt;&lt;tr&gt;&lt;td class="izq6a-color" width="10%"&gt;26/09/2022&lt;/td&gt;&lt;td class="izq6a-color" width="10%"&gt;&lt;/td&gt;&lt;td class="izq6a-color" width="10%"&gt;0&lt;/td&gt;&lt;td class="izq6a-color" width="20%"&gt;ESCRITO ASOCIADO A MARCA EN TRAMITE - INFORMACION VARIA&lt;/td&gt;&lt;td class="izq6a-color" width="10%"&gt;26/09/2022&lt;/td&gt;&lt;td class="izq6a-color" width="30%"&gt;CONSIGNACIÓN DE DOCUMENTO DE PRIORIDAD &lt;/td&gt;&lt;td class="celda8" width="10%"&gt;  &lt;/td&gt;&lt;/tr&gt;&lt;tr&gt;&lt;td class="izq6a-color" width="10%"&gt;18/10/2022&lt;/td&gt;&lt;td class="izq6a-color" width="10%"&gt;&lt;/td&gt;&lt;td class="izq6a-color" width="10%"&gt;0&lt;/td&gt;&lt;td class="izq6a-color" width="20%"&gt;POR NOTIFICAR ORDEN DE PUBLICACION EN PRENSA POR EXAM. DE FORMA APROBADO&lt;/td&gt;&lt;td class="izq6a-color" width="10%"&gt;18/10/2022&lt;/td&gt;&lt;td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F0597821 Tramite: 328109 Ref.: 337874&lt;/td&gt;&lt;td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328109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width="10%"&gt;14/03/2023&lt;/td&gt;&lt;td class="izq6a-color" width="10%"&gt;&lt;/td&gt;&lt;td class="izq6a-color" width="10%"&gt;0&lt;/td&gt;&lt;td class="izq6a-color" width="20%"&gt;SOLICITUD EN EXAMEN DE REGISTRABILIDAD&lt;/td&gt;&lt;td class="izq6a-color" width="10%"&gt;14/03/2023&lt;/td&gt;&lt;td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width="10%"&gt;30/01/2024&lt;/td&gt;&lt;td class="izq6a-color" width="10%"&gt;&lt;/td&gt;&lt;td class="izq6a-color" width="10%"&gt;624&lt;/td&gt;&lt;td class="izq6a-color" width="20%"&gt;CADUCIDAD POR NO PAGO &lt;/td&gt;&lt;td class="izq6a-color" width="10%"&gt;30/01/2024&lt;/td&gt;&lt;td class="izq6a-color" width="30%"&gt;&lt;/td&gt;&lt;td class="celda8" width="10%"&gt;  &lt;/td&gt;&lt;/tr&gt;&lt;tr&gt;&lt;td class="izq6a-color" width="10%"&gt;20/02/2024&lt;/td&gt;&lt;td class="izq6a-color" width="10%"&gt;11/03/2024&lt;/td&gt;&lt;td class="izq6a-color" width="10%"&gt;627&lt;/td&gt;&lt;td class="izq6a-color" width="20%"&gt;PUBLICACION DE MARCAS CADUCAS POR NO PAGO &lt;/td&gt;&lt;td class="izq6a-color" width="10%"&gt;20/02/2024&lt;/td&gt;&lt;td class="izq6a-color" width="30%"&gt;CADUCA EN BOLETIN 627&lt;/td&gt;&lt;td class="celda8" width="10%"&gt;  &lt;/td&gt;&lt;/tr&gt;&lt;/table&gt;</t>
  </si>
  <si>
    <t>Webpi 27-feb-2025 14:45:45</t>
  </si>
  <si>
    <t>P393239</t>
  </si>
  <si>
    <t>MATERIALES DE CONSTRUCCIÓN NO METÁLICOS, PARA LA FABRICACIÓN DE SOLERAS A BASE DE MINERALES; AGLUTINANTES DE SECADO RÁPIDO PARA SOLERAS DE BASE MINERAL; MORTERO.</t>
  </si>
  <si>
    <t>CARLOS VALEDON HURTADO - CARDOZE RANGEL HECTOR EDUARDO - MOREAU AYMARD JACQUELINE J. - ANDRES CHUMACEIRO - ISABEL MANRIQUE ROJAS - GONZALEZ BENOIT ANA CAROLINA - ESCUDERO ESTEVES JESÚS ENRIQUE -</t>
  </si>
  <si>
    <t>Prioridad: 04378/2022 en: SUIZA de fecha: 28/03/2022</t>
  </si>
  <si>
    <t>Zugerstrasse 50, CH-6340 Baar, Switzerland - SUIZA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</si>
  <si>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width="10%"&gt;26/08/2022&lt;/td&gt;&lt;td class="izq6a-color" width="10%"&gt;&lt;/td&gt;&lt;td class="izq6a-color" width="10%"&gt;0&lt;/td&gt;&lt;td class="izq6a-color" width="20%"&gt;INGRESO DE SOLICITUD&lt;/td&gt;&lt;td class="izq6a-color" width="10%"&gt;26/08/2022&lt;/td&gt;&lt;td class="izq6a-color" width="30%"&gt;Pago de Tasa y Publicacion en Prensa: F0599191 Tramite: 329643 Ref.: 339272&lt;/td&gt;&lt;td class="celda8" width="10%"&gt;  &lt;/td&gt;&lt;/tr&gt;&lt;tr&gt;&lt;td class="izq6a-color" width="10%"&gt;30/08/2022&lt;/td&gt;&lt;td class="izq6a-color" width="10%"&gt;&lt;/td&gt;&lt;td class="izq6a-color" width="10%"&gt;0&lt;/td&gt;&lt;td class="izq6a-color" width="20%"&gt;ESCRITO DE RECEPCION DE DOCUMENTOS (RECAUDOS)&lt;/td&gt;&lt;td class="izq6a-color" width="10%"&gt;30/08/2022&lt;/td&gt;&lt;td class="izq6a-color" width="30%"&gt;Escrito de Consignación de Recaudos FM-02 (Marca).&lt;/td&gt;&lt;td class="celda8" width="10%"&gt;  &lt;/td&gt;&lt;/tr&gt;&lt;tr&gt;&lt;td class="izq6a-color" width="10%"&gt;14/11/2022&lt;/td&gt;&lt;td class="izq6a-color" width="10%"&gt;&lt;/td&gt;&lt;td class="izq6a-color" width="10%"&gt;0&lt;/td&gt;&lt;td class="izq6a-color" width="20%"&gt;POR NOTIFICAR ORDEN DE PUBLICACION EN PRENSA POR EXAM. DE FORMA APROBADO&lt;/td&gt;&lt;td class="izq6a-color" width="10%"&gt;14/11/2022&lt;/td&gt;&lt;td class="izq6a-color" width="30%"&gt;&lt;/td&gt;&lt;td class="celda8" width="10%"&gt;  &lt;/td&gt;&lt;/tr&gt;&lt;tr&gt;&lt;td class="izq6a-color" width="10%"&gt;28/12/2022&lt;/td&gt;&lt;td class="izq6a-color" width="10%"&gt;28/02/2023&lt;/td&gt;&lt;td class="izq6a-color" width="10%"&gt;620&lt;/td&gt;&lt;td class="izq6a-color" width="20%"&gt;ORDEN DE PUBLICACION EN PRENSA NOTIFICADA EN BOLETIN&lt;/td&gt;&lt;td class="izq6a-color" width="10%"&gt;28/12/2022&lt;/td&gt;&lt;td class="izq6a-color" width="30%"&gt;ORDEN DE PUBLICACION NOTIFICADA EN BOLETIN 620&lt;/td&gt;&lt;td class="celda8" width="10%"&gt;  &lt;/td&gt;&lt;/tr&gt;&lt;tr&gt;&lt;td class="izq6a-color" width="10%"&gt;28/12/2022&lt;/td&gt;&lt;td class="izq6a-color" width="10%"&gt;&lt;/td&gt;&lt;td class="izq6a-color" width="10%"&gt;620&lt;/td&gt;&lt;td class="izq6a-color" width="20%"&gt;PUBLICACION EN PRENSA DIGITAL PAGADA Y EN CURSO&lt;/td&gt;&lt;td class="izq6a-color" width="10%"&gt;28/12/2022&lt;/td&gt;&lt;td class="izq6a-color" width="30%"&gt;Pago de Tasa y Publicacion en Prensa: F0599191 Tramite: 329643 Ref.: 339272&lt;/td&gt;&lt;td class="celda8" width="10%"&gt;  &lt;/td&gt;&lt;/tr&gt;&lt;tr&gt;&lt;td class="izq6a-color" width="10%"&gt;28/12/2022&lt;/td&gt;&lt;td class="izq6a-color" width="10%"&gt;&lt;/td&gt;&lt;td class="izq6a-color" width="10%"&gt;0&lt;/td&gt;&lt;td class="izq6a-color" width="20%"&gt;RECEPCION DE PUBLICACION EN PRENSA&lt;/td&gt;&lt;td class="izq6a-color" width="10%"&gt;09/01/2023&lt;/td&gt;&lt;td class="izq6a-color" width="30%"&gt;Periodico Digital del SAPI No.:1961 de Fecha: 28/12/2022 segun T/No.: 329643 &lt;/td&gt;&lt;td class="celda8" width="10%"&gt;  &lt;/td&gt;&lt;/tr&gt;&lt;tr&gt;&lt;td class="izq6a-color" width="10%"&gt;26/01/2023&lt;/td&gt;&lt;td class="izq6a-color" width="10%"&gt;&lt;/td&gt;&lt;td class="izq6a-color" width="10%"&gt;620&lt;/td&gt;&lt;td class="izq6a-color" width="20%"&gt;ORDEN DE PUBLICACION EN BOLETIN COMO SOLICITADA&lt;/td&gt;&lt;td class="izq6a-color" width="10%"&gt;26/01/2023&lt;/td&gt;&lt;td class="izq6a-color" width="30%"&gt;&lt;/td&gt;&lt;td class="celda8" width="10%"&gt;  &lt;/td&gt;&lt;/tr&gt;&lt;tr&gt;&lt;td class="izq6a-color" width="10%"&gt;17/04/2023&lt;/td&gt;&lt;td class="izq6a-color" width="10%"&gt;30/05/2023&lt;/td&gt;&lt;td class="izq6a-color" width="10%"&gt;621&lt;/td&gt;&lt;td class="izq6a-color" width="20%"&gt;PUBLICACION DE LA MARCA COMO SOLICITADA &lt;/td&gt;&lt;td class="izq6a-color" width="10%"&gt;17/04/2023&lt;/td&gt;&lt;td class="izq6a-color" width="30%"&gt;PUBLICADA EN BOLETIN 621&lt;/td&gt;&lt;td class="celda8" width="10%"&gt;  &lt;/td&gt;&lt;/tr&gt;&lt;tr&gt;&lt;td class="izq6a-color" width="10%"&gt;20/06/2023&lt;/td&gt;&lt;td class="izq6a-color" width="10%"&gt;&lt;/td&gt;&lt;td class="izq6a-color" width="10%"&gt;0&lt;/td&gt;&lt;td class="izq6a-color" width="20%"&gt;SOLICITUD EN EXAMEN DE REGISTRABILIDAD&lt;/td&gt;&lt;td class="izq6a-color" width="10%"&gt;20/06/2023&lt;/td&gt;&lt;td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width="10%"&gt;373&lt;/td&gt;&lt;td class="izq6a-color" width="20%"&gt;REGISTRO DE MARCA&lt;/td&gt;&lt;td class="izq6a-color" width="10%"&gt;25/10/2023&lt;/td&gt;&lt;td class="izq6a-color" width="30%"&gt;REGISTRO NUMERO: P393239, POR TRAMITE WEBPI: T0387203&lt;/td&gt;&lt;td class="celda8" width="10%"&gt;&lt;a href="http://multimedia.sapi.gob.ve/marcas/certificados/boletin624/2022007939.pdf" target="_blank"&gt;&lt;img border="1" height="40" src="https://webpi.sapi.gob.ve/imagenes/ver_devolucion.png" width="40"/&gt;&lt;/a&gt;&lt;/td&gt;&lt;/tr&gt;&lt;tr&gt;&lt;td class="izq6a-color" width="10%"&gt;25/10/2023&lt;/td&gt;&lt;td class="izq6a-color" width="10%"&gt;&lt;/td&gt;&lt;td class="izq6a-color" width="10%"&gt;387203&lt;/td&gt;&lt;td class="izq6a-color" width="20%"&gt;PAGO DE DERECHOS&lt;/td&gt;&lt;td class="izq6a-color" width="10%"&gt;25/10/2023&lt;/td&gt;&lt;td class="izq6a-color" width="30%"&gt;19&lt;/td&gt;&lt;td class="celda8" width="10%"&gt;  &lt;/td&gt;&lt;/tr&gt;&lt;/table&gt;</t>
  </si>
  <si>
    <t>Webpi 27-feb-2025 14:45:56</t>
  </si>
  <si>
    <t>PRIORIDAD EXTINGUIDA EN BOLETIN 622</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</si>
  <si>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width="10%"&gt;26/08/2022&lt;/td&gt;&lt;td class="izq6a-color" width="10%"&gt;&lt;/td&gt;&lt;td class="izq6a-color" width="10%"&gt;0&lt;/td&gt;&lt;td class="izq6a-color" width="20%"&gt;INGRESO DE SOLICITUD&lt;/td&gt;&lt;td class="izq6a-color" width="10%"&gt;26/08/2022&lt;/td&gt;&lt;td class="izq6a-color" width="30%"&gt;Pago de Tasa y Publicacion en Prensa: F0598820 Tramite: 329204 Ref.: 338801&lt;/td&gt;&lt;td class="celda8" width="10%"&gt;  &lt;/td&gt;&lt;/tr&gt;&lt;tr&gt;&lt;td class="izq6a-color" width="10%"&gt;08/09/2022&lt;/td&gt;&lt;td class="izq6a-color" width="10%"&gt;&lt;/td&gt;&lt;td class="izq6a-color" width="10%"&gt;0&lt;/td&gt;&lt;td class="izq6a-color" width="20%"&gt;ESCRITO DE RECEPCION DE DOCUMENTOS (RECAUDOS)&lt;/td&gt;&lt;td class="izq6a-color" width="10%"&gt;08/09/2022&lt;/td&gt;&lt;td class="izq6a-color" width="30%"&gt;ESCRITO DE RECEPCION DE DOCUMENTOS (RECAUDOS)&lt;/td&gt;&lt;td class="celda8" width="10%"&gt;  &lt;/td&gt;&lt;/tr&gt;&lt;tr&gt;&lt;td class="izq6a-color" width="10%"&gt;14/11/2022&lt;/td&gt;&lt;td class="izq6a-color" width="10%"&gt;&lt;/td&gt;&lt;td class="izq6a-color" width="10%"&gt;0&lt;/td&gt;&lt;td class="izq6a-color" width="20%"&gt;SOLICITUD EN EXAMEN DE FORMA&lt;/td&gt;&lt;td class="izq6a-color" width="10%"&gt;14/11/2022&lt;/td&gt;&lt;td class="izq6a-color" width="30%"&gt;&lt;/td&gt;&lt;td class="celda8" width="10%"&gt;  &lt;/td&gt;&lt;/tr&gt;&lt;tr&gt;&lt;td class="izq6a-color" width="10%"&gt;14/11/2022&lt;/td&gt;&lt;td class="izq6a-color" width="10%"&gt;&lt;/td&gt;&lt;td class="izq6a-color" width="10%"&gt;0&lt;/td&gt;&lt;td class="izq6a-color" width="20%"&gt;SOLICITUD EN EXAMEN DE FORMA&lt;/td&gt;&lt;td class="izq6a-color" width="10%"&gt;14/11/2022&lt;/td&gt;&lt;td class="izq6a-color" width="30%"&gt;&lt;/td&gt;&lt;td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width="30%"&gt;DEVUELTA EN BOLETIN 620&lt;/td&gt;&lt;td class="celda8" width="10%"&gt;&lt;a href="https://webpi.sapi.gob.ve/documentos/devolucion/marcas/forma/boletin620/2022007944.pdf" target="_blank"&gt;&lt;img border="1" height="40" src="https://webpi.sapi.gob.ve/imagenes/ver_devolucion.png" width="40"/&gt;&lt;/a&gt;&lt;/td&gt;&lt;/tr&gt;&lt;tr&gt;&lt;td class="izq6a-color" width="10%"&gt;03/05/2023&lt;/td&gt;&lt;td class="izq6a-color" width="10%"&gt;&lt;/td&gt;&lt;td class="izq6a-color" width="10%"&gt;620&lt;/td&gt;&lt;td class="izq6a-color" width="20%"&gt;SOLICITUD CON PRIORIDAD EXTINGUIDA POR PUBLICAR. &lt;/td&gt;&lt;td class="izq6a-color" width="10%"&gt;03/05/2023&lt;/td&gt;&lt;td class="izq6a-color" width="30%"&gt;&lt;/td&gt;&lt;td class="celda8" width="10%"&gt;  &lt;/td&gt;&lt;/tr&gt;&lt;tr&gt;&lt;td class="izq6a-color" width="10%"&gt;01/06/2023&lt;/td&gt;&lt;td class="izq6a-color" width="10%"&gt;21/06/2023&lt;/td&gt;&lt;td class="izq6a-color" width="10%"&gt;622&lt;/td&gt;&lt;td class="izq6a-color" width="20%"&gt;PUBLICACION DE STATUS ANTERIOR EN BOLETIN DE LA PROPIEDAD INDUSTRIAL (15 DIAS HABILES) &lt;/td&gt;&lt;td class="izq6a-color" width="10%"&gt;01/06/2023&lt;/td&gt;&lt;td class="izq6a-color" width="30%"&gt;PRIORIDAD EXTINGUIDA EN BOLETIN 622&lt;/td&gt;&lt;td class="celda8" width="10%"&gt;  &lt;/td&gt;&lt;/tr&gt;&lt;/table&gt;</t>
  </si>
  <si>
    <t>Webpi 27-feb-2025 14:46:07</t>
  </si>
  <si>
    <t>SOLICITUD DESISTIDA PUBLICADA</t>
  </si>
  <si>
    <t>SE APRECIA UN LOGOTIPO CON EL FONDO DE COLOR BLANCO, EN EL CENTRO LA PALABRA (LOS ROSALES) EN COLOR ROJO LAS LETRAS Y LIGERAMENTE INCLINADA, TENIENDO LAS TRES PRIMERAS LETRAS ( L,O,S ) EN MINÚSCULA, CON UNA SEPARACIÓN DE LA SILUETA DE ABAJO. LAS LETRAS (R,L) SON MÁS GRANDE QUE EL RESTO DE LAS LETRAS (O,S,A,E,S), LA LETRA ( E ) TIENE EN LA PARTE DE ARRIBA, UNA FIGURA QUE ASEMEJA A UNA CORONA, CON CINCO PUNTAS, EN COLOR VERDE. EN LA PARTE DE ABAJO UNA SILUETA EN FORMA DE ARCO CON CINCO NIVELES EN COLOR VERDE DE MAYOR A MENOR Y CON LA SEPARACIÓN DE LOS NIVELES EN COLOR BLANCO.NO SE REIVINDICAN LAS LEYENDAS GENÉRICAS DESCRITAS, SE REIVINDICAN LOS COLORES Y CONJUNTOS DESCRIPTIVOS.</t>
  </si>
  <si>
    <t>DESISTIDA EN BOLETIN 625</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</si>
  <si>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width="10%"&gt;01/09/2022&lt;/td&gt;&lt;td class="izq6a-color" width="10%"&gt;&lt;/td&gt;&lt;td class="izq6a-color" width="10%"&gt;0&lt;/td&gt;&lt;td class="izq6a-color" width="20%"&gt;INGRESO DE SOLICITUD&lt;/td&gt;&lt;td class="izq6a-color" width="10%"&gt;01/09/2022&lt;/td&gt;&lt;td class="izq6a-color" width="30%"&gt;Pago de Tasa y Publicacion en Prensa: F0599961 Tramite: 330474 Ref.: 339744&lt;/td&gt;&lt;td class="celda8" width="10%"&gt;  &lt;/td&gt;&lt;/tr&gt;&lt;tr&gt;&lt;td class="izq6a-color" width="10%"&gt;24/10/2022&lt;/td&gt;&lt;td class="izq6a-color" width="10%"&gt;&lt;/td&gt;&lt;td class="izq6a-color" width="10%"&gt;0&lt;/td&gt;&lt;td class="izq6a-color" width="20%"&gt;POR NOTIFICAR ORDEN DE PUBLICACION EN PRENSA POR EXAM. DE FORMA APROBADO&lt;/td&gt;&lt;td class="izq6a-color" width="10%"&gt;24/10/2022&lt;/td&gt;&lt;td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F0599961 Tramite: 330474 Ref.: 339744&lt;/td&gt;&lt;td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330474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width="10%"&gt;12/01/2023&lt;/td&gt;&lt;td class="izq6a-color" width="10%"&gt;&lt;/td&gt;&lt;td class="izq6a-color" width="10%"&gt;0&lt;/td&gt;&lt;td class="izq6a-color" width="20%"&gt;MARCA DESISTIDA POR PUBLICAR&lt;/td&gt;&lt;td class="izq6a-color" width="10%"&gt;12/01/2023&lt;/td&gt;&lt;td class="izq6a-color" width="30%"&gt;&lt;/td&gt;&lt;td class="celda8" width="10%"&gt;  &lt;/td&gt;&lt;/tr&gt;&lt;tr&gt;&lt;td class="izq6a-color" width="10%"&gt;18/10/2023&lt;/td&gt;&lt;td class="izq6a-color" width="10%"&gt;&lt;/td&gt;&lt;td class="izq6a-color" width="10%"&gt;0&lt;/td&gt;&lt;td class="izq6a-color" width="20%"&gt;SOLICITUD DESISTIDA POR PUBLICAR&lt;/td&gt;&lt;td class="izq6a-color" width="10%"&gt;18/10/2023&lt;/td&gt;&lt;td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(15 DIAS HABILES) &lt;/td&gt;&lt;td class="izq6a-color" width="10%"&gt;21/11/2023&lt;/td&gt;&lt;td class="izq6a-color" width="30%"&gt;DESISTIDA EN BOLETIN 625&lt;/td&gt;&lt;td class="celda8" width="10%"&gt;  &lt;/td&gt;&lt;/tr&gt;&lt;/table&gt;</t>
  </si>
  <si>
    <t>Webpi 27-feb-2025 14:46:19</t>
  </si>
  <si>
    <t>P392153</t>
  </si>
  <si>
    <t>PRODUCTOS COSMÉTICOS Y PREPARACIONES DE TOCADOR NO MEDICINALES; PRODUCTOS DE PERFUMERÍA, ACEITES ESENCIALES.</t>
  </si>
  <si>
    <t>ESTÁ COMPUESTA POR UNA ETIQUETA DE FONDO BLANCO DONDE SE LEE LA PALABRA PINK SILVER, (SIGNIFICA ROSA PLATA), ESCRITA EN LETRA DE MOLDE Y EN FORMA DE CALIGRAFÍA, EN MAYÚSCULAS LAS CONSONANTE P – S Y EL RESTO EN MINÚSCULAS DE COLOR NEGRO DE TRAZO FINO. SE REIVINDICA EL DISEÑO SOLICITADO EN SU CONJUNTO CON LOS COLORES DESCRITO MAS NO LOS TÉRMINOS GENÉRICOS.</t>
  </si>
  <si>
    <t>Av. Stadium. Edif. Porto Bello. Piso 15. Apto. 2-A. Conjunto Residencial Porto Bello. Puerto La cruz. Anzoátegui. Zona Postal 6023 -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</si>
  <si>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width="10%"&gt;07/09/2022&lt;/td&gt;&lt;td class="izq6a-color" width="10%"&gt;&lt;/td&gt;&lt;td class="izq6a-color" width="10%"&gt;0&lt;/td&gt;&lt;td class="izq6a-color" width="20%"&gt;INGRESO DE SOLICITUD&lt;/td&gt;&lt;td class="izq6a-color" width="10%"&gt;07/09/2022&lt;/td&gt;&lt;td class="izq6a-color" width="30%"&gt;Pago de Tasa y Publicacion en Prensa: F0598132 Tramite: 328450 Ref.: 338150&lt;/td&gt;&lt;td class="celda8" width="10%"&gt;  &lt;/td&gt;&lt;/tr&gt;&lt;tr&gt;&lt;td class="izq6a-color" width="10%"&gt;28/10/2022&lt;/td&gt;&lt;td class="izq6a-color" width="10%"&gt;&lt;/td&gt;&lt;td class="izq6a-color" width="10%"&gt;0&lt;/td&gt;&lt;td class="izq6a-color" width="20%"&gt;POR NOTIFICAR ORDEN DE PUBLICACION EN PRENSA POR EXAM. DE FORMA APROBADO&lt;/td&gt;&lt;td class="izq6a-color" width="10%"&gt;28/10/2022&lt;/td&gt;&lt;td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F0598132 Tramite: 328450 Ref.: 338150&lt;/td&gt;&lt;td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328450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width="10%"&gt;08/03/2023&lt;/td&gt;&lt;td class="izq6a-color" width="10%"&gt;&lt;/td&gt;&lt;td class="izq6a-color" width="10%"&gt;0&lt;/td&gt;&lt;td class="izq6a-color" width="20%"&gt;SOLICITUD EN EXAMEN DE REGISTRABILIDAD&lt;/td&gt;&lt;td class="izq6a-color" width="10%"&gt;08/03/2023&lt;/td&gt;&lt;td class="izq6a-color" width="30%"&gt;&lt;/td&gt;&lt;td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width="30%"&gt;CONCEDIDA EN BOLETIN 622&lt;/td&gt;&lt;td class="celda8" width="10%"&gt;  &lt;/td&gt;&lt;/tr&gt;&lt;tr&gt;&lt;td class="izq6a-color" width="10%"&gt;01/06/2023&lt;/td&gt;&lt;td class="izq6a-color" width="10%"&gt;01/06/2038&lt;/td&gt;&lt;td class="izq6a-color" width="10%"&gt;257&lt;/td&gt;&lt;td class="izq6a-color" width="20%"&gt;REGISTRO DE MARCA&lt;/td&gt;&lt;td class="izq6a-color" width="10%"&gt;21/06/2023&lt;/td&gt;&lt;td class="izq6a-color" width="30%"&gt;REGISTRO NUMERO: P392153, POR TRAMITE WEBPI: T0368719&lt;/td&gt;&lt;td class="celda8" width="10%"&gt;&lt;a href="http://multimedia.sapi.gob.ve/marcas/certificados/boletin622/2022008198.pdf" target="_blank"&gt;&lt;img border="1" height="40" src="https://webpi.sapi.gob.ve/imagenes/ver_devolucion.png" width="40"/&gt;&lt;/a&gt;&lt;/td&gt;&lt;/tr&gt;&lt;tr&gt;&lt;td class="izq6a-color" width="10%"&gt;21/06/2023&lt;/td&gt;&lt;td class="izq6a-color" width="10%"&gt;&lt;/td&gt;&lt;td class="izq6a-color" width="10%"&gt;368719&lt;/td&gt;&lt;td class="izq6a-color" width="20%"&gt;PAGO DE DERECHOS&lt;/td&gt;&lt;td class="izq6a-color" width="10%"&gt;21/06/2023&lt;/td&gt;&lt;td class="izq6a-color" width="30%"&gt;3&lt;/td&gt;&lt;td class="celda8" width="10%"&gt;  &lt;/td&gt;&lt;/tr&gt;&lt;/table&gt;</t>
  </si>
  <si>
    <t>Webpi 27-feb-2025 14:46:30</t>
  </si>
  <si>
    <t>P396402</t>
  </si>
  <si>
    <t>ORDENADORES; TELÉFONOS CELULARES; LINTERNAS DE SEÑALES; DISPOSITIVOS DE CARGA PARA VEHÍCULOS DE MOTOR; DISPOSITIVOS DE CARGA DE BATERÍAS; BATERÍAS RECARGABLES PARA VEHÍCULOS ELÉCTRICOS; CARGADOR SOLAR; ENERGÍA MÓVIL (BATERÍA RECARGABLE); TABLETAS ELECTRÓNICAS; CARGADORES DE BATERÍAS RECARGABLES.</t>
  </si>
  <si>
    <t>RODRIGUEZ ZOPPI GUSTAVO ALBERTO - LUIS MANUEL RUIZ TORRES - LLANES FERNANDEZ NATHALIE ALEJANDRA -</t>
  </si>
  <si>
    <t>2022-1623</t>
  </si>
  <si>
    <t>EL SIGNO QUE SE PRESENTA A CONTINUACIÓN SE ENCUENTRA CONFORMADO POR LA PALABRA DE FANTASÍA «TELLUS», LA CUAL, NO POSEE TRADUCCIÓN ALGUNA AL IDIOMA CASTELLANO NI TIENE UN SIGNIFICADO ESPECÍFICO Y, EN SU CONJUNTO, NO TIENE NINGÚN SIGNIFICADO EN EL COMERCIO O LA INDUSTRIA PERTINENTE O APLICADA A LOS PRODUCTOS ENUMERADOS EN LA SOLICITUD Y LA PALABRA EN INGLÉS «POWER», LA CUAL, TRADUCIDA AL IDIOMA CASTELLANO SIGNIFICA «PODER».AMBAS PALABRAS SE ENCUENTRAN ESCRITAS EN LETRAS DE MOLDE, DE COLOR NEGRO Y TRAZOS GRUESOS, CON UNA TIPOGRAFÍA ESPECIAL, POSICIONADAS DE FORMA HORIZONTAL SOBRE UN FONDO DE COLOR BLANCO. EN LA PALABRA «TELLUS», TODAS LAS LETRAS SE ENCUENTRAN EN MAYÚSCULA, A EXCEPCIÓN DE LA LETRA «E», LA CUAL, ESTÁ ESCRITA EN MINÚSCULA. EN LA PALABRA «POWER», TODAS LAS LETRAS SE ENCUENTRAN EN MINÚSCULAS, A EXCEPCIÓN DE LA LETRA «R», LA CUAL, ESTÁ ESCRITA EN MAYÚSCULA. DE IGUAL MANERA, LA PALABRA «POWER» SE ENCUENTRA SEPARADA POR UN APOSTROFE «´» ENTRE LAS LETRAS «O» Y «W»SE REIVINDICA EL CONJUNTO DESCRITO EN SU TOTALIDAD SIN REIVINDICAR PROTECCIÓN ALGUNA SOBRE CUALQUIER ELEMENTO GENÉRICO, DESCRIPTIVO NI GEOGRÁFICO EN LA CLASE SOLICITADA.</t>
  </si>
  <si>
    <t>Room 409, Building 1, No. 69 Donghuan South Road, Yancheng Economic and Technological Development Zone, Jiangsu Province, República Popular China. - CHINA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</si>
  <si>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width="10%"&gt;07/09/2022&lt;/td&gt;&lt;td class="izq6a-color" width="10%"&gt;&lt;/td&gt;&lt;td class="izq6a-color" width="10%"&gt;0&lt;/td&gt;&lt;td class="izq6a-color" width="20%"&gt;INGRESO DE SOLICITUD&lt;/td&gt;&lt;td class="izq6a-color" width="10%"&gt;07/09/2022&lt;/td&gt;&lt;td class="izq6a-color" width="30%"&gt;Pago de Tasa y Publicacion en Prensa: F0600951 Tramite: 331573 Ref.: 340263&lt;/td&gt;&lt;td class="celda8" width="10%"&gt;  &lt;/td&gt;&lt;/tr&gt;&lt;tr&gt;&lt;td class="izq6a-color" width="10%"&gt;01/11/2022&lt;/td&gt;&lt;td class="izq6a-color" width="10%"&gt;&lt;/td&gt;&lt;td class="izq6a-color" width="10%"&gt;0&lt;/td&gt;&lt;td class="izq6a-color" width="20%"&gt;SOLICITUD EN EXAMEN DE FORMA&lt;/td&gt;&lt;td class="izq6a-color" width="10%"&gt;01/11/2022&lt;/td&gt;&lt;td class="izq6a-color" width="30%"&gt;&lt;/td&gt;&lt;td class="celda8" width="10%"&gt;  &lt;/td&gt;&lt;/tr&gt;&lt;tr&gt;&lt;td class="izq6a-color" width="10%"&gt;01/11/2022&lt;/td&gt;&lt;td class="izq6a-color" width="10%"&gt;&lt;/td&gt;&lt;td class="izq6a-color" width="10%"&gt;0&lt;/td&gt;&lt;td class="izq6a-color" width="20%"&gt;SOLICITUD EN EXAMEN DE FORMA&lt;/td&gt;&lt;td class="izq6a-color" width="10%"&gt;01/11/2022&lt;/td&gt;&lt;td class="izq6a-color" width="30%"&gt;&lt;/td&gt;&lt;td class="celda8" width="10%"&gt;  &lt;/td&gt;&lt;/tr&gt;&lt;tr&gt;&lt;td class="izq6a-color" width="10%"&gt;08/11/2022&lt;/td&gt;&lt;td class="izq6a-color" width="10%"&gt;&lt;/td&gt;&lt;td class="izq6a-color" width="10%"&gt;0&lt;/td&gt;&lt;td class="izq6a-color" width="20%"&gt;ESCRITO ASOCIADO A MARCA EN TRAMITE - INFORMACION VARIA&lt;/td&gt;&lt;td class="izq6a-color" width="10%"&gt;08/11/2022&lt;/td&gt;&lt;td class="izq6a-color" width="30%"&gt;ESCRITO DE NPTIFICACION DE NUMERO DE PODER(2022-1623)&lt;/td&gt;&lt;td class="celda8" width="10%"&gt;  &lt;/td&gt;&lt;/tr&gt;&lt;tr&gt;&lt;td class="izq6a-color" width="10%"&gt;28/11/2022&lt;/td&gt;&lt;td class="izq6a-color" width="10%"&gt;13/01/2023&lt;/td&gt;&lt;td class="izq6a-color" width="10%"&gt;619&lt;/td&gt;&lt;td class="izq6a-color" width="20%"&gt;PUBLICACION DE STATUS ANTERIOR EN BOLETIN DE LA PROPIEDAD INDUSTRIAL (30 DIAS HABILES) &lt;/td&gt;&lt;td class="izq6a-color" width="10%"&gt;28/11/2022&lt;/td&gt;&lt;td class="izq6a-color" width="30%"&gt;DEVUELTA EN BOLETIN 619&lt;/td&gt;&lt;td class="celda8" width="10%"&gt;&lt;a href="https://webpi.sapi.gob.ve/documentos/devolucion/marcas/forma/boletin619/2022008203.pdf" target="_blank"&gt;&lt;img border="1" height="40" src="https://webpi.sapi.gob.ve/imagenes/ver_devolucion.png" width="40"/&gt;&lt;/a&gt;&lt;/td&gt;&lt;/tr&gt;&lt;tr&gt;&lt;td class="izq6a-color" width="10%"&gt;23/12/2022&lt;/td&gt;&lt;td class="izq6a-color" width="10%"&gt;&lt;/td&gt;&lt;td class="izq6a-color" width="10%"&gt;619&lt;/td&gt;&lt;td class="izq6a-color" width="20%"&gt;ESCRITO DE REINGRESO&lt;/td&gt;&lt;td class="izq6a-color" width="10%"&gt;23/12/2022&lt;/td&gt;&lt;td class="izq6a-color" width="30%"&gt;Contestacion a Oficio de Devolucion de forma publicado en el boletin: 619. Tramite Webpi: 348144&lt;/td&gt;&lt;td class="celda8" width="10%"&gt;&lt;a href="https://webpi.sapi.gob.ve/documentos/cdevolucion/marcas/forma/boletin619/ecd_2022008203.pdf" target="_blank"&gt;&lt;img border="1" height="40" src="https://webpi.sapi.gob.ve/imagenes/ver_devolucion.png" width="40"/&gt;&lt;/a&gt;&lt;/td&gt;&lt;/tr&gt;&lt;tr&gt;&lt;td class="izq6a-color" width="10%"&gt;09/08/2023&lt;/td&gt;&lt;td class="izq6a-color" width="10%"&gt;&lt;/td&gt;&lt;td class="izq6a-color" width="10%"&gt;0&lt;/td&gt;&lt;td class="izq6a-color" width="20%"&gt;REINGRESO DE SOLICITUD&lt;/td&gt;&lt;td class="izq6a-color" width="10%"&gt;09/08/2023&lt;/td&gt;&lt;td class="izq6a-color" width="30%"&gt;&lt;/td&gt;&lt;td class="celda8" width="10%"&gt;  &lt;/td&gt;&lt;/tr&gt;&lt;tr&gt;&lt;td class="izq6a-color" width="10%"&gt;09/08/2023&lt;/td&gt;&lt;td class="izq6a-color" width="10%"&gt;&lt;/td&gt;&lt;td class="izq6a-color" width="10%"&gt;0&lt;/td&gt;&lt;td class="izq6a-color" width="20%"&gt;POR NOTIFICAR ORDEN DE PUBLICACION EN PRENSA POR EXAM. DE FORMA APROBADO&lt;/td&gt;&lt;td class="izq6a-color" width="10%"&gt;09/08/2023&lt;/td&gt;&lt;td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F0600951 Tramite: 331573 Ref.: 340263&lt;/td&gt;&lt;td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331573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width="10%"&gt;25/01/2024&lt;/td&gt;&lt;td class="izq6a-color" width="10%"&gt;&lt;/td&gt;&lt;td class="izq6a-color" width="10%"&gt;0&lt;/td&gt;&lt;td class="izq6a-color" width="20%"&gt;SOLICITUD EN EXAMEN DE REGISTRABILIDAD&lt;/td&gt;&lt;td class="izq6a-color" width="10%"&gt;25/01/2024&lt;/td&gt;&lt;td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width="10%"&gt;385&lt;/td&gt;&lt;td class="izq6a-color" width="20%"&gt;REGISTRO DE MARCA&lt;/td&gt;&lt;td class="izq6a-color" width="10%"&gt;08/03/2024&lt;/td&gt;&lt;td class="izq6a-color" width="30%"&gt;REGISTRO NUMERO: P396402, POR TRAMITE WEBPI: T0409929&lt;/td&gt;&lt;td class="celda8" width="10%"&gt;&lt;a href="http://multimedia.sapi.gob.ve/marcas/certificados/boletin627/2022008203.pdf" target="_blank"&gt;&lt;img border="1" height="40" src="https://webpi.sapi.gob.ve/imagenes/ver_devolucion.png" width="40"/&gt;&lt;/a&gt;&lt;/td&gt;&lt;/tr&gt;&lt;tr&gt;&lt;td class="izq6a-color" width="10%"&gt;08/03/2024&lt;/td&gt;&lt;td class="izq6a-color" width="10%"&gt;&lt;/td&gt;&lt;td class="izq6a-color" width="10%"&gt;409929&lt;/td&gt;&lt;td class="izq6a-color" width="20%"&gt;PAGO DE DERECHOS&lt;/td&gt;&lt;td class="izq6a-color" width="10%"&gt;08/03/2024&lt;/td&gt;&lt;td class="izq6a-color" width="30%"&gt;9&lt;/td&gt;&lt;td class="celda8" width="10%"&gt;  &lt;/td&gt;&lt;/tr&gt;&lt;/table&gt;</t>
  </si>
  <si>
    <t>Webpi 27-feb-2025 14:46:41</t>
  </si>
  <si>
    <t>EMPRESA DEDICADA A LA REPRESENTACION DE OBRAS MUSICALES Y ARTISTICAS, ASI COMO LA PRODUCCION, PROMOCION, REPRODUCCION, COMPRA, VENTA, CONSIGNACION Y DISTRIBUCION, IMPORTACION, EXPORTACION DE TODO LO QUE SE RELACIONE CON SOPORTES MUSICALES Y/O AUDIOVISUALES, TALES COMO DISCOS, CINTAS O CUALQUIER OTRO FORMATO, DE IGUAL MANERA DESARROLLAR, PROMOVER, CONTRATAR, REPRESENTAR ARTISTAS Y PRESENTAR EVENTOS ARTISTICOS DE TALENTO EN VIVO. REPRESENTAR FIRMAS NACIONALES O EXTRANJERAS QUE ACTUEN O QUE REPRESENTEN ARTISTAS, CONJUNTOS MUSICALES DE TEATRO O CUALQUIER OTRA NATURALEZA ANALOGA.</t>
  </si>
  <si>
    <t>EL MENCIONADO DISEÑO CONSISTE EN UNA ETIQUETA CUADRADA DE FONDO BLANCO EN CUYO INTERIOR EN LA PARTE CENTRICA IZQUIERDA SE DIBUJA UN PEQUEÑO GLOBO EN COLOR AZUL CON UNA DELGADA TIRA DE COLOR NEGRO, DENTRO DE ESTE GLOBO SE ESCRIBE \\\"EL\\\" EN LETRA MOLDE DE COLOR BLANCO, SEGUIDO DE LA PALABRA \\\"CLUB\\\" ESCRITA EN LETRA MOLDE EN COLORES FUCSIA PARA LA LETRA \\\"C\\\" Y PARTE DE LA \\\"L\\\" Y ANARANJADO ROJIZO PARA LAS LETRAS \\\"L\\\", \\\"U\\\" Y \\\"B\\\", SE CONTINUA ESCRIBIENDO LA PALABRA \\\"DE LAS\\\" EN LETRA MOLDE DE COLOR BLANCO, ENCERRADO DENTRO DE UNA NARIZ DE PAYASO COLOR ROJO OSCURO, PARA FINALMENTE ESCRIBIRSE LA PALABRA \\\"PAYASITAS\\\" EN LETRA MOLDE EN COLORES AMARILLO PARA LA LETRA \\\"P\\\", VERDE PARA LA LETRA \\\"A\\\", AZUL JADE EN LA LETRA \\\"Y\\\" AZUL OCEANO PARA LA LETRAS \\\"A\\\" Y \\\"S\\\", AZUL OSCURO PARA LA LETRA \\\"I\\\" DONDE SE DESTACA UNA FIGURA DE NOTA MUSICAL DEL MISMO TONO ENCIMA DE LA LETRA, COLOR MORADO PARA LA LETRA \\\"T\\\" Y \\\"A\\\" Y FUCSIA PARA LA LETRA \\\"S\\\", TODO EL CONJUNTO MENCIONADO PREVIAMENTE SE ENCUENTRA CON UN FONDO BLANCO TIPO SOMBRA Y ENCERRADO CON UN BORDE DE COLOR FUCSIA PARA FORMAR LA PALABRA \\\"EL CLUB DE LAS PAYASITAS\\\", SE REIVINDICA TODO LO AQUI DESCRITO Y COLORES MENOS LO QUE PODRIA CONSIDERARSE COMO GENERICO.</t>
  </si>
  <si>
    <t>Presentado por: FUENTES DE ROJAS DAYANA ELVIRA, Cedula: 6341013, empresa: PRODUCCIONES NIFUNIFA, C.A.. Tramite Webpi: 383184</t>
  </si>
  <si>
    <t>https://webpi.sapi.gob.ve/documentos/coposicion/marcas/boletin623/com-2022008212-383184.pdf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</si>
  <si>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width="10%"&gt;07/09/2022&lt;/td&gt;&lt;td class="izq6a-color" width="10%"&gt;&lt;/td&gt;&lt;td class="izq6a-color" width="10%"&gt;0&lt;/td&gt;&lt;td class="izq6a-color" width="20%"&gt;INGRESO DE SOLICITUD&lt;/td&gt;&lt;td class="izq6a-color" width="10%"&gt;07/09/2022&lt;/td&gt;&lt;td class="izq6a-color" width="30%"&gt;Pago de Tasa y Publicacion en Prensa: F0600760 Tramite: 331352 Ref.: 340190&lt;/td&gt;&lt;td class="celda8" width="10%"&gt;  &lt;/td&gt;&lt;/tr&gt;&lt;tr&gt;&lt;td class="izq6a-color" width="10%"&gt;12/09/2022&lt;/td&gt;&lt;td class="izq6a-color" width="10%"&gt;&lt;/td&gt;&lt;td class="izq6a-color" width="10%"&gt;0&lt;/td&gt;&lt;td class="izq6a-color" width="20%"&gt;ESCRITO DE RECEPCION DE DOCUMENTOS (RECAUDOS)&lt;/td&gt;&lt;td class="izq6a-color" width="10%"&gt;12/09/2022&lt;/td&gt;&lt;td class="izq6a-color" width="30%"&gt;ESCRITO DE RECEPCION DE DOCUMENTOS (MARCAS)&lt;/td&gt;&lt;td class="celda8" width="10%"&gt;  &lt;/td&gt;&lt;/tr&gt;&lt;tr&gt;&lt;td class="izq6a-color" width="10%"&gt;28/10/2022&lt;/td&gt;&lt;td class="izq6a-color" width="10%"&gt;&lt;/td&gt;&lt;td class="izq6a-color" width="10%"&gt;0&lt;/td&gt;&lt;td class="izq6a-color" width="20%"&gt;POR NOTIFICAR ORDEN DE PUBLICACION EN PRENSA POR EXAM. DE FORMA APROBADO&lt;/td&gt;&lt;td class="izq6a-color" width="10%"&gt;28/10/2022&lt;/td&gt;&lt;td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F0600760 Tramite: 331352 Ref.: 340190&lt;/td&gt;&lt;td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331352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width="10%"&gt;13/02/2023&lt;/td&gt;&lt;td class="izq6a-color" width="10%"&gt;&lt;/td&gt;&lt;td class="izq6a-color" width="10%"&gt;620&lt;/td&gt;&lt;td class="izq6a-color" width="20%"&gt;ESCRITO DE OPOSICION&lt;/td&gt;&lt;td class="izq6a-color" width="10%"&gt;13/02/2023&lt;/td&gt;&lt;td class="izq6a-color" width="30%"&gt;MARIANELLA MONTILLA RIOS, Cedula: 11307067, empresa: GIANNA LODI Y ELIZABETH FILLOL PRUSI. Tramite Webpi: 354188&lt;/td&gt;&lt;td class="celda8" width="10%"&gt;&lt;a href="https://webpi.sapi.gob.ve/documentos/oposiciones/marcas/boletin620/eom-2022008212-354188.pdf" target="_blank"&gt;&lt;img border="1" height="40" src="https://webpi.sapi.gob.ve/imagenes/ver_devolucion.png" width="40"/&gt;&lt;/a&gt;&lt;/td&gt;&lt;/tr&gt;&lt;tr&gt;&lt;td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width="30%"&gt;OBSERVADA EN BOLETIN 623&lt;/td&gt;&lt;td class="celda8" width="10%"&gt;  &lt;/td&gt;&lt;/tr&gt;&lt;tr&gt;&lt;td class="izq6a-color" width="10%"&gt;02/10/2023&lt;/td&gt;&lt;td class="izq6a-color" width="10%"&gt;&lt;/td&gt;&lt;td class="izq6a-color" width="10%"&gt;623&lt;/td&gt;&lt;td class="izq6a-color" width="20%"&gt;ESCRITO DE CONTESTACION A OBSERVACION&lt;/td&gt;&lt;td class="izq6a-color" width="10%"&gt;02/10/2023&lt;/td&gt;&lt;td class="izq6a-color" width="30%"&gt;Presentado por: FUENTES DE ROJAS DAYANA ELVIRA, Cedula: 6341013, empresa: PRODUCCIONES NIFUNIFA, C.A.. Tramite Webpi: 383184&lt;/td&gt;&lt;td class="celda8" width="10%"&gt;&lt;a href="https://webpi.sapi.gob.ve/documentos/coposicion/marcas/boletin623/com-2022008212-383184.pdf" target="_blank"&gt;&lt;img border="1" height="40" src="https://webpi.sapi.gob.ve/imagenes/ver_devolucion.png" width="40"/&gt;&lt;/a&gt;&lt;/td&gt;&lt;/tr&gt;&lt;/table&gt;</t>
  </si>
  <si>
    <t>Webpi 27-feb-2025 14:46:52</t>
  </si>
  <si>
    <t>P397508</t>
  </si>
  <si>
    <t>METALES COMUNES Y SUS ALEACIONES; MATERIALES DE CONSTRUCCIÓN Y EDIFICACIÓN METÁLICOS; CONSTRUCCIONES TRANSPORTABLES METÁLICAS; CLAVOS, CABLES E HILOS METÁLICOS NO ELÉCTRICOS; PEQUEÑOS ARTÍCULOS DE FERRETERÍA METÁLICOS; CONTENEDORES METÁLICOS DE ALMACENAMIENTO Y TRANSPORTE; CAJAS DE CAUDALES.</t>
  </si>
  <si>
    <t>LA MARCA ESTÁ CONFORMADA POR UN CONJUNTO DE PALABRAS Y DISEÑOS. EN LA PARTE SUPERIOR DERECHA, SOBRE UN RECTÁNGULO DE COLOR NEGRO SE APRECIA LA EXPRESIÓN CLAVO VARETA ESCRITO EN LETRA TIPO MOLDE DE COLOR BLANCO. BAJO LA MISMA Y SOBRE UN RECTÁNGULO BLANCO SE APRECIA LA FIGURA DE DOS CLAVOS ENTRECRUZADOS DE COLOR BLANCO CON BORDES EN NEGRO. EN EL LADO DERECHO DEL DISEÑO Y SOBRE UN FONDO DE COLOR ROJO SE PRESENTA EL DISEÑO DE UNA ESFERA BLANCA CON LÍNEAS NEGRAS, ATRAVESADA POR UN CLAVO Y SOBRE LA MISMA, UNA FRANJA CURVILÍNEA NEGRA DONDE SE APRECIA LA EXPRESIÓN C.A. MEJIA &amp; CIA, ESCRITA EN LETRA TIPO MOLDE DE COLOR BLANCO. LO QUE SE PRETENDE PROTEGER ES EL CONJUNTO DESCRITO Y NO LOS ELEMENTOS O TÉRMINOS GENÉRICOS.</t>
  </si>
  <si>
    <t>C.A. MEJIA &amp; CIA S.A.S.</t>
  </si>
  <si>
    <t>Vda Belem Km. 38, Aut. Med. Bogotá, Marinilla, Antioquia - COLOMBIA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</si>
  <si>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width="10%"&gt;07/09/2022&lt;/td&gt;&lt;td class="izq6a-color" width="10%"&gt;&lt;/td&gt;&lt;td class="izq6a-color" width="10%"&gt;0&lt;/td&gt;&lt;td class="izq6a-color" width="20%"&gt;INGRESO DE SOLICITUD&lt;/td&gt;&lt;td class="izq6a-color" width="10%"&gt;07/09/2022&lt;/td&gt;&lt;td class="izq6a-color" width="30%"&gt;Pago de Tasa y Publicacion en Prensa: F0601087 Tramite: 331738 Ref.: 340366&lt;/td&gt;&lt;td class="celda8" width="10%"&gt;  &lt;/td&gt;&lt;/tr&gt;&lt;tr&gt;&lt;td class="izq6a-color" width="10%"&gt;13/12/2022&lt;/td&gt;&lt;td class="izq6a-color" width="10%"&gt;&lt;/td&gt;&lt;td class="izq6a-color" width="10%"&gt;0&lt;/td&gt;&lt;td class="izq6a-color" width="20%"&gt;SOLICITUD EN EXAMEN DE FORMA&lt;/td&gt;&lt;td class="izq6a-color" width="10%"&gt;13/12/2022&lt;/td&gt;&lt;td class="izq6a-color" width="30%"&gt;&lt;/td&gt;&lt;td class="celda8" width="10%"&gt;  &lt;/td&gt;&lt;/tr&gt;&lt;tr&gt;&lt;td class="izq6a-color" width="10%"&gt;13/12/2022&lt;/td&gt;&lt;td class="izq6a-color" width="10%"&gt;&lt;/td&gt;&lt;td class="izq6a-color" width="10%"&gt;0&lt;/td&gt;&lt;td class="izq6a-color" width="20%"&gt;SOLICITUD EN EXAMEN DE FORMA&lt;/td&gt;&lt;td class="izq6a-color" width="10%"&gt;13/12/2022&lt;/td&gt;&lt;td class="izq6a-color" width="30%"&gt;&lt;/td&gt;&lt;td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width="30%"&gt;DEVUELTA EN BOLETIN 620&lt;/td&gt;&lt;td class="celda8" width="10%"&gt;&lt;a href="https://webpi.sapi.gob.ve/documentos/devolucion/marcas/forma/boletin620/2022008233.pdf" target="_blank"&gt;&lt;img border="1" height="40" src="https://webpi.sapi.gob.ve/imagenes/ver_devolucion.png" width="40"/&gt;&lt;/a&gt;&lt;/td&gt;&lt;/tr&gt;&lt;tr&gt;&lt;td class="izq6a-color" width="10%"&gt;13/02/2023&lt;/td&gt;&lt;td class="izq6a-color" width="10%"&gt;&lt;/td&gt;&lt;td class="izq6a-color" width="10%"&gt;620&lt;/td&gt;&lt;td class="izq6a-color" width="20%"&gt;ESCRITO DE REINGRESO&lt;/td&gt;&lt;td class="izq6a-color" width="10%"&gt;13/02/2023&lt;/td&gt;&lt;td class="izq6a-color" width="30%"&gt;Contestacion a Oficio de Devolucion de forma publicado en el boletin: 620. Tramite Webpi: 354185&lt;/td&gt;&lt;td class="celda8" width="10%"&gt;&lt;a href="https://webpi.sapi.gob.ve/documentos/cdevolucion/marcas/forma/boletin620/ecd_2022008233.pdf" target="_blank"&gt;&lt;img border="1" height="40" src="https://webpi.sapi.gob.ve/imagenes/ver_devolucion.png" width="40"/&gt;&lt;/a&gt;&lt;/td&gt;&lt;/tr&gt;&lt;tr&gt;&lt;td class="izq6a-color" width="10%"&gt;19/06/2023&lt;/td&gt;&lt;td class="izq6a-color" width="10%"&gt;&lt;/td&gt;&lt;td class="izq6a-color" width="10%"&gt;0&lt;/td&gt;&lt;td class="izq6a-color" width="20%"&gt;REINGRESO DE SOLICITUD&lt;/td&gt;&lt;td class="izq6a-color" width="10%"&gt;19/06/2023&lt;/td&gt;&lt;td class="izq6a-color" width="30%"&gt;&lt;/td&gt;&lt;td class="celda8" width="10%"&gt;  &lt;/td&gt;&lt;/tr&gt;&lt;tr&gt;&lt;td class="izq6a-color" width="10%"&gt;19/06/2023&lt;/td&gt;&lt;td class="izq6a-color" width="10%"&gt;&lt;/td&gt;&lt;td class="izq6a-color" width="10%"&gt;0&lt;/td&gt;&lt;td class="izq6a-color" width="20%"&gt;POR NOTIFICAR ORDEN DE PUBLICACION EN PRENSA POR EXAM. DE FORMA APROBADO&lt;/td&gt;&lt;td class="izq6a-color" width="10%"&gt;19/06/2023&lt;/td&gt;&lt;td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F0601087 Tramite: 331738 Ref.: 340366&lt;/td&gt;&lt;td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331738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width="10%"&gt;21/11/2023&lt;/td&gt;&lt;td class="izq6a-color" width="10%"&gt;&lt;/td&gt;&lt;td class="izq6a-color" width="10%"&gt;&lt;/td&gt;&lt;td class="izq6a-color" width="20%"&gt;BUSQUEDA GRAFICA ELABORADA, PENDIENTE DE EXAMEN DE FONDO&lt;/td&gt;&lt;td class="izq6a-color" width="10%"&gt;21/11/2023&lt;/td&gt;&lt;td class="izq6a-color" width="30%"&gt;BUSQUEDA GRAFICA ELABORADA, PENDIENTE DE EXAMEN DE FONDO&lt;/td&gt;&lt;td class="celda8" width="10%"&gt;  &lt;/td&gt;&lt;/tr&gt;&lt;tr&gt;&lt;td class="izq6a-color" width="10%"&gt;21/02/2024&lt;/td&gt;&lt;td class="izq6a-color" width="10%"&gt;&lt;/td&gt;&lt;td class="izq6a-color" width="10%"&gt;0&lt;/td&gt;&lt;td class="izq6a-color" width="20%"&gt;SOLICITUD EN EXAMEN DE REGISTRABILIDAD&lt;/td&gt;&lt;td class="izq6a-color" width="10%"&gt;21/02/2024&lt;/td&gt;&lt;td class="izq6a-color" width="30%"&gt;&lt;/td&gt;&lt;td class="celda8" width="10%"&gt;  &lt;/td&gt;&lt;/tr&gt;&lt;tr&gt;&lt;td class="izq6a-color" width="10%"&gt;06/03/2024&lt;/td&gt;&lt;td class="izq6a-color" width="10%"&gt;18/04/2024&lt;/td&gt;&lt;td class="izq6a-color" width="10%"&gt;628&lt;/td&gt;&lt;td class="izq6a-color" width="20%"&gt;PUBLICACION DE STATUS ANTERIOR EN BOLETIN DE LA PROPIEDAD INDUSTRIAL (30 DIAS HABILES) &lt;/td&gt;&lt;td class="izq6a-color" width="10%"&gt;06/03/2024&lt;/td&gt;&lt;td class="izq6a-color" width="30%"&gt;CONCEDIDA EN BOLETIN 628&lt;/td&gt;&lt;td class="celda8" width="10%"&gt;  &lt;/td&gt;&lt;/tr&gt;&lt;tr&gt;&lt;td class="izq6a-color" width="10%"&gt;06/03/2024&lt;/td&gt;&lt;td class="izq6a-color" width="10%"&gt;06/03/2039&lt;/td&gt;&lt;td class="izq6a-color" width="10%"&gt;387&lt;/td&gt;&lt;td class="izq6a-color" width="20%"&gt;REGISTRO DE MARCA&lt;/td&gt;&lt;td class="izq6a-color" width="10%"&gt;11/04/2024&lt;/td&gt;&lt;td class="izq6a-color" width="30%"&gt;REGISTRO NUMERO: P397508, POR TRAMITE WEBPI: T0416509&lt;/td&gt;&lt;td class="celda8" width="10%"&gt;&lt;a href="http://multimedia.sapi.gob.ve/marcas/certificados/boletin628/2022008233.pdf" target="_blank"&gt;&lt;img border="1" height="40" src="https://webpi.sapi.gob.ve/imagenes/ver_devolucion.png" width="40"/&gt;&lt;/a&gt;&lt;/td&gt;&lt;/tr&gt;&lt;tr&gt;&lt;td class="izq6a-color" width="10%"&gt;11/04/2024&lt;/td&gt;&lt;td class="izq6a-color" width="10%"&gt;&lt;/td&gt;&lt;td class="izq6a-color" width="10%"&gt;416509&lt;/td&gt;&lt;td class="izq6a-color" width="20%"&gt;PAGO DE DERECHOS&lt;/td&gt;&lt;td class="izq6a-color" width="10%"&gt;11/04/2024&lt;/td&gt;&lt;td class="izq6a-color" width="30%"&gt;6&lt;/td&gt;&lt;td class="celda8" width="10%"&gt;  &lt;/td&gt;&lt;/tr&gt;&lt;/table&gt;</t>
  </si>
  <si>
    <t>Webpi 27-feb-2025 14:47:04</t>
  </si>
  <si>
    <t>METALES COMUNES Y SUS ALEACIONES; MATERIALES DE CONSTRUCCIÓN Y EDIFICACIÓN METÁLICOS; CONSTRUCCIONES TRANSPORTABLES METÁLICAS; CABLES E HILOS METÁLICOS NO ELÉCTRICOS; PEQUEÑOS ARTÍCULOS DE FERRETERÍA METÁLICOS;CAJAS DE CAUDALES.</t>
  </si>
  <si>
    <t>LA MARCA ESTÁ COMPUESTA POR LA PALABRA TRITON, ESCRITA EN LETRA TIPO MOLDE DE COLOR AZUL Y DESTACANDO UNA FIGURA COMPUESTA POR TRES TRIÁNGULOS DE COLOR AZUL, UNO DE ELLOS ATRAVESADO POR UNA LÍNEA BLANCA, UBICADOS SOBRE LA LETRA O. LO QUE SE PRETENDE PROTEGER ES EL CONJUNTO DESCRITO Y NO LOS ELEMENTOS GENÉRICOS.</t>
  </si>
  <si>
    <t>Presentado por: GABRIEL LOPEZ, Cedula: 11166559, empresa: C.A. MEJIA &amp; CIA S.A.S.. Tramite Webpi: 383547</t>
  </si>
  <si>
    <t>https://webpi.sapi.gob.ve/documentos/coposicion/marcas/boletin623/com-2022008247-383547.pdf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</si>
  <si>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width="10%"&gt;07/09/2022&lt;/td&gt;&lt;td class="izq6a-color" width="10%"&gt;&lt;/td&gt;&lt;td class="izq6a-color" width="10%"&gt;0&lt;/td&gt;&lt;td class="izq6a-color" width="20%"&gt;INGRESO DE SOLICITUD&lt;/td&gt;&lt;td class="izq6a-color" width="10%"&gt;07/09/2022&lt;/td&gt;&lt;td class="izq6a-color" width="30%"&gt;Pago de Tasa y Publicacion en Prensa: F0601136 Tramite: 331785 Ref.: 340410&lt;/td&gt;&lt;td class="celda8" width="10%"&gt;  &lt;/td&gt;&lt;/tr&gt;&lt;tr&gt;&lt;td class="izq6a-color" width="10%"&gt;08/12/2022&lt;/td&gt;&lt;td class="izq6a-color" width="10%"&gt;&lt;/td&gt;&lt;td class="izq6a-color" width="10%"&gt;0&lt;/td&gt;&lt;td class="izq6a-color" width="20%"&gt;POR NOTIFICAR ORDEN DE PUBLICACION EN PRENSA POR EXAM. DE FORMA APROBADO&lt;/td&gt;&lt;td class="izq6a-color" width="10%"&gt;08/12/2022&lt;/td&gt;&lt;td class="izq6a-color" width="30%"&gt;&lt;/td&gt;&lt;td class="celda8" width="10%"&gt;  &lt;/td&gt;&lt;/tr&gt;&lt;tr&gt;&lt;td class="izq6a-color" width="10%"&gt;28/12/2022&lt;/td&gt;&lt;td class="izq6a-color" width="10%"&gt;28/02/2023&lt;/td&gt;&lt;td class="izq6a-color" width="10%"&gt;620&lt;/td&gt;&lt;td class="izq6a-color" width="20%"&gt;ORDEN DE PUBLICACION EN PRENSA NOTIFICADA EN BOLETIN&lt;/td&gt;&lt;td class="izq6a-color" width="10%"&gt;28/12/2022&lt;/td&gt;&lt;td class="izq6a-color" width="30%"&gt;ORDEN DE PUBLICACION NOTIFICADA EN BOLETIN 620&lt;/td&gt;&lt;td class="celda8" width="10%"&gt;  &lt;/td&gt;&lt;/tr&gt;&lt;tr&gt;&lt;td class="izq6a-color" width="10%"&gt;28/12/2022&lt;/td&gt;&lt;td class="izq6a-color" width="10%"&gt;&lt;/td&gt;&lt;td class="izq6a-color" width="10%"&gt;620&lt;/td&gt;&lt;td class="izq6a-color" width="20%"&gt;PUBLICACION EN PRENSA DIGITAL PAGADA Y EN CURSO&lt;/td&gt;&lt;td class="izq6a-color" width="10%"&gt;28/12/2022&lt;/td&gt;&lt;td class="izq6a-color" width="30%"&gt;Pago de Tasa y Publicacion en Prensa: F0601136 Tramite: 331785 Ref.: 340410&lt;/td&gt;&lt;td class="celda8" width="10%"&gt;  &lt;/td&gt;&lt;/tr&gt;&lt;tr&gt;&lt;td class="izq6a-color" width="10%"&gt;28/12/2022&lt;/td&gt;&lt;td class="izq6a-color" width="10%"&gt;&lt;/td&gt;&lt;td class="izq6a-color" width="10%"&gt;0&lt;/td&gt;&lt;td class="izq6a-color" width="20%"&gt;RECEPCION DE PUBLICACION EN PRENSA&lt;/td&gt;&lt;td class="izq6a-color" width="10%"&gt;09/01/2023&lt;/td&gt;&lt;td class="izq6a-color" width="30%"&gt;Periodico Digital del SAPI No.:1961 de Fecha: 28/12/2022 segun T/No.: 331785 &lt;/td&gt;&lt;td class="celda8" width="10%"&gt;  &lt;/td&gt;&lt;/tr&gt;&lt;tr&gt;&lt;td class="izq6a-color" width="10%"&gt;26/01/2023&lt;/td&gt;&lt;td class="izq6a-color" width="10%"&gt;&lt;/td&gt;&lt;td class="izq6a-color" width="10%"&gt;620&lt;/td&gt;&lt;td class="izq6a-color" width="20%"&gt;ORDEN DE PUBLICACION EN BOLETIN COMO SOLICITADA&lt;/td&gt;&lt;td class="izq6a-color" width="10%"&gt;26/01/2023&lt;/td&gt;&lt;td class="izq6a-color" width="30%"&gt;&lt;/td&gt;&lt;td class="celda8" width="10%"&gt;  &lt;/td&gt;&lt;/tr&gt;&lt;tr&gt;&lt;td class="izq6a-color" width="10%"&gt;17/04/2023&lt;/td&gt;&lt;td class="izq6a-color" width="10%"&gt;30/05/2023&lt;/td&gt;&lt;td class="izq6a-color" width="10%"&gt;621&lt;/td&gt;&lt;td class="izq6a-color" width="20%"&gt;PUBLICACION DE LA MARCA COMO SOLICITADA &lt;/td&gt;&lt;td class="izq6a-color" width="10%"&gt;17/04/2023&lt;/td&gt;&lt;td class="izq6a-color" width="30%"&gt;PUBLICADA EN BOLETIN 621&lt;/td&gt;&lt;td class="celda8" width="10%"&gt;  &lt;/td&gt;&lt;/tr&gt;&lt;tr&gt;&lt;td class="izq6a-color" width="10%"&gt;25/05/2023&lt;/td&gt;&lt;td class="izq6a-color" width="10%"&gt;&lt;/td&gt;&lt;td class="izq6a-color" width="10%"&gt;621&lt;/td&gt;&lt;td class="izq6a-color" width="20%"&gt;ESCRITO DE OPOSICION&lt;/td&gt;&lt;td class="izq6a-color" width="10%"&gt;25/05/2023&lt;/td&gt;&lt;td class="izq6a-color" width="30%"&gt;MANUEL POLANCO, Cedula: 5314605, empresa: POWER BOX AG. Tramite Webpi: 365282&lt;/td&gt;&lt;td class="celda8" width="10%"&gt;&lt;a href="https://webpi.sapi.gob.ve/documentos/oposiciones/marcas/boletin621/eom-2022008247-365282.pdf" target="_blank"&gt;&lt;img border="1" height="40" src="https://webpi.sapi.gob.ve/imagenes/ver_devolucion.png" width="40"/&gt;&lt;/a&gt;&lt;/td&gt;&lt;/tr&gt;&lt;tr&gt;&lt;td class="izq6a-color" width="10%"&gt;29/05/2023&lt;/td&gt;&lt;td class="izq6a-color" width="10%"&gt;&lt;/td&gt;&lt;td class="izq6a-color" width="10%"&gt;0&lt;/td&gt;&lt;td class="izq6a-color" width="20%"&gt;ESCRITO ASOCIADO A MARCA EN TRAMITE - INFORMACION VARIA&lt;/td&gt;&lt;td class="izq6a-color" width="10%"&gt;29/05/2023&lt;/td&gt;&lt;td class="izq6a-color" width="30%"&gt;ESCRITO DE LIMITACION DE DISTINGUE&lt;/td&gt;&lt;td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width="30%"&gt;OBSERVADA EN BOLETIN 623&lt;/td&gt;&lt;td class="celda8" width="10%"&gt;  &lt;/td&gt;&lt;/tr&gt;&lt;tr&gt;&lt;td class="izq6a-color" width="10%"&gt;03/10/2023&lt;/td&gt;&lt;td class="izq6a-color" width="10%"&gt;&lt;/td&gt;&lt;td class="izq6a-color" width="10%"&gt;623&lt;/td&gt;&lt;td class="izq6a-color" width="20%"&gt;ESCRITO DE CONTESTACION A OBSERVACION&lt;/td&gt;&lt;td class="izq6a-color" width="10%"&gt;03/10/2023&lt;/td&gt;&lt;td class="izq6a-color" width="30%"&gt;Presentado por: GABRIEL LOPEZ, Cedula: 11166559, empresa: C.A. MEJIA &amp;amp; CIA S.A.S.. Tramite Webpi: 383547&lt;/td&gt;&lt;td class="celda8" width="10%"&gt;&lt;a href="https://webpi.sapi.gob.ve/documentos/coposicion/marcas/boletin623/com-2022008247-383547.pdf" target="_blank"&gt;&lt;img border="1" height="40" src="https://webpi.sapi.gob.ve/imagenes/ver_devolucion.png" width="40"/&gt;&lt;/a&gt;&lt;/td&gt;&lt;/tr&gt;&lt;/table&gt;</t>
  </si>
  <si>
    <t>Webpi 27-feb-2025 14:47:15</t>
  </si>
  <si>
    <t>S078726</t>
  </si>
  <si>
    <t>SERVICIOS DE RESTAURACIÓN (ALIMENTACIÓN), PREPARAR ALIMENTOS Y BEBIDAS PARA EL CONSUMO, PRESTADOS POR PERSONAS O ESTABLECIMIENTOS, ASÍ COMO LOS SERVICIOS DE ALOJAMIENTO, ALBERGUE Y ABASTECIMIENTO DE COMIDA EN HOTELES, PENSIONES U OTROS ESTABLECIMIENTOS QUE PROPORCIONEN HOSPEDAJE TEMPORAL.</t>
  </si>
  <si>
    <t>Av. Intercomunal del Valle. C.C. Coche. Nivel 04. Local E-4-A-32. Sector Coche. Caracas. Distrito Capital. Zona Postal 1090 -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</si>
  <si>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width="10%"&gt;09/09/2022&lt;/td&gt;&lt;td class="izq6a-color" width="10%"&gt;&lt;/td&gt;&lt;td class="izq6a-color" width="10%"&gt;0&lt;/td&gt;&lt;td class="izq6a-color" width="20%"&gt;INGRESO DE SOLICITUD&lt;/td&gt;&lt;td class="izq6a-color" width="10%"&gt;09/09/2022&lt;/td&gt;&lt;td class="izq6a-color" width="30%"&gt;Pago de Tasa y Publicacion en Prensa: F0601314 Tramite: 331984 Ref.: 340639&lt;/td&gt;&lt;td class="celda8" width="10%"&gt;  &lt;/td&gt;&lt;/tr&gt;&lt;tr&gt;&lt;td class="izq6a-color" width="10%"&gt;01/11/2022&lt;/td&gt;&lt;td class="izq6a-color" width="10%"&gt;&lt;/td&gt;&lt;td class="izq6a-color" width="10%"&gt;0&lt;/td&gt;&lt;td class="izq6a-color" width="20%"&gt;POR NOTIFICAR ORDEN DE PUBLICACION EN PRENSA POR EXAM. DE FORMA APROBADO&lt;/td&gt;&lt;td class="izq6a-color" width="10%"&gt;01/11/2022&lt;/td&gt;&lt;td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F0601314 Tramite: 331984 Ref.: 340639&lt;/td&gt;&lt;td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331984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width="10%"&gt;07/09/2023&lt;/td&gt;&lt;td class="izq6a-color" width="10%"&gt;&lt;/td&gt;&lt;td class="izq6a-color" width="10%"&gt;0&lt;/td&gt;&lt;td class="izq6a-color" width="20%"&gt;SOLICITUD EN EXAMEN DE REGISTRABILIDAD&lt;/td&gt;&lt;td class="izq6a-color" width="10%"&gt;07/09/2023&lt;/td&gt;&lt;td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width="10%"&gt;374&lt;/td&gt;&lt;td class="izq6a-color" width="20%"&gt;REGISTRO DE MARCA&lt;/td&gt;&lt;td class="izq6a-color" width="10%"&gt;31/10/2023&lt;/td&gt;&lt;td class="izq6a-color" width="30%"&gt;REGISTRO NUMERO: S078726, POR TRAMITE WEBPI: T0388576&lt;/td&gt;&lt;td class="celda8" width="10%"&gt;&lt;a href="http://multimedia.sapi.gob.ve/marcas/certificados/boletin624/2022008292.pdf" target="_blank"&gt;&lt;img border="1" height="40" src="https://webpi.sapi.gob.ve/imagenes/ver_devolucion.png" width="40"/&gt;&lt;/a&gt;&lt;/td&gt;&lt;/tr&gt;&lt;tr&gt;&lt;td class="izq6a-color" width="10%"&gt;31/10/2023&lt;/td&gt;&lt;td class="izq6a-color" width="10%"&gt;&lt;/td&gt;&lt;td class="izq6a-color" width="10%"&gt;388576&lt;/td&gt;&lt;td class="izq6a-color" width="20%"&gt;PAGO DE DERECHOS&lt;/td&gt;&lt;td class="izq6a-color" width="10%"&gt;31/10/2023&lt;/td&gt;&lt;td class="izq6a-color" width="30%"&gt;43&lt;/td&gt;&lt;td class="celda8" width="10%"&gt;  &lt;/td&gt;&lt;/tr&gt;&lt;/table&gt;</t>
  </si>
  <si>
    <t>Webpi 27-feb-2025 14:47:26</t>
  </si>
  <si>
    <t>P394174</t>
  </si>
  <si>
    <t>LA ETIQUETA ESTA COMPUESTA POR UNA FIGURA QUE HACE LAS VECES DE UNA PERSONA CON LOS DOS BRAZOS HACIA ARRIBA Y LAS PIERNAS ABIERTAS EN MEDIO DE LOS BRAZOS UN PUNTO, QUE HACE LA FORMA DE UNA CARA, ESTA DE COLOR NARANJA, EL CUAL REIVINDICA EL GRÁFICO Y EN LA PARTE DE ABAJO ESTA LA PALABRA "POSITEX" EN LETRAS AZULES, EN LETRAS GRANDES, LAS CUALES REIVINDICAN LA FIGURA, EL FONDO DE ESTA EN COLOR BLANCO QUE REIVINDICA TODA LA ETIQUETA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</si>
  <si>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width="10%"&gt;09/09/2022&lt;/td&gt;&lt;td class="izq6a-color" width="10%"&gt;&lt;/td&gt;&lt;td class="izq6a-color" width="10%"&gt;0&lt;/td&gt;&lt;td class="izq6a-color" width="20%"&gt;INGRESO DE SOLICITUD&lt;/td&gt;&lt;td class="izq6a-color" width="10%"&gt;09/09/2022&lt;/td&gt;&lt;td class="izq6a-color" width="30%"&gt;Pago de Tasa y Publicacion en Prensa: F0601021 Tramite: 331655 Ref.: 340311&lt;/td&gt;&lt;td class="celda8" width="10%"&gt;  &lt;/td&gt;&lt;/tr&gt;&lt;tr&gt;&lt;td class="izq6a-color" width="10%"&gt;16/09/2022&lt;/td&gt;&lt;td class="izq6a-color" width="10%"&gt;&lt;/td&gt;&lt;td class="izq6a-color" width="10%"&gt;0&lt;/td&gt;&lt;td class="izq6a-color" width="20%"&gt;ESCRITO DE RECEPCION DE DOCUMENTOS (RECAUDOS)&lt;/td&gt;&lt;td class="izq6a-color" width="10%"&gt;16/09/2022&lt;/td&gt;&lt;td class="izq6a-color" width="30%"&gt;Escrito de Consignación de Recaudos FM-02 (Marca).&lt;/td&gt;&lt;td class="celda8" width="10%"&gt;  &lt;/td&gt;&lt;/tr&gt;&lt;tr&gt;&lt;td class="izq6a-color" width="10%"&gt;03/11/2022&lt;/td&gt;&lt;td class="izq6a-color" width="10%"&gt;&lt;/td&gt;&lt;td class="izq6a-color" width="10%"&gt;0&lt;/td&gt;&lt;td class="izq6a-color" width="20%"&gt;POR NOTIFICAR ORDEN DE PUBLICACION EN PRENSA POR EXAM. DE FORMA APROBADO&lt;/td&gt;&lt;td class="izq6a-color" width="10%"&gt;03/11/2022&lt;/td&gt;&lt;td class="izq6a-color" width="30%"&gt;&lt;/td&gt;&lt;td class="celda8" width="10%"&gt;  &lt;/td&gt;&lt;/tr&gt;&lt;tr&gt;&lt;td class="izq6a-color" width="10%"&gt;28/11/2022&lt;/td&gt;&lt;td class="izq6a-color" width="10%"&gt;30/01/2023&lt;/td&gt;&lt;td class="izq6a-color" width="10%"&gt;619&lt;/td&gt;&lt;td class="izq6a-color" width="20%"&gt;ORDEN DE PUBLICACION EN PRENSA NOTIFICADA EN BOLETIN&lt;/td&gt;&lt;td class="izq6a-color" width="10%"&gt;28/11/2022&lt;/td&gt;&lt;td class="izq6a-color" width="30%"&gt;ORDEN DE PUBLICACION NOTIFICADA EN BOLETIN 619&lt;/td&gt;&lt;td class="celda8" width="10%"&gt;  &lt;/td&gt;&lt;/tr&gt;&lt;tr&gt;&lt;td class="izq6a-color" width="10%"&gt;28/11/2022&lt;/td&gt;&lt;td class="izq6a-color" width="10%"&gt;&lt;/td&gt;&lt;td class="izq6a-color" width="10%"&gt;619&lt;/td&gt;&lt;td class="izq6a-color" width="20%"&gt;PUBLICACION EN PRENSA DIGITAL PAGADA Y EN CURSO&lt;/td&gt;&lt;td class="izq6a-color" width="10%"&gt;28/11/2022&lt;/td&gt;&lt;td class="izq6a-color" width="30%"&gt;Pago de Tasa y Publicacion en Prensa: F0601021 Tramite: 331655 Ref.: 340311&lt;/td&gt;&lt;td class="celda8" width="10%"&gt;  &lt;/td&gt;&lt;/tr&gt;&lt;tr&gt;&lt;td class="izq6a-color" width="10%"&gt;28/11/2022&lt;/td&gt;&lt;td class="izq6a-color" width="10%"&gt;&lt;/td&gt;&lt;td class="izq6a-color" width="10%"&gt;0&lt;/td&gt;&lt;td class="izq6a-color" width="20%"&gt;RECEPCION DE PUBLICACION EN PRENSA&lt;/td&gt;&lt;td class="izq6a-color" width="10%"&gt;02/12/2022&lt;/td&gt;&lt;td class="izq6a-color" width="30%"&gt;Periodico Digital del SAPI No.:1931 de Fecha: 28/11/2022 segun T/No.: 331655 &lt;/td&gt;&lt;td class="celda8" width="10%"&gt;  &lt;/td&gt;&lt;/tr&gt;&lt;tr&gt;&lt;td class="izq6a-color" width="10%"&gt;16/12/2022&lt;/td&gt;&lt;td class="izq6a-color" width="10%"&gt;&lt;/td&gt;&lt;td class="izq6a-color" width="10%"&gt;619&lt;/td&gt;&lt;td class="izq6a-color" width="20%"&gt;ORDEN DE PUBLICACION EN BOLETIN COMO SOLICITADA&lt;/td&gt;&lt;td class="izq6a-color" width="10%"&gt;16/12/2022&lt;/td&gt;&lt;td class="izq6a-color" width="30%"&gt;&lt;/td&gt;&lt;td class="celda8" width="10%"&gt;  &lt;/td&gt;&lt;/tr&gt;&lt;tr&gt;&lt;td class="izq6a-color" width="10%"&gt;28/12/2022&lt;/td&gt;&lt;td class="izq6a-color" width="10%"&gt;14/02/2023&lt;/td&gt;&lt;td class="izq6a-color" width="10%"&gt;620&lt;/td&gt;&lt;td class="izq6a-color" width="20%"&gt;PUBLICACION DE LA MARCA COMO SOLICITADA &lt;/td&gt;&lt;td class="izq6a-color" width="10%"&gt;28/12/2022&lt;/td&gt;&lt;td class="izq6a-color" width="30%"&gt;PUBLICADA EN BOLETIN 620&lt;/td&gt;&lt;td class="celda8" width="10%"&gt;  &lt;/td&gt;&lt;/tr&gt;&lt;tr&gt;&lt;td class="izq6a-color" width="10%"&gt;07/09/2023&lt;/td&gt;&lt;td class="izq6a-color" width="10%"&gt;&lt;/td&gt;&lt;td class="izq6a-color" width="10%"&gt;0&lt;/td&gt;&lt;td class="izq6a-color" width="20%"&gt;SOLICITUD EN EXAMEN DE REGISTRABILIDAD&lt;/td&gt;&lt;td class="izq6a-color" width="10%"&gt;07/09/2023&lt;/td&gt;&lt;td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width="10%"&gt;378&lt;/td&gt;&lt;td class="izq6a-color" width="20%"&gt;&lt;/td&gt;&lt;td class="izq6a-color" width="10%"&gt;20/11/2023&lt;/td&gt;&lt;td class="izq6a-color" width="30%"&gt;REGISTRO NUMERO: P394174, POR TRAMITE WEBPI: T0392388&lt;/td&gt;&lt;td class="celda8" width="10%"&gt;&lt;a href="http://multimedia.sapi.gob.ve/marcas/certificados/boletin624/2022008319.pdf" target="_blank"&gt;&lt;img border="1" height="40" src="https://webpi.sapi.gob.ve/imagenes/ver_devolucion.png" width="40"/&gt;&lt;/a&gt;&lt;/td&gt;&lt;/tr&gt;&lt;tr&gt;&lt;td class="izq6a-color" width="10%"&gt;20/11/2023&lt;/td&gt;&lt;td class="izq6a-color" width="10%"&gt;&lt;/td&gt;&lt;td class="izq6a-color" width="10%"&gt;392388&lt;/td&gt;&lt;td class="izq6a-color" width="20%"&gt;&lt;/td&gt;&lt;td class="izq6a-color" width="10%"&gt;20/11/2023&lt;/td&gt;&lt;td class="izq6a-color" width="30%"&gt;25&lt;/td&gt;&lt;td class="celda8" width="10%"&gt;  &lt;/td&gt;&lt;/tr&gt;&lt;/table&gt;</t>
  </si>
  <si>
    <t>Webpi 27-feb-2025 14:47:37</t>
  </si>
  <si>
    <t>LA ETIQUETA DE LA MARCA “WAFER 365 XL”, CONSTA DE UN LOGO CON FONDO AZUL, EN DONDE SE OBSERVA EN COLOR AZUL OSCURO CON BORDE AMARILLO LA PALABRA “WAFER 365” QUE ES UN TERMINO DE FANTASÍA Y ESTA ESCRITO EN LETRAS CARACTERISTICAS MINUSCULAS. DICHAS LETRAS TIENEN UN FONDO BLANCO. AL LADO DERECHO SE OBSERVA UNA FIGURA QUE ASEMEJA A UNA GALLETA TIPO WAFER (OBLEA) EN COLOR BLANCO CON UN RELLENO MARRON CLARO QUE SE OBSERVA EN LA PARTE DERECHA DE LA IMAGEN. EN LA PARTE INFERIOR DERECHA DE ESTA FIGURA EN FORMA DE GALLETA SE OBSERVAN LAS LETRAS “XL” EN COLOR BLANCO EN UN CIRCULO DE COLOR VERDE CLARO, DICHAS LETRAS ESTAN ESCRITAS EN LETRAS CARACTERISTICAS MAYUSCULAS. DEBAJO DE LAS LETRAS “XL” SE OBSERVAN UNAS FIGURAS QUE SE ASEMEJAN A UNAS AVELLANAS EN COLOR MARRON. SE REIVINDICA EL CONJUNTO DESCRITO. NO SE REIVINDICAN LOS ELEMENTOS GENERICOS, NI DESCRIPTIVOS.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</si>
  <si>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width="10%"&gt;16/09/2022&lt;/td&gt;&lt;td class="izq6a-color" width="10%"&gt;&lt;/td&gt;&lt;td class="izq6a-color" width="10%"&gt;0&lt;/td&gt;&lt;td class="izq6a-color" width="20%"&gt;INGRESO DE SOLICITUD&lt;/td&gt;&lt;td class="izq6a-color" width="10%"&gt;16/09/2022&lt;/td&gt;&lt;td class="izq6a-color" width="30%"&gt;Pago de Tasa y Publicacion en Prensa: F0599504 Tramite: 329972 Ref.: 339479&lt;/td&gt;&lt;td class="celda8" width="10%"&gt;  &lt;/td&gt;&lt;/tr&gt;&lt;tr&gt;&lt;td class="izq6a-color" width="10%"&gt;08/11/2022&lt;/td&gt;&lt;td class="izq6a-color" width="10%"&gt;&lt;/td&gt;&lt;td class="izq6a-color" width="10%"&gt;0&lt;/td&gt;&lt;td class="izq6a-color" width="20%"&gt;SOLICITUD EN EXAMEN DE FORMA&lt;/td&gt;&lt;td class="izq6a-color" width="10%"&gt;08/11/2022&lt;/td&gt;&lt;td class="izq6a-color" width="30%"&gt;&lt;/td&gt;&lt;td class="celda8" width="10%"&gt;  &lt;/td&gt;&lt;/tr&gt;&lt;tr&gt;&lt;td class="izq6a-color" width="10%"&gt;08/11/2022&lt;/td&gt;&lt;td class="izq6a-color" width="10%"&gt;&lt;/td&gt;&lt;td class="izq6a-color" width="10%"&gt;0&lt;/td&gt;&lt;td class="izq6a-color" width="20%"&gt;SOLICITUD EN EXAMEN DE FORMA&lt;/td&gt;&lt;td class="izq6a-color" width="10%"&gt;08/11/2022&lt;/td&gt;&lt;td class="izq6a-color" width="30%"&gt;&lt;/td&gt;&lt;td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width="30%"&gt;DEVUELTA EN BOLETIN 620&lt;/td&gt;&lt;td class="celda8" width="10%"&gt;&lt;a href="https://webpi.sapi.gob.ve/documentos/devolucion/marcas/forma/boletin620/2022008511.pdf" target="_blank"&gt;&lt;img border="1" height="40" src="https://webpi.sapi.gob.ve/imagenes/ver_devolucion.png" width="40"/&gt;&lt;/a&gt;&lt;/td&gt;&lt;/tr&gt;&lt;tr&gt;&lt;td class="izq6a-color" width="10%"&gt;03/05/2023&lt;/td&gt;&lt;td class="izq6a-color" width="10%"&gt;&lt;/td&gt;&lt;td class="izq6a-color" width="10%"&gt;620&lt;/td&gt;&lt;td class="izq6a-color" width="20%"&gt;SOLICITUD CON PRIORIDAD EXTINGUIDA POR PUBLICAR. &lt;/td&gt;&lt;td class="izq6a-color" width="10%"&gt;03/05/2023&lt;/td&gt;&lt;td class="izq6a-color" width="30%"&gt;&lt;/td&gt;&lt;td class="celda8" width="10%"&gt;  &lt;/td&gt;&lt;/tr&gt;&lt;tr&gt;&lt;td class="izq6a-color" width="10%"&gt;01/06/2023&lt;/td&gt;&lt;td class="izq6a-color" width="10%"&gt;21/06/2023&lt;/td&gt;&lt;td class="izq6a-color" width="10%"&gt;622&lt;/td&gt;&lt;td class="izq6a-color" width="20%"&gt;PUBLICACION DE STATUS ANTERIOR EN BOLETIN DE LA PROPIEDAD INDUSTRIAL (15 DIAS HABILES) &lt;/td&gt;&lt;td class="izq6a-color" width="10%"&gt;01/06/2023&lt;/td&gt;&lt;td class="izq6a-color" width="30%"&gt;PRIORIDAD EXTINGUIDA EN BOLETIN 622&lt;/td&gt;&lt;td class="celda8" width="10%"&gt;  &lt;/td&gt;&lt;/tr&gt;&lt;/table&gt;</t>
  </si>
  <si>
    <t>Webpi 27-feb-2025 14:47:49</t>
  </si>
  <si>
    <t>P395545</t>
  </si>
  <si>
    <t>APARATOS E INSTALACIONES DE DISTRIBUCIÓN DE AGUA; INSTALACIONES SANITARIAS, ESPECIALMENTE, GRIFOS, DUCHAS, BAÑERAS, REGADERAS, LAVAMANOS, FREGADEROS, POCETAS, URINARIOS, BIDÉS, INODOROS, GRIFOS, GRIFOS MEZCLADORES PARA CONDUCTOS DE AGUA, GENERADORES DE MICROBURBUJAS PARA BAÑERAS,TAZAS DE INODOROS.</t>
  </si>
  <si>
    <t>MATIAS PEREZ IRAZABAL - ANDRES RIVERO BARALT - MATA ROMERO DYLMAR - PACHECO RODRIGUEZ CLAUDIA CAROLINA - GONZALEZ YANES, SEBASTIAN -</t>
  </si>
  <si>
    <t>2022-1108</t>
  </si>
  <si>
    <t>CONSISTE EN UN CONJUNTO EN EL CUAL SE OBSERVA LA FIGURA DE LO QUE ASEMEJA SER LA LETRA OMEGA DE FORMA ESTILIZADA Y DE TRAZO GRUESO DE LINEA BLANCA Y PUNTEAGUDA EN SU PARTE SUPERIOR SOBRE UN FONDO AZUL, DE FORMA CIRCULAR, CON LA PARTICULARIDAD DE TENER LO QUE PARECE UNA GOTA DE AGUA EN SU INTERIOR, DONDE SE OBSERVA UNA LINEA BLANCA EN EL LADO IZQUIERDO SUPERIOR QUE ASEMEJA UN REFLEJO DE LUZ. BAJO LA FIGURA DESCRITA SE ENCUENTRAN LAS LETRAS O y G ESCRITAS EN TRAZO MEDIO DE COLOR BLANCO. SE REIVINDICA EL CONJUNTO Y COLORES DESCRITOS.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</si>
  <si>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width="10%"&gt;20/09/2022&lt;/td&gt;&lt;td class="izq6a-color" width="10%"&gt;&lt;/td&gt;&lt;td class="izq6a-color" width="10%"&gt;0&lt;/td&gt;&lt;td class="izq6a-color" width="20%"&gt;INGRESO DE SOLICITUD&lt;/td&gt;&lt;td class="izq6a-color" width="10%"&gt;20/09/2022&lt;/td&gt;&lt;td class="izq6a-color" width="30%"&gt;Pago de Tasa y Publicacion en Prensa: F0602490 Tramite: 333004 Ref.: 341817&lt;/td&gt;&lt;td class="celda8" width="10%"&gt;  &lt;/td&gt;&lt;/tr&gt;&lt;tr&gt;&lt;td class="izq6a-color" width="10%"&gt;09/11/2022&lt;/td&gt;&lt;td class="izq6a-color" width="10%"&gt;&lt;/td&gt;&lt;td class="izq6a-color" width="10%"&gt;0&lt;/td&gt;&lt;td class="izq6a-color" width="20%"&gt;SOLICITUD EN EXAMEN DE FORMA&lt;/td&gt;&lt;td class="izq6a-color" width="10%"&gt;09/11/2022&lt;/td&gt;&lt;td class="izq6a-color" width="30%"&gt;&lt;/td&gt;&lt;td class="celda8" width="10%"&gt;  &lt;/td&gt;&lt;/tr&gt;&lt;tr&gt;&lt;td class="izq6a-color" width="10%"&gt;09/11/2022&lt;/td&gt;&lt;td class="izq6a-color" width="10%"&gt;&lt;/td&gt;&lt;td class="izq6a-color" width="10%"&gt;0&lt;/td&gt;&lt;td class="izq6a-color" width="20%"&gt;SOLICITUD EN EXAMEN DE FORMA&lt;/td&gt;&lt;td class="izq6a-color" width="10%"&gt;09/11/2022&lt;/td&gt;&lt;td class="izq6a-color" width="30%"&gt;&lt;/td&gt;&lt;td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width="30%"&gt;DEVUELTA EN BOLETIN 620&lt;/td&gt;&lt;td class="celda8" width="10%"&gt;&lt;a href="https://webpi.sapi.gob.ve/documentos/devolucion/marcas/forma/boletin620/2022008610.pdf" target="_blank"&gt;&lt;img border="1" height="40" src="https://webpi.sapi.gob.ve/imagenes/ver_devolucion.png" width="40"/&gt;&lt;/a&gt;&lt;/td&gt;&lt;/tr&gt;&lt;tr&gt;&lt;td class="izq6a-color" width="10%"&gt;14/02/2023&lt;/td&gt;&lt;td class="izq6a-color" width="10%"&gt;&lt;/td&gt;&lt;td class="izq6a-color" width="10%"&gt;620&lt;/td&gt;&lt;td class="izq6a-color" width="20%"&gt;ESCRITO DE REINGRESO&lt;/td&gt;&lt;td class="izq6a-color" width="10%"&gt;14/02/2023&lt;/td&gt;&lt;td class="izq6a-color" width="30%"&gt;Contestacion a Oficio de Devolucion de forma publicado en el boletin: 620. Tramite Webpi: 354549&lt;/td&gt;&lt;td class="celda8" width="10%"&gt;&lt;a href="https://webpi.sapi.gob.ve/documentos/cdevolucion/marcas/forma/boletin620/ecd_2022008610.pdf" target="_blank"&gt;&lt;img border="1" height="40" src="https://webpi.sapi.gob.ve/imagenes/ver_devolucion.png" width="40"/&gt;&lt;/a&gt;&lt;/td&gt;&lt;/tr&gt;&lt;tr&gt;&lt;td class="izq6a-color" width="10%"&gt;13/06/2023&lt;/td&gt;&lt;td class="izq6a-color" width="10%"&gt;&lt;/td&gt;&lt;td class="izq6a-color" width="10%"&gt;0&lt;/td&gt;&lt;td class="izq6a-color" width="20%"&gt;REINGRESO DE SOLICITUD&lt;/td&gt;&lt;td class="izq6a-color" width="10%"&gt;13/06/2023&lt;/td&gt;&lt;td class="izq6a-color" width="30%"&gt;&lt;/td&gt;&lt;td class="celda8" width="10%"&gt;  &lt;/td&gt;&lt;/tr&gt;&lt;tr&gt;&lt;td class="izq6a-color" width="10%"&gt;13/06/2023&lt;/td&gt;&lt;td class="izq6a-color" width="10%"&gt;&lt;/td&gt;&lt;td class="izq6a-color" width="10%"&gt;0&lt;/td&gt;&lt;td class="izq6a-color" width="20%"&gt;POR NOTIFICAR ORDEN DE PUBLICACION EN PRENSA POR EXAM. DE FORMA APROBADO&lt;/td&gt;&lt;td class="izq6a-color" width="10%"&gt;13/06/2023&lt;/td&gt;&lt;td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F0602490 Tramite: 333004 Ref.: 341817&lt;/td&gt;&lt;td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333004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width="10%"&gt;21/11/2023&lt;/td&gt;&lt;td class="izq6a-color" width="10%"&gt;&lt;/td&gt;&lt;td class="izq6a-color" width="10%"&gt;&lt;/td&gt;&lt;td class="izq6a-color" width="20%"&gt;BUSQUEDA GRAFICA ELABORADA, PENDIENTE DE EXAMEN DE FONDO&lt;/td&gt;&lt;td class="izq6a-color" width="10%"&gt;21/11/2023&lt;/td&gt;&lt;td class="izq6a-color" width="30%"&gt;BUSQUEDA GRAFICA ELABORADA, PENDIENTE DE EXAMEN DE FONDO&lt;/td&gt;&lt;td class="celda8" width="10%"&gt;  &lt;/td&gt;&lt;/tr&gt;&lt;tr&gt;&lt;td class="izq6a-color" width="10%"&gt;29/11/2023&lt;/td&gt;&lt;td class="izq6a-color" width="10%"&gt;&lt;/td&gt;&lt;td class="izq6a-color" width="10%"&gt;0&lt;/td&gt;&lt;td class="izq6a-color" width="20%"&gt;SOLICITUD EN EXAMEN DE REGISTRABILIDAD&lt;/td&gt;&lt;td class="izq6a-color" width="10%"&gt;29/11/2023&lt;/td&gt;&lt;td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width="10%"&gt;385&lt;/td&gt;&lt;td class="izq6a-color" width="20%"&gt;REGISTRO DE MARCA&lt;/td&gt;&lt;td class="izq6a-color" width="10%"&gt;22/01/2024&lt;/td&gt;&lt;td class="izq6a-color" width="30%"&gt;REGISTRO NUMERO: P395545, POR TRAMITE WEBPI: T0402352&lt;/td&gt;&lt;td class="celda8" width="10%"&gt;&lt;a href="http://multimedia.sapi.gob.ve/marcas/certificados/boletin626/2022008610.pdf" target="_blank"&gt;&lt;img border="1" height="40" src="https://webpi.sapi.gob.ve/imagenes/ver_devolucion.png" width="40"/&gt;&lt;/a&gt;&lt;/td&gt;&lt;/tr&gt;&lt;tr&gt;&lt;td class="izq6a-color" width="10%"&gt;22/01/2024&lt;/td&gt;&lt;td class="izq6a-color" width="10%"&gt;&lt;/td&gt;&lt;td class="izq6a-color" width="10%"&gt;402352&lt;/td&gt;&lt;td class="izq6a-color" width="20%"&gt;PAGO DE DERECHOS&lt;/td&gt;&lt;td class="izq6a-color" width="10%"&gt;22/01/2024&lt;/td&gt;&lt;td class="izq6a-color" width="30%"&gt;11&lt;/td&gt;&lt;td class="celda8" width="10%"&gt;  &lt;/td&gt;&lt;/tr&gt;&lt;/table&gt;</t>
  </si>
  <si>
    <t>Webpi 27-feb-2025 14:48:00</t>
  </si>
  <si>
    <t>S079574</t>
  </si>
  <si>
    <t>SERVICIOS DE ENTRETENIMIENTO; ACTIVIDADES DEPORTIVAS Y CULTURALES; FORMACIÓN; SERVICIOS DE ESPECTÁCULOS Y ENTRETENIMIENTO; ORGANIZACIÓN Y DIRECCIÓN DE EVENTOS CULTURALES, DEPORTIVOS, Y DE ENTRETENIMIENTO.</t>
  </si>
  <si>
    <t>FRANKLIN HOET LINARES - PATRICIA HOET DE LIMBOURG - ALICIA MOLERO MORAN - JOAQUIN IGNACIO NUÑEZ LANDAEZ - GARCÍA PACHECO PABLO ROBERTO - HERNANDEZ ROMERO ANA E. -</t>
  </si>
  <si>
    <t>ALADA IP SRL</t>
  </si>
  <si>
    <t>Bridgetown - BARBADOS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</si>
  <si>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width="10%"&gt;21/09/2022&lt;/td&gt;&lt;td class="izq6a-color" width="10%"&gt;&lt;/td&gt;&lt;td class="izq6a-color" width="10%"&gt;0&lt;/td&gt;&lt;td class="izq6a-color" width="20%"&gt;INGRESO DE SOLICITUD&lt;/td&gt;&lt;td class="izq6a-color" width="10%"&gt;21/09/2022&lt;/td&gt;&lt;td class="izq6a-color" width="30%"&gt;Pago de Tasa y Publicacion en Prensa: F0602763 Tramite: 333109 Ref.: 341913&lt;/td&gt;&lt;td class="celda8" width="10%"&gt;  &lt;/td&gt;&lt;/tr&gt;&lt;tr&gt;&lt;td class="izq6a-color" width="10%"&gt;10/11/2022&lt;/td&gt;&lt;td class="izq6a-color" width="10%"&gt;&lt;/td&gt;&lt;td class="izq6a-color" width="10%"&gt;0&lt;/td&gt;&lt;td class="izq6a-color" width="20%"&gt;SOLICITUD EN EXAMEN DE FORMA&lt;/td&gt;&lt;td class="izq6a-color" width="10%"&gt;10/11/2022&lt;/td&gt;&lt;td class="izq6a-color" width="30%"&gt;&lt;/td&gt;&lt;td class="celda8" width="10%"&gt;  &lt;/td&gt;&lt;/tr&gt;&lt;tr&gt;&lt;td class="izq6a-color" width="10%"&gt;10/11/2022&lt;/td&gt;&lt;td class="izq6a-color" width="10%"&gt;&lt;/td&gt;&lt;td class="izq6a-color" width="10%"&gt;0&lt;/td&gt;&lt;td class="izq6a-color" width="20%"&gt;SOLICITUD EN EXAMEN DE FORMA&lt;/td&gt;&lt;td class="izq6a-color" width="10%"&gt;10/11/2022&lt;/td&gt;&lt;td class="izq6a-color" width="30%"&gt;&lt;/td&gt;&lt;td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width="30%"&gt;DEVUELTA EN BOLETIN 620&lt;/td&gt;&lt;td class="celda8" width="10%"&gt;&lt;a href="https://webpi.sapi.gob.ve/documentos/devolucion/marcas/forma/boletin620/2022008662.pdf" target="_blank"&gt;&lt;img border="1" height="40" src="https://webpi.sapi.gob.ve/imagenes/ver_devolucion.png" width="40"/&gt;&lt;/a&gt;&lt;/td&gt;&lt;/tr&gt;&lt;tr&gt;&lt;td class="izq6a-color" width="10%"&gt;10/02/2023&lt;/td&gt;&lt;td class="izq6a-color" width="10%"&gt;&lt;/td&gt;&lt;td class="izq6a-color" width="10%"&gt;620&lt;/td&gt;&lt;td class="izq6a-color" width="20%"&gt;ESCRITO DE REINGRESO&lt;/td&gt;&lt;td class="izq6a-color" width="10%"&gt;10/02/2023&lt;/td&gt;&lt;td class="izq6a-color" width="30%"&gt;Contestacion a Oficio de Devolucion de forma publicado en el boletin: 620. Tramite Webpi: 353842&lt;/td&gt;&lt;td class="celda8" width="10%"&gt;&lt;a href="https://webpi.sapi.gob.ve/documentos/cdevolucion/marcas/forma/boletin620/ecd_2022008662.pdf" target="_blank"&gt;&lt;img border="1" height="40" src="https://webpi.sapi.gob.ve/imagenes/ver_devolucion.png" width="40"/&gt;&lt;/a&gt;&lt;/td&gt;&lt;/tr&gt;&lt;tr&gt;&lt;td class="izq6a-color" width="10%"&gt;19/06/2023&lt;/td&gt;&lt;td class="izq6a-color" width="10%"&gt;&lt;/td&gt;&lt;td class="izq6a-color" width="10%"&gt;0&lt;/td&gt;&lt;td class="izq6a-color" width="20%"&gt;REINGRESO DE SOLICITUD&lt;/td&gt;&lt;td class="izq6a-color" width="10%"&gt;19/06/2023&lt;/td&gt;&lt;td class="izq6a-color" width="30%"&gt;&lt;/td&gt;&lt;td class="celda8" width="10%"&gt;  &lt;/td&gt;&lt;/tr&gt;&lt;tr&gt;&lt;td class="izq6a-color" width="10%"&gt;21/06/2023&lt;/td&gt;&lt;td class="izq6a-color" width="10%"&gt;&lt;/td&gt;&lt;td class="izq6a-color" width="10%"&gt;0&lt;/td&gt;&lt;td class="izq6a-color" width="20%"&gt;POR NOTIFICAR ORDEN DE PUBLICACION EN PRENSA POR EXAM. DE FORMA APROBADO&lt;/td&gt;&lt;td class="izq6a-color" width="10%"&gt;21/06/2023&lt;/td&gt;&lt;td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F0602763 Tramite: 333109 Ref.: 341913&lt;/td&gt;&lt;td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333109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width="10%"&gt;29/11/2023&lt;/td&gt;&lt;td class="izq6a-color" width="10%"&gt;&lt;/td&gt;&lt;td class="izq6a-color" width="10%"&gt;0&lt;/td&gt;&lt;td class="izq6a-color" width="20%"&gt;SOLICITUD EN EXAMEN DE REGISTRABILIDAD&lt;/td&gt;&lt;td class="izq6a-color" width="10%"&gt;29/11/2023&lt;/td&gt;&lt;td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width="10%"&gt;385&lt;/td&gt;&lt;td class="izq6a-color" width="20%"&gt;REGISTRO DE MARCA&lt;/td&gt;&lt;td class="izq6a-color" width="10%"&gt;26/01/2024&lt;/td&gt;&lt;td class="izq6a-color" width="30%"&gt;REGISTRO NUMERO: S079574, POR TRAMITE WEBPI: T0403304&lt;/td&gt;&lt;td class="celda8" width="10%"&gt;&lt;a href="http://multimedia.sapi.gob.ve/marcas/certificados/boletin626/2022008662.pdf" target="_blank"&gt;&lt;img border="1" height="40" src="https://webpi.sapi.gob.ve/imagenes/ver_devolucion.png" width="40"/&gt;&lt;/a&gt;&lt;/td&gt;&lt;/tr&gt;&lt;tr&gt;&lt;td class="izq6a-color" width="10%"&gt;26/01/2024&lt;/td&gt;&lt;td class="izq6a-color" width="10%"&gt;&lt;/td&gt;&lt;td class="izq6a-color" width="10%"&gt;403304&lt;/td&gt;&lt;td class="izq6a-color" width="20%"&gt;PAGO DE DERECHOS&lt;/td&gt;&lt;td class="izq6a-color" width="10%"&gt;26/01/2024&lt;/td&gt;&lt;td class="izq6a-color" width="30%"&gt;41&lt;/td&gt;&lt;td class="celda8" width="10%"&gt;  &lt;/td&gt;&lt;/tr&gt;&lt;/table&gt;</t>
  </si>
  <si>
    <t>Webpi 27-feb-2025 14:48:11</t>
  </si>
  <si>
    <t>La etiqueta esta conformada por una figura en forma de corazón de color rojo; en el interior de la misma se aprecia una figura de caricatura de color blanco y rojo, que asemeja una niña a medio cuerpo, con los brazos extendidos, con los ojos abiertos, boca sonriente y pelo largo recogido en dos moños extendidos, uno hacia el lado derecho y el otro hacia el lado izquierdo. En la parte inferior y sobre esta figura se aprecian las palabras: `Plasticos` escrita en minúscula a excepción de la primera letra que está en mayúscula, en trazo grueso y estilizado, de color rojo y blanco; y `CELIA` escrita en su totalidad en letras mayúsculas, de trazo grueso y estilizado, de color rojo y blanco. Se reivindica todo el conjunto y los colores descritos en él, a excepción de los términos genéricos.</t>
  </si>
  <si>
    <t>NEGADA PUBLICADA EN BOLETIN 628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</si>
  <si>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width="10%"&gt;27/09/2022&lt;/td&gt;&lt;td class="izq6a-color" width="10%"&gt;&lt;/td&gt;&lt;td class="izq6a-color" width="10%"&gt;0&lt;/td&gt;&lt;td class="izq6a-color" width="20%"&gt;INGRESO DE SOLICITUD&lt;/td&gt;&lt;td class="izq6a-color" width="10%"&gt;27/09/2022&lt;/td&gt;&lt;td class="izq6a-color" width="30%"&gt;Pago de Tasa y Publicacion en Prensa: F0603299 Tramite: 333585 Ref.: 342479&lt;/td&gt;&lt;td class="celda8" width="10%"&gt;  &lt;/td&gt;&lt;/tr&gt;&lt;tr&gt;&lt;td class="izq6a-color" width="10%"&gt;21/11/2022&lt;/td&gt;&lt;td class="izq6a-color" width="10%"&gt;&lt;/td&gt;&lt;td class="izq6a-color" width="10%"&gt;0&lt;/td&gt;&lt;td class="izq6a-color" width="20%"&gt;POR NOTIFICAR ORDEN DE PUBLICACION EN PRENSA POR EXAM. DE FORMA APROBADO&lt;/td&gt;&lt;td class="izq6a-color" width="10%"&gt;21/11/2022&lt;/td&gt;&lt;td class="izq6a-color" width="30%"&gt;&lt;/td&gt;&lt;td class="celda8" width="10%"&gt;  &lt;/td&gt;&lt;/tr&gt;&lt;tr&gt;&lt;td class="izq6a-color" width="10%"&gt;28/12/2022&lt;/td&gt;&lt;td class="izq6a-color" width="10%"&gt;28/02/2023&lt;/td&gt;&lt;td class="izq6a-color" width="10%"&gt;620&lt;/td&gt;&lt;td class="izq6a-color" width="20%"&gt;ORDEN DE PUBLICACION EN PRENSA NOTIFICADA EN BOLETIN&lt;/td&gt;&lt;td class="izq6a-color" width="10%"&gt;28/12/2022&lt;/td&gt;&lt;td class="izq6a-color" width="30%"&gt;ORDEN DE PUBLICACION NOTIFICADA EN BOLETIN 620&lt;/td&gt;&lt;td class="celda8" width="10%"&gt;  &lt;/td&gt;&lt;/tr&gt;&lt;tr&gt;&lt;td class="izq6a-color" width="10%"&gt;28/12/2022&lt;/td&gt;&lt;td class="izq6a-color" width="10%"&gt;&lt;/td&gt;&lt;td class="izq6a-color" width="10%"&gt;620&lt;/td&gt;&lt;td class="izq6a-color" width="20%"&gt;PUBLICACION EN PRENSA DIGITAL PAGADA Y EN CURSO&lt;/td&gt;&lt;td class="izq6a-color" width="10%"&gt;28/12/2022&lt;/td&gt;&lt;td class="izq6a-color" width="30%"&gt;Pago de Tasa y Publicacion en Prensa: F0603299 Tramite: 333585 Ref.: 342479&lt;/td&gt;&lt;td class="celda8" width="10%"&gt;  &lt;/td&gt;&lt;/tr&gt;&lt;tr&gt;&lt;td class="izq6a-color" width="10%"&gt;28/12/2022&lt;/td&gt;&lt;td class="izq6a-color" width="10%"&gt;&lt;/td&gt;&lt;td class="izq6a-color" width="10%"&gt;0&lt;/td&gt;&lt;td class="izq6a-color" width="20%"&gt;RECEPCION DE PUBLICACION EN PRENSA&lt;/td&gt;&lt;td class="izq6a-color" width="10%"&gt;09/01/2023&lt;/td&gt;&lt;td class="izq6a-color" width="30%"&gt;Periodico Digital del SAPI No.:1961 de Fecha: 28/12/2022 segun T/No.: 333585 &lt;/td&gt;&lt;td class="celda8" width="10%"&gt;  &lt;/td&gt;&lt;/tr&gt;&lt;tr&gt;&lt;td class="izq6a-color" width="10%"&gt;26/01/2023&lt;/td&gt;&lt;td class="izq6a-color" width="10%"&gt;&lt;/td&gt;&lt;td class="izq6a-color" width="10%"&gt;620&lt;/td&gt;&lt;td class="izq6a-color" width="20%"&gt;ORDEN DE PUBLICACION EN BOLETIN COMO SOLICITADA&lt;/td&gt;&lt;td class="izq6a-color" width="10%"&gt;26/01/2023&lt;/td&gt;&lt;td class="izq6a-color" width="30%"&gt;&lt;/td&gt;&lt;td class="celda8" width="10%"&gt;  &lt;/td&gt;&lt;/tr&gt;&lt;tr&gt;&lt;td class="izq6a-color" width="10%"&gt;17/04/2023&lt;/td&gt;&lt;td class="izq6a-color" width="10%"&gt;30/05/2023&lt;/td&gt;&lt;td class="izq6a-color" width="10%"&gt;621&lt;/td&gt;&lt;td class="izq6a-color" width="20%"&gt;PUBLICACION DE LA MARCA COMO SOLICITADA &lt;/td&gt;&lt;td class="izq6a-color" width="10%"&gt;17/04/2023&lt;/td&gt;&lt;td class="izq6a-color" width="30%"&gt;PUBLICADA EN BOLETIN 621&lt;/td&gt;&lt;td class="celda8" width="10%"&gt;  &lt;/td&gt;&lt;/tr&gt;&lt;tr&gt;&lt;td class="izq6a-color" width="10%"&gt;20/07/2023&lt;/td&gt;&lt;td class="izq6a-color" width="10%"&gt;&lt;/td&gt;&lt;td class="izq6a-color" width="10%"&gt;&lt;/td&gt;&lt;td class="izq6a-color" width="20%"&gt;BUSQUEDA GRAFICA ELABORADA, PENDIENTE DE EXAMEN DE FONDO&lt;/td&gt;&lt;td class="izq6a-color" width="10%"&gt;20/07/2023&lt;/td&gt;&lt;td class="izq6a-color" width="30%"&gt;BUSQUEDA GRAFICA ELABORADA, PENDIENTE DE EXAMEN DE FONDO&lt;/td&gt;&lt;td class="celda8" width="10%"&gt;  &lt;/td&gt;&lt;/tr&gt;&lt;tr&gt;&lt;td class="izq6a-color" width="10%"&gt;21/02/2024&lt;/td&gt;&lt;td class="izq6a-color" width="10%"&gt;&lt;/td&gt;&lt;td class="izq6a-color" width="10%"&gt;0&lt;/td&gt;&lt;td class="izq6a-color" width="20%"&gt;SOLICITUD EN EXAMEN DE FONDO - POR PUBLICAR DECISION&lt;/td&gt;&lt;td class="izq6a-color" width="10%"&gt;21/02/2024&lt;/td&gt;&lt;td class="izq6a-color" width="30%"&gt;NEGADA POR REGISTRO PREVIO F:172500.-&lt;/td&gt;&lt;td class="celda8" width="10%"&gt;  &lt;/td&gt;&lt;/tr&gt;&lt;tr&gt;&lt;td class="izq6a-color" width="10%"&gt;06/03/2024&lt;/td&gt;&lt;td class="izq6a-color" width="10%"&gt;26/03/2024&lt;/td&gt;&lt;td class="izq6a-color" width="10%"&gt;628&lt;/td&gt;&lt;td class="izq6a-color" width="20%"&gt;PUBLICACION COMO NEGADA &lt;/td&gt;&lt;td class="izq6a-color" width="10%"&gt;06/03/2024&lt;/td&gt;&lt;td class="izq6a-color" width="30%"&gt;NEGADA PUBLICADA EN BOLETIN 628&lt;/td&gt;&lt;td class="celda8" width="10%"&gt;  &lt;/td&gt;&lt;/tr&gt;&lt;/table&gt;</t>
  </si>
  <si>
    <t>Webpi 27-feb-2025 14:48:23</t>
  </si>
  <si>
    <t>S080092</t>
  </si>
  <si>
    <t>RECONSTRUCCIÓN DE MÁQUINAS USADAS O PARCIALMENTE DESTRUIDAS; MANTENIMIENTO Y REPARACIÓN DE VEHÍCULOS TERRESTRES; LAVADO DE VEHÍCULOS; ESTACIONES DE SERVICIO [REABASTECIMIENTO DE CARBURANTE Y MANTENIMIENTO]; ENGRASE DE VEHÍCULOS; SERVICIOS DE RECARGA DE BATERÍAS DE VEHÍCULOS; MANTENIMIENTO Y REPARACIÓN DE VEHÍCULOS A MOTOR; SERVICIOS DE CARGA DE BATERÍAS PARA VEHÍCULOS DE MOTOR; MANTENIMIENTO Y REPARACIÓN DE AVIONES; SERVICIOS DE REPARACIÓN EN CASO DE AVERÍA DE VEHÍCULOS; TRATAMIENTO CONTRA LA HERRUMBRE; RECAUCHUTADO DE NEUMÁTICOS; REPARACIÓN DE LLANTAS DE GOMA; VULCANIZACIÓN DE NEUMÁTICOS (REPARACIÓN); INSTALACIÓN Y REPARACIÓN DE ALARMAS ANTIRROBO.</t>
  </si>
  <si>
    <t>2022-1853</t>
  </si>
  <si>
    <t>CONSISTE EN UN DISEÑO EN EL CUAL SE LEE \\\"AION\\\" (PALABRA DE FANTASÍA, SIN SIGNIFICADO PROPIO) EN LETRAS COLOR NEGRO, DE TRAZO GRUESO Y EN MAYÚSCULA; CON LA PARTICULARIDAD QUE EN LA LETRA \\\"A\\\" EL TRAZO HORIZONTAL ESTÁ INCOMPLETO Y COLOCADO EN LA PARTE MÁS BAJA DE LA LETRA. SE REIVINDICA EL CONJUNTO ANTERIORMENTE DESCRITO Y LOS COLORES ANTES MENCIONADOS.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</si>
  <si>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width="10%"&gt;06/10/2022&lt;/td&gt;&lt;td class="izq6a-color" width="10%"&gt;&lt;/td&gt;&lt;td class="izq6a-color" width="10%"&gt;0&lt;/td&gt;&lt;td class="izq6a-color" width="20%"&gt;INGRESO DE SOLICITUD&lt;/td&gt;&lt;td class="izq6a-color" width="10%"&gt;06/10/2022&lt;/td&gt;&lt;td class="izq6a-color" width="30%"&gt;Pago de Tasa y Publicacion en Prensa: F0604929 Tramite: 334938 Ref.: 343497&lt;/td&gt;&lt;td class="celda8" width="10%"&gt;  &lt;/td&gt;&lt;/tr&gt;&lt;tr&gt;&lt;td class="izq6a-color" width="10%"&gt;21/11/2022&lt;/td&gt;&lt;td class="izq6a-color" width="10%"&gt;&lt;/td&gt;&lt;td class="izq6a-color" width="10%"&gt;0&lt;/td&gt;&lt;td class="izq6a-color" width="20%"&gt;SOLICITUD EN EXAMEN DE FORMA&lt;/td&gt;&lt;td class="izq6a-color" width="10%"&gt;21/11/2022&lt;/td&gt;&lt;td class="izq6a-color" width="30%"&gt;&lt;/td&gt;&lt;td class="celda8" width="10%"&gt;  &lt;/td&gt;&lt;/tr&gt;&lt;tr&gt;&lt;td class="izq6a-color" width="10%"&gt;21/11/2022&lt;/td&gt;&lt;td class="izq6a-color" width="10%"&gt;&lt;/td&gt;&lt;td class="izq6a-color" width="10%"&gt;0&lt;/td&gt;&lt;td class="izq6a-color" width="20%"&gt;SOLICITUD EN EXAMEN DE FORMA&lt;/td&gt;&lt;td class="izq6a-color" width="10%"&gt;21/11/2022&lt;/td&gt;&lt;td class="izq6a-color" width="30%"&gt;&lt;/td&gt;&lt;td class="celda8" width="10%"&gt;  &lt;/td&gt;&lt;/tr&gt;&lt;tr&gt;&lt;td class="izq6a-color" width="10%"&gt;16/12/2022&lt;/td&gt;&lt;td class="izq6a-color" width="10%"&gt;&lt;/td&gt;&lt;td class="izq6a-color" width="10%"&gt;0&lt;/td&gt;&lt;td class="izq6a-color" width="20%"&gt;ESCRITO ASOCIADO A MARCA EN TRAMITE - INFORMACION VARIA&lt;/td&gt;&lt;td class="izq6a-color" width="10%"&gt;16/12/2022&lt;/td&gt;&lt;td class="izq6a-color" width="30%"&gt;notificacion de numero de poder, bajo el numero 2022-1853&lt;/td&gt;&lt;td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width="30%"&gt;DEVUELTA EN BOLETIN 620&lt;/td&gt;&lt;td class="celda8" width="10%"&gt;&lt;a href="https://webpi.sapi.gob.ve/documentos/devolucion/marcas/forma/boletin620/2022009083.pdf" target="_blank"&gt;&lt;img border="1" height="40" src="https://webpi.sapi.gob.ve/imagenes/ver_devolucion.png" width="40"/&gt;&lt;/a&gt;&lt;/td&gt;&lt;/tr&gt;&lt;tr&gt;&lt;td class="izq6a-color" width="10%"&gt;10/02/2023&lt;/td&gt;&lt;td class="izq6a-color" width="10%"&gt;&lt;/td&gt;&lt;td class="izq6a-color" width="10%"&gt;620&lt;/td&gt;&lt;td class="izq6a-color" width="20%"&gt;ESCRITO DE REINGRESO&lt;/td&gt;&lt;td class="izq6a-color" width="10%"&gt;10/02/2023&lt;/td&gt;&lt;td class="izq6a-color" width="30%"&gt;Contestacion a Oficio de Devolucion de forma publicado en el boletin: 620. Tramite Webpi: 353783&lt;/td&gt;&lt;td class="celda8" width="10%"&gt;&lt;a href="https://webpi.sapi.gob.ve/documentos/cdevolucion/marcas/forma/boletin620/ecd_2022009083.pdf" target="_blank"&gt;&lt;img border="1" height="40" src="https://webpi.sapi.gob.ve/imagenes/ver_devolucion.png" width="40"/&gt;&lt;/a&gt;&lt;/td&gt;&lt;/tr&gt;&lt;tr&gt;&lt;td class="izq6a-color" width="10%"&gt;12/06/2023&lt;/td&gt;&lt;td class="izq6a-color" width="10%"&gt;&lt;/td&gt;&lt;td class="izq6a-color" width="10%"&gt;0&lt;/td&gt;&lt;td class="izq6a-color" width="20%"&gt;REINGRESO DE SOLICITUD&lt;/td&gt;&lt;td class="izq6a-color" width="10%"&gt;12/06/2023&lt;/td&gt;&lt;td class="izq6a-color" width="30%"&gt;&lt;/td&gt;&lt;td class="celda8" width="10%"&gt;  &lt;/td&gt;&lt;/tr&gt;&lt;tr&gt;&lt;td class="izq6a-color" width="10%"&gt;13/06/2023&lt;/td&gt;&lt;td class="izq6a-color" width="10%"&gt;&lt;/td&gt;&lt;td class="izq6a-color" width="10%"&gt;0&lt;/td&gt;&lt;td class="izq6a-color" width="20%"&gt;POR NOTIFICAR ORDEN DE PUBLICACION EN PRENSA POR EXAM. DE FORMA APROBADO&lt;/td&gt;&lt;td class="izq6a-color" width="10%"&gt;13/06/2023&lt;/td&gt;&lt;td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F0604929 Tramite: 334938 Ref.: 343497&lt;/td&gt;&lt;td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334938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width="10%"&gt;23/11/2023&lt;/td&gt;&lt;td class="izq6a-color" width="10%"&gt;&lt;/td&gt;&lt;td class="izq6a-color" width="10%"&gt;&lt;/td&gt;&lt;td class="izq6a-color" width="20%"&gt;BUSQUEDA GRAFICA ELABORADA, PENDIENTE DE EXAMEN DE FONDO&lt;/td&gt;&lt;td class="izq6a-color" width="10%"&gt;23/11/2023&lt;/td&gt;&lt;td class="izq6a-color" width="30%"&gt;BUSQUEDA GRAFICA ELABORADA, PENDIENTE DE EXAMEN DE FONDO&lt;/td&gt;&lt;td class="celda8" width="10%"&gt;  &lt;/td&gt;&lt;/tr&gt;&lt;tr&gt;&lt;td class="izq6a-color" width="10%"&gt;15/12/2023&lt;/td&gt;&lt;td class="izq6a-color" width="10%"&gt;&lt;/td&gt;&lt;td class="izq6a-color" width="10%"&gt;0&lt;/td&gt;&lt;td class="izq6a-color" width="20%"&gt;SOLICITUD EN EXAMEN DE REGISTRABILIDAD&lt;/td&gt;&lt;td class="izq6a-color" width="10%"&gt;15/12/2023&lt;/td&gt;&lt;td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width="10%"&gt;387&lt;/td&gt;&lt;td class="izq6a-color" width="20%"&gt;REGISTRO DE MARCA&lt;/td&gt;&lt;td class="izq6a-color" width="10%"&gt;22/03/2024&lt;/td&gt;&lt;td class="izq6a-color" width="30%"&gt;REGISTRO NUMERO: S080092, POR TRAMITE WEBPI: T0412902&lt;/td&gt;&lt;td class="celda8" width="10%"&gt;&lt;a href="http://multimedia.sapi.gob.ve/marcas/certificados/boletin627/2022009083.pdf" target="_blank"&gt;&lt;img border="1" height="40" src="https://webpi.sapi.gob.ve/imagenes/ver_devolucion.png" width="40"/&gt;&lt;/a&gt;&lt;/td&gt;&lt;/tr&gt;&lt;tr&gt;&lt;td class="izq6a-color" width="10%"&gt;22/03/2024&lt;/td&gt;&lt;td class="izq6a-color" width="10%"&gt;&lt;/td&gt;&lt;td class="izq6a-color" width="10%"&gt;412902&lt;/td&gt;&lt;td class="izq6a-color" width="20%"&gt;PAGO DE DERECHOS&lt;/td&gt;&lt;td class="izq6a-color" width="10%"&gt;22/03/2024&lt;/td&gt;&lt;td class="izq6a-color" width="30%"&gt;37&lt;/td&gt;&lt;td class="celda8" width="10%"&gt;  &lt;/td&gt;&lt;/tr&gt;&lt;/table&gt;</t>
  </si>
  <si>
    <t>Webpi 27-feb-2025 14:48:35</t>
  </si>
  <si>
    <t>P392521</t>
  </si>
  <si>
    <t>SILLAS [ASIENTOS]; MESAS; MESAS DE MECANOGRAFÍA; ESTANTES DE ALMACENAMIENTO; CABALLETES [MUEBLES]; MUEBLES; CAJAS DE MADERA O DE MATERIAS PLÁSTICAS; BANCOS DE TRABAJO; PLACAS DE IDENTIFICACIÓN NO METÁLICAS; COJINES.</t>
  </si>
  <si>
    <t>CONSISTE EN LA PALABRA MEETION (PROVIENE DEL IDIOMA INGLÉS Y TRADUCE: REUNIÓN), ESCRITA EN LETRA DE IMPRENTA, MAYÚSCULA, DE TRAZO GRUESO Y FONDO COLOR NEGRO, CON LAS LETRAS M Y T EN MAYOR TAMAÑO QUE LAS DEMÁS LETRAS. A LA IZQUIERDA DE DICHA PALABRA SE OBSERVA UNA FIGURA IRREGULAR CON TRAZOS RECTOS UBICADOS EN DIFERENTES POSICIONES DE FONDO COLOR NEGRO, LA CUAL TIENE SOBRE ELLA DOS TRAZOS IRREGULARES QUE SIMULAN UN ROMBO, DE TRAZO GRUESO Y FONDO COLOR NEGRO. SE REIVINDICA EL CONJUNTO DESCRITO, CON LOS COLORES INDICADOS EN ÉL.</t>
  </si>
  <si>
    <t>3F/2A of Third Phase, Yangbei Industrial Park, Huangtian, Xixiang Street, Bao´An District, Shenzhen - CHINA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</si>
  <si>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width="10%"&gt;07/10/2022&lt;/td&gt;&lt;td class="izq6a-color" width="10%"&gt;&lt;/td&gt;&lt;td class="izq6a-color" width="10%"&gt;0&lt;/td&gt;&lt;td class="izq6a-color" width="20%"&gt;INGRESO DE SOLICITUD&lt;/td&gt;&lt;td class="izq6a-color" width="10%"&gt;07/10/2022&lt;/td&gt;&lt;td class="izq6a-color" width="30%"&gt;Pago de Tasa y Publicacion en Prensa: F0604909 Tramite: 334910 Ref.: 343461&lt;/td&gt;&lt;td class="celda8" width="10%"&gt;  &lt;/td&gt;&lt;/tr&gt;&lt;tr&gt;&lt;td class="izq6a-color" width="10%"&gt;22/11/2022&lt;/td&gt;&lt;td class="izq6a-color" width="10%"&gt;&lt;/td&gt;&lt;td class="izq6a-color" width="10%"&gt;0&lt;/td&gt;&lt;td class="izq6a-color" width="20%"&gt;POR NOTIFICAR ORDEN DE PUBLICACION EN PRENSA POR EXAM. DE FORMA APROBADO&lt;/td&gt;&lt;td class="izq6a-color" width="10%"&gt;22/11/2022&lt;/td&gt;&lt;td class="izq6a-color" width="30%"&gt;&lt;/td&gt;&lt;td class="celda8" width="10%"&gt;  &lt;/td&gt;&lt;/tr&gt;&lt;tr&gt;&lt;td class="izq6a-color" width="10%"&gt;28/12/2022&lt;/td&gt;&lt;td class="izq6a-color" width="10%"&gt;28/02/2023&lt;/td&gt;&lt;td class="izq6a-color" width="10%"&gt;620&lt;/td&gt;&lt;td class="izq6a-color" width="20%"&gt;ORDEN DE PUBLICACION EN PRENSA NOTIFICADA EN BOLETIN&lt;/td&gt;&lt;td class="izq6a-color" width="10%"&gt;28/12/2022&lt;/td&gt;&lt;td class="izq6a-color" width="30%"&gt;ORDEN DE PUBLICACION NOTIFICADA EN BOLETIN 620&lt;/td&gt;&lt;td class="celda8" width="10%"&gt;  &lt;/td&gt;&lt;/tr&gt;&lt;tr&gt;&lt;td class="izq6a-color" width="10%"&gt;28/12/2022&lt;/td&gt;&lt;td class="izq6a-color" width="10%"&gt;&lt;/td&gt;&lt;td class="izq6a-color" width="10%"&gt;620&lt;/td&gt;&lt;td class="izq6a-color" width="20%"&gt;PUBLICACION EN PRENSA DIGITAL PAGADA Y EN CURSO&lt;/td&gt;&lt;td class="izq6a-color" width="10%"&gt;28/12/2022&lt;/td&gt;&lt;td class="izq6a-color" width="30%"&gt;Pago de Tasa y Publicacion en Prensa: F0604909 Tramite: 334910 Ref.: 343461&lt;/td&gt;&lt;td class="celda8" width="10%"&gt;  &lt;/td&gt;&lt;/tr&gt;&lt;tr&gt;&lt;td class="izq6a-color" width="10%"&gt;28/12/2022&lt;/td&gt;&lt;td class="izq6a-color" width="10%"&gt;&lt;/td&gt;&lt;td class="izq6a-color" width="10%"&gt;0&lt;/td&gt;&lt;td class="izq6a-color" width="20%"&gt;RECEPCION DE PUBLICACION EN PRENSA&lt;/td&gt;&lt;td class="izq6a-color" width="10%"&gt;09/01/2023&lt;/td&gt;&lt;td class="izq6a-color" width="30%"&gt;Periodico Digital del SAPI No.:1961 de Fecha: 28/12/2022 segun T/No.: 334910 &lt;/td&gt;&lt;td class="celda8" width="10%"&gt;  &lt;/td&gt;&lt;/tr&gt;&lt;tr&gt;&lt;td class="izq6a-color" width="10%"&gt;26/01/2023&lt;/td&gt;&lt;td class="izq6a-color" width="10%"&gt;&lt;/td&gt;&lt;td class="izq6a-color" width="10%"&gt;620&lt;/td&gt;&lt;td class="izq6a-color" width="20%"&gt;ORDEN DE PUBLICACION EN BOLETIN COMO SOLICITADA&lt;/td&gt;&lt;td class="izq6a-color" width="10%"&gt;26/01/2023&lt;/td&gt;&lt;td class="izq6a-color" width="30%"&gt;&lt;/td&gt;&lt;td class="celda8" width="10%"&gt;  &lt;/td&gt;&lt;/tr&gt;&lt;tr&gt;&lt;td class="izq6a-color" width="10%"&gt;17/04/2023&lt;/td&gt;&lt;td class="izq6a-color" width="10%"&gt;30/05/2023&lt;/td&gt;&lt;td class="izq6a-color" width="10%"&gt;621&lt;/td&gt;&lt;td class="izq6a-color" width="20%"&gt;PUBLICACION DE LA MARCA COMO SOLICITADA &lt;/td&gt;&lt;td class="izq6a-color" width="10%"&gt;17/04/2023&lt;/td&gt;&lt;td class="izq6a-color" width="30%"&gt;PUBLICADA EN BOLETIN 621&lt;/td&gt;&lt;td class="celda8" width="10%"&gt;  &lt;/td&gt;&lt;/tr&gt;&lt;tr&gt;&lt;td class="izq6a-color" width="10%"&gt;20/06/2023&lt;/td&gt;&lt;td class="izq6a-color" width="10%"&gt;&lt;/td&gt;&lt;td class="izq6a-color" width="10%"&gt;0&lt;/td&gt;&lt;td class="izq6a-color" width="20%"&gt;SOLICITUD EN EXAMEN DE REGISTRABILIDAD&lt;/td&gt;&lt;td class="izq6a-color" width="10%"&gt;20/06/2023&lt;/td&gt;&lt;td class="izq6a-color" width="30%"&gt;&lt;/td&gt;&lt;td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width="30%"&gt;CONCEDIDA EN BOLETIN 623&lt;/td&gt;&lt;td class="celda8" width="10%"&gt;  &lt;/td&gt;&lt;/tr&gt;&lt;tr&gt;&lt;td class="izq6a-color" width="10%"&gt;23/08/2023&lt;/td&gt;&lt;td class="izq6a-color" width="10%"&gt;23/08/2038&lt;/td&gt;&lt;td class="izq6a-color" width="10%"&gt;257&lt;/td&gt;&lt;td class="izq6a-color" width="20%"&gt;REGISTRO DE MARCA&lt;/td&gt;&lt;td class="izq6a-color" width="10%"&gt;06/09/2023&lt;/td&gt;&lt;td class="izq6a-color" width="30%"&gt;REGISTRO NUMERO: P392521, POR TRAMITE WEBPI: T0379025&lt;/td&gt;&lt;td class="celda8" width="10%"&gt;&lt;a href="http://multimedia.sapi.gob.ve/marcas/certificados/boletin623/2022009112.pdf" target="_blank"&gt;&lt;img border="1" height="40" src="https://webpi.sapi.gob.ve/imagenes/ver_devolucion.png" width="40"/&gt;&lt;/a&gt;&lt;/td&gt;&lt;/tr&gt;&lt;tr&gt;&lt;td class="izq6a-color" width="10%"&gt;06/09/2023&lt;/td&gt;&lt;td class="izq6a-color" width="10%"&gt;&lt;/td&gt;&lt;td class="izq6a-color" width="10%"&gt;379025&lt;/td&gt;&lt;td class="izq6a-color" width="20%"&gt;PAGO DE DERECHOS&lt;/td&gt;&lt;td class="izq6a-color" width="10%"&gt;06/09/2023&lt;/td&gt;&lt;td class="izq6a-color" width="30%"&gt;20&lt;/td&gt;&lt;td class="celda8" width="10%"&gt;  &lt;/td&gt;&lt;/tr&gt;&lt;/table&gt;</t>
  </si>
  <si>
    <t>Webpi 27-feb-2025 14:48:46</t>
  </si>
  <si>
    <t>SOLICITUD CON PRIORIDAD EXTINGUIDA POR PUBLICAR</t>
  </si>
  <si>
    <t>COMPLEMENTO ALIMENTICIO PARA ANIMALES (NUTRIT YEAST)</t>
  </si>
  <si>
    <t>LA ETIQUETA CONTIENE: AL CENTRO EN LA PARTE SUPERIOR EL NOMBRE DE LA COMPAÑIA (RODECAS ALIMENTOS) Y EL NOMBRE DEL PRODUCTO NUTRIT YEAST. SEGUIDO DE UN CINTILLO CON SILUETAS DE CABEZAS DE DISTINTOS ANIMALES. EN LA PARTE CENTRAL A LA IZQUIERDA INFORMACION NUTRICIONAL, EN LA PARTE CENTRAL A LA DERECHA DESCRIPCION DEL CONTENIDO EN UNIDADES DE PESO, EN LA PARTE INFERIOR A LA IZQUIERDA UN CIRCULO DISTINTIVO DEL PRODUCTO, EN LA PARTE INFERIOR A LA DERECHA CODIGO DE BARRA E INFORMACION DE LA EMPRESA COMERCIALIZADORA Y DE PRODUCCION.</t>
  </si>
  <si>
    <t>SOLICITUD CON PRIORIDAD EXTINGUIDA POR PUBLICAR.</t>
  </si>
  <si>
    <t>NO CUMPLIO CON LO SOLICITADO.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</si>
  <si>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width="10%"&gt;21/10/2022&lt;/td&gt;&lt;td class="izq6a-color" width="10%"&gt;&lt;/td&gt;&lt;td class="izq6a-color" width="10%"&gt;0&lt;/td&gt;&lt;td class="izq6a-color" width="20%"&gt;INGRESO DE SOLICITUD&lt;/td&gt;&lt;td class="izq6a-color" width="10%"&gt;21/10/2022&lt;/td&gt;&lt;td class="izq6a-color" width="30%"&gt;Pago de Tasa y Publicacion en Prensa: F0605845 Tramite: 335734 Ref.: 343940&lt;/td&gt;&lt;td class="celda8" width="10%"&gt;  &lt;/td&gt;&lt;/tr&gt;&lt;tr&gt;&lt;td class="izq6a-color" width="10%"&gt;28/11/2022&lt;/td&gt;&lt;td class="izq6a-color" width="10%"&gt;&lt;/td&gt;&lt;td class="izq6a-color" width="10%"&gt;0&lt;/td&gt;&lt;td class="izq6a-color" width="20%"&gt;SOLICITUD EN EXAMEN DE FORMA&lt;/td&gt;&lt;td class="izq6a-color" width="10%"&gt;28/11/2022&lt;/td&gt;&lt;td class="izq6a-color" width="30%"&gt;&lt;/td&gt;&lt;td class="celda8" width="10%"&gt;  &lt;/td&gt;&lt;/tr&gt;&lt;tr&gt;&lt;td class="izq6a-color" width="10%"&gt;28/11/2022&lt;/td&gt;&lt;td class="izq6a-color" width="10%"&gt;&lt;/td&gt;&lt;td class="izq6a-color" width="10%"&gt;0&lt;/td&gt;&lt;td class="izq6a-color" width="20%"&gt;SOLICITUD EN EXAMEN DE FORMA&lt;/td&gt;&lt;td class="izq6a-color" width="10%"&gt;28/11/2022&lt;/td&gt;&lt;td class="izq6a-color" width="30%"&gt;&lt;/td&gt;&lt;td class="celda8" width="10%"&gt;  &lt;/td&gt;&lt;/tr&gt;&lt;tr&gt;&lt;td class="izq6a-color" width="10%"&gt;28/12/2022&lt;/td&gt;&lt;td class="izq6a-color" width="10%"&gt;14/02/2023&lt;/td&gt;&lt;td class="izq6a-color" width="10%"&gt;620&lt;/td&gt;&lt;td class="izq6a-color" width="20%"&gt;PUBLICACION DE STATUS ANTERIOR EN BOLETIN DE LA PROPIEDAD INDUSTRIAL (30 DIAS HABILES) &lt;/td&gt;&lt;td class="izq6a-color" width="10%"&gt;28/12/2022&lt;/td&gt;&lt;td class="izq6a-color" width="30%"&gt;DEVUELTA EN BOLETIN 620&lt;/td&gt;&lt;td class="celda8" width="10%"&gt;&lt;a href="https://webpi.sapi.gob.ve/documentos/devolucion/marcas/forma/boletin620/2022009512.pdf" target="_blank"&gt;&lt;img border="1" height="40" src="https://webpi.sapi.gob.ve/imagenes/ver_devolucion.png" width="40"/&gt;&lt;/a&gt;&lt;/td&gt;&lt;/tr&gt;&lt;tr&gt;&lt;td class="izq6a-color" width="10%"&gt;02/02/2023&lt;/td&gt;&lt;td class="izq6a-color" width="10%"&gt;&lt;/td&gt;&lt;td class="izq6a-color" width="10%"&gt;620&lt;/td&gt;&lt;td class="izq6a-color" width="20%"&gt;ESCRITO DE REINGRESO&lt;/td&gt;&lt;td class="izq6a-color" width="10%"&gt;02/02/2023&lt;/td&gt;&lt;td class="izq6a-color" width="30%"&gt;Contestacion a Oficio de Devolucion de forma publicado en el boletin: 620. Tramite Webpi: 352923&lt;/td&gt;&lt;td class="celda8" width="10%"&gt;&lt;a href="https://webpi.sapi.gob.ve/documentos/cdevolucion/marcas/forma/boletin620/ecd_2022009512.pdf" target="_blank"&gt;&lt;img border="1" height="40" src="https://webpi.sapi.gob.ve/imagenes/ver_devolucion.png" width="40"/&gt;&lt;/a&gt;&lt;/td&gt;&lt;/tr&gt;&lt;tr&gt;&lt;td class="izq6a-color" width="10%"&gt;17/09/2024&lt;/td&gt;&lt;td class="izq6a-color" width="10%"&gt;&lt;/td&gt;&lt;td class="izq6a-color" width="10%"&gt;0&lt;/td&gt;&lt;td class="izq6a-color" width="20%"&gt;SOLICITUD CON PRIORIDAD EXTINGUIDA POR PUBLICAR.&lt;/td&gt;&lt;td class="izq6a-color" width="10%"&gt;17/09/2024&lt;/td&gt;&lt;td class="izq6a-color" width="30%"&gt;NO CUMPLIO CON LO SOLICITADO.&lt;/td&gt;&lt;td class="celda8" width="10%"&gt;  &lt;/td&gt;&lt;/tr&gt;&lt;/table&gt;</t>
  </si>
  <si>
    <t>Webpi 27-feb-2025 14:48:57</t>
  </si>
  <si>
    <t>N058602</t>
  </si>
  <si>
    <t>Producción, distribución y comercialización de gases industriales/medicinales; válvulas y cilindros; tanques.</t>
  </si>
  <si>
    <t>El signo solicitado consiste en un diseño conformado por los siguientes elementos: Se aprecia el termino OXIVEN escrita en letra molde, mayúscula, siendo que las letras OXI son de color azul, las letras EN son de color verde y la letra V es de color azul y verde, en la parte superior del termino antes descrito observamos la letra O escrita en letra molde, mayúscula, de color verde, en la parte inferior derecha se aprecia el numero dos escrita en letra molde, de color azul, así mismo podemos apreciar que, en la parte inferior de la letra O se observa varias líneas en forma de curva que se asemeja a una ola, la misma es de color azul y está unida al diseño del número dos. Se reivindica el conjunto y colores descritos con independencia del tamaño, y no así las palabras o términos genéricos, todo de acuerdo a los facsímiles que se acompañan.</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</si>
  <si>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width="10%"&gt;21/10/2022&lt;/td&gt;&lt;td class="izq6a-color" width="10%"&gt;&lt;/td&gt;&lt;td class="izq6a-color" width="10%"&gt;0&lt;/td&gt;&lt;td class="izq6a-color" width="20%"&gt;INGRESO DE SOLICITUD&lt;/td&gt;&lt;td class="izq6a-color" width="10%"&gt;21/10/2022&lt;/td&gt;&lt;td class="izq6a-color" width="30%"&gt;Pago de Tasa y Publicacion en Prensa: F0606991 Tramite: 336937 Ref.: 344822&lt;/td&gt;&lt;td class="celda8" width="10%"&gt;  &lt;/td&gt;&lt;/tr&gt;&lt;tr&gt;&lt;td class="izq6a-color" width="10%"&gt;28/11/2022&lt;/td&gt;&lt;td class="izq6a-color" width="10%"&gt;&lt;/td&gt;&lt;td class="izq6a-color" width="10%"&gt;0&lt;/td&gt;&lt;td class="izq6a-color" width="20%"&gt;POR NOTIFICAR ORDEN DE PUBLICACION EN PRENSA POR EXAM. DE FORMA APROBADO&lt;/td&gt;&lt;td class="izq6a-color" width="10%"&gt;28/11/2022&lt;/td&gt;&lt;td class="izq6a-color" width="30%"&gt;&lt;/td&gt;&lt;td class="celda8" width="10%"&gt;  &lt;/td&gt;&lt;/tr&gt;&lt;tr&gt;&lt;td class="izq6a-color" width="10%"&gt;28/12/2022&lt;/td&gt;&lt;td class="izq6a-color" width="10%"&gt;28/02/2023&lt;/td&gt;&lt;td class="izq6a-color" width="10%"&gt;620&lt;/td&gt;&lt;td class="izq6a-color" width="20%"&gt;ORDEN DE PUBLICACION EN PRENSA NOTIFICADA EN BOLETIN&lt;/td&gt;&lt;td class="izq6a-color" width="10%"&gt;28/12/2022&lt;/td&gt;&lt;td class="izq6a-color" width="30%"&gt;ORDEN DE PUBLICACION NOTIFICADA EN BOLETIN 620&lt;/td&gt;&lt;td class="celda8" width="10%"&gt;  &lt;/td&gt;&lt;/tr&gt;&lt;tr&gt;&lt;td class="izq6a-color" width="10%"&gt;28/12/2022&lt;/td&gt;&lt;td class="izq6a-color" width="10%"&gt;&lt;/td&gt;&lt;td class="izq6a-color" width="10%"&gt;620&lt;/td&gt;&lt;td class="izq6a-color" width="20%"&gt;PUBLICACION EN PRENSA DIGITAL PAGADA Y EN CURSO&lt;/td&gt;&lt;td class="izq6a-color" width="10%"&gt;28/12/2022&lt;/td&gt;&lt;td class="izq6a-color" width="30%"&gt;Pago de Tasa y Publicacion en Prensa: F0606991 Tramite: 336937 Ref.: 344822&lt;/td&gt;&lt;td class="celda8" width="10%"&gt;  &lt;/td&gt;&lt;/tr&gt;&lt;tr&gt;&lt;td class="izq6a-color" width="10%"&gt;28/12/2022&lt;/td&gt;&lt;td class="izq6a-color" width="10%"&gt;&lt;/td&gt;&lt;td class="izq6a-color" width="10%"&gt;0&lt;/td&gt;&lt;td class="izq6a-color" width="20%"&gt;RECEPCION DE PUBLICACION EN PRENSA&lt;/td&gt;&lt;td class="izq6a-color" width="10%"&gt;09/01/2023&lt;/td&gt;&lt;td class="izq6a-color" width="30%"&gt;Periodico Digital del SAPI No.:1961 de Fecha: 28/12/2022 segun T/No.: 336937 &lt;/td&gt;&lt;td class="celda8" width="10%"&gt;  &lt;/td&gt;&lt;/tr&gt;&lt;tr&gt;&lt;td class="izq6a-color" width="10%"&gt;26/01/2023&lt;/td&gt;&lt;td class="izq6a-color" width="10%"&gt;&lt;/td&gt;&lt;td class="izq6a-color" width="10%"&gt;620&lt;/td&gt;&lt;td class="izq6a-color" width="20%"&gt;ORDEN DE PUBLICACION EN BOLETIN COMO SOLICITADA&lt;/td&gt;&lt;td class="izq6a-color" width="10%"&gt;26/01/2023&lt;/td&gt;&lt;td class="izq6a-color" width="30%"&gt;&lt;/td&gt;&lt;td class="celda8" width="10%"&gt;  &lt;/td&gt;&lt;/tr&gt;&lt;tr&gt;&lt;td class="izq6a-color" width="10%"&gt;17/04/2023&lt;/td&gt;&lt;td class="izq6a-color" width="10%"&gt;30/05/2023&lt;/td&gt;&lt;td class="izq6a-color" width="10%"&gt;621&lt;/td&gt;&lt;td class="izq6a-color" width="20%"&gt;PUBLICACION DE LA MARCA COMO SOLICITADA &lt;/td&gt;&lt;td class="izq6a-color" width="10%"&gt;17/04/2023&lt;/td&gt;&lt;td class="izq6a-color" width="30%"&gt;PUBLICADA EN BOLETIN 621&lt;/td&gt;&lt;td class="celda8" width="10%"&gt;  &lt;/td&gt;&lt;/tr&gt;&lt;tr&gt;&lt;td class="izq6a-color" width="10%"&gt;23/06/2023&lt;/td&gt;&lt;td class="izq6a-color" width="10%"&gt;&lt;/td&gt;&lt;td class="izq6a-color" width="10%"&gt;0&lt;/td&gt;&lt;td class="izq6a-color" width="20%"&gt;SOLICITUD EN EXAMEN DE REGISTRABILIDAD&lt;/td&gt;&lt;td class="izq6a-color" width="10%"&gt;23/06/2023&lt;/td&gt;&lt;td class="izq6a-color" width="30%"&gt;&lt;/td&gt;&lt;td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width="30%"&gt;CONCEDIDA EN BOLETIN 623&lt;/td&gt;&lt;td class="celda8" width="10%"&gt;  &lt;/td&gt;&lt;/tr&gt;&lt;tr&gt;&lt;td class="izq6a-color" width="10%"&gt;23/08/2023&lt;/td&gt;&lt;td class="izq6a-color" width="10%"&gt;23/08/2038&lt;/td&gt;&lt;td class="izq6a-color" width="10%"&gt;257&lt;/td&gt;&lt;td class="izq6a-color" width="20%"&gt;REGISTRO DE MARCA&lt;/td&gt;&lt;td class="izq6a-color" width="10%"&gt;08/09/2023&lt;/td&gt;&lt;td class="izq6a-color" width="30%"&gt;REGISTRO NUMERO: N058602, POR TRAMITE WEBPI: T0379466&lt;/td&gt;&lt;td class="celda8" width="10%"&gt;&lt;a href="http://multimedia.sapi.gob.ve/marcas/certificados/boletin623/2022009520.pdf" target="_blank"&gt;&lt;img border="1" height="40" src="https://webpi.sapi.gob.ve/imagenes/ver_devolucion.png" width="40"/&gt;&lt;/a&gt;&lt;/td&gt;&lt;/tr&gt;&lt;tr&gt;&lt;td class="izq6a-color" width="10%"&gt;08/09/2023&lt;/td&gt;&lt;td class="izq6a-color" width="10%"&gt;&lt;/td&gt;&lt;td class="izq6a-color" width="10%"&gt;379466&lt;/td&gt;&lt;td class="izq6a-color" width="20%"&gt;PAGO DE DERECHOS&lt;/td&gt;&lt;td class="izq6a-color" width="10%"&gt;08/09/2023&lt;/td&gt;&lt;td class="izq6a-color" width="30%"&gt;46&lt;/td&gt;&lt;td class="celda8" width="10%"&gt;  &lt;/td&gt;&lt;/tr&gt;&lt;/table&gt;</t>
  </si>
  <si>
    <t>Webpi 27-feb-2025 14:49:09</t>
  </si>
  <si>
    <t>P393847</t>
  </si>
  <si>
    <t>Catéteres con agujas quirúrgicas para la administración de medicamentos; bombas y tubos de infusión.</t>
  </si>
  <si>
    <t>One Johnson &amp; Johnson Plaza, New Brunswick, New Jersey 08933, Estados Unidos de América.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</si>
  <si>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width="10%"&gt;26/10/2022&lt;/td&gt;&lt;td class="izq6a-color" width="10%"&gt;&lt;/td&gt;&lt;td class="izq6a-color" width="10%"&gt;0&lt;/td&gt;&lt;td class="izq6a-color" width="20%"&gt;INGRESO DE SOLICITUD&lt;/td&gt;&lt;td class="izq6a-color" width="10%"&gt;26/10/2022&lt;/td&gt;&lt;td class="izq6a-color" width="30%"&gt;Pago de Tasa y Publicacion en Prensa: F0607968 Tramite: 337989 Ref.: 345511&lt;/td&gt;&lt;td class="celda8" width="10%"&gt;  &lt;/td&gt;&lt;/tr&gt;&lt;tr&gt;&lt;td class="izq6a-color" width="10%"&gt;29/11/2022&lt;/td&gt;&lt;td class="izq6a-color" width="10%"&gt;&lt;/td&gt;&lt;td class="izq6a-color" width="10%"&gt;0&lt;/td&gt;&lt;td class="izq6a-color" width="20%"&gt;POR NOTIFICAR ORDEN DE PUBLICACION EN PRENSA POR EXAM. DE FORMA APROBADO&lt;/td&gt;&lt;td class="izq6a-color" width="10%"&gt;29/11/2022&lt;/td&gt;&lt;td class="izq6a-color" width="30%"&gt;&lt;/td&gt;&lt;td class="celda8" width="10%"&gt;  &lt;/td&gt;&lt;/tr&gt;&lt;tr&gt;&lt;td class="izq6a-color" width="10%"&gt;28/12/2022&lt;/td&gt;&lt;td class="izq6a-color" width="10%"&gt;28/02/2023&lt;/td&gt;&lt;td class="izq6a-color" width="10%"&gt;620&lt;/td&gt;&lt;td class="izq6a-color" width="20%"&gt;ORDEN DE PUBLICACION EN PRENSA NOTIFICADA EN BOLETIN&lt;/td&gt;&lt;td class="izq6a-color" width="10%"&gt;28/12/2022&lt;/td&gt;&lt;td class="izq6a-color" width="30%"&gt;ORDEN DE PUBLICACION NOTIFICADA EN BOLETIN 620&lt;/td&gt;&lt;td class="celda8" width="10%"&gt;  &lt;/td&gt;&lt;/tr&gt;&lt;tr&gt;&lt;td class="izq6a-color" width="10%"&gt;28/12/2022&lt;/td&gt;&lt;td class="izq6a-color" width="10%"&gt;&lt;/td&gt;&lt;td class="izq6a-color" width="10%"&gt;620&lt;/td&gt;&lt;td class="izq6a-color" width="20%"&gt;PUBLICACION EN PRENSA DIGITAL PAGADA Y EN CURSO&lt;/td&gt;&lt;td class="izq6a-color" width="10%"&gt;28/12/2022&lt;/td&gt;&lt;td class="izq6a-color" width="30%"&gt;Pago de Tasa y Publicacion en Prensa: F0607968 Tramite: 337989 Ref.: 345511&lt;/td&gt;&lt;td class="celda8" width="10%"&gt;  &lt;/td&gt;&lt;/tr&gt;&lt;tr&gt;&lt;td class="izq6a-color" width="10%"&gt;28/12/2022&lt;/td&gt;&lt;td class="izq6a-color" width="10%"&gt;&lt;/td&gt;&lt;td class="izq6a-color" width="10%"&gt;0&lt;/td&gt;&lt;td class="izq6a-color" width="20%"&gt;RECEPCION DE PUBLICACION EN PRENSA&lt;/td&gt;&lt;td class="izq6a-color" width="10%"&gt;09/01/2023&lt;/td&gt;&lt;td class="izq6a-color" width="30%"&gt;Periodico Digital del SAPI No.:1961 de Fecha: 28/12/2022 segun T/No.: 337989 &lt;/td&gt;&lt;td class="celda8" width="10%"&gt;  &lt;/td&gt;&lt;/tr&gt;&lt;tr&gt;&lt;td class="izq6a-color" width="10%"&gt;26/01/2023&lt;/td&gt;&lt;td class="izq6a-color" width="10%"&gt;&lt;/td&gt;&lt;td class="izq6a-color" width="10%"&gt;620&lt;/td&gt;&lt;td class="izq6a-color" width="20%"&gt;ORDEN DE PUBLICACION EN BOLETIN COMO SOLICITADA&lt;/td&gt;&lt;td class="izq6a-color" width="10%"&gt;26/01/2023&lt;/td&gt;&lt;td class="izq6a-color" width="30%"&gt;&lt;/td&gt;&lt;td class="celda8" width="10%"&gt;  &lt;/td&gt;&lt;/tr&gt;&lt;tr&gt;&lt;td class="izq6a-color" width="10%"&gt;17/04/2023&lt;/td&gt;&lt;td class="izq6a-color" width="10%"&gt;30/05/2023&lt;/td&gt;&lt;td class="izq6a-color" width="10%"&gt;621&lt;/td&gt;&lt;td class="izq6a-color" width="20%"&gt;PUBLICACION DE LA MARCA COMO SOLICITADA &lt;/td&gt;&lt;td class="izq6a-color" width="10%"&gt;17/04/2023&lt;/td&gt;&lt;td class="izq6a-color" width="30%"&gt;PUBLICADA EN BOLETIN 621&lt;/td&gt;&lt;td class="celda8" width="10%"&gt;  &lt;/td&gt;&lt;/tr&gt;&lt;tr&gt;&lt;td class="izq6a-color" width="10%"&gt;21/09/2023&lt;/td&gt;&lt;td class="izq6a-color" width="10%"&gt;&lt;/td&gt;&lt;td class="izq6a-color" width="10%"&gt;0&lt;/td&gt;&lt;td class="izq6a-color" width="20%"&gt;SOLICITUD EN EXAMEN DE REGISTRABILIDAD&lt;/td&gt;&lt;td class="izq6a-color" width="10%"&gt;21/09/2023&lt;/td&gt;&lt;td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width="30%"&gt;CONCEDIDA EN BOLETIN 624&lt;/td&gt;&lt;td class="celda8" width="10%"&gt;  &lt;/td&gt;&lt;/tr&gt;&lt;tr&gt;&lt;td class="izq6a-color" width="10%"&gt;09/10/2023&lt;/td&gt;&lt;td class="izq6a-color" width="10%"&gt;09/10/2038&lt;/td&gt;&lt;td class="izq6a-color" width="10%"&gt;377&lt;/td&gt;&lt;td class="izq6a-color" width="20%"&gt;REGISTRO DE MARCA&lt;/td&gt;&lt;td class="izq6a-color" width="10%"&gt;14/11/2023&lt;/td&gt;&lt;td class="izq6a-color" width="30%"&gt;REGISTRO NUMERO: P393847, POR TRAMITE WEBPI: T0391019&lt;/td&gt;&lt;td class="celda8" width="10%"&gt;&lt;a href="http://multimedia.sapi.gob.ve/marcas/certificados/boletin624/2022009630.pdf" target="_blank"&gt;&lt;img border="1" height="40" src="https://webpi.sapi.gob.ve/imagenes/ver_devolucion.png" width="40"/&gt;&lt;/a&gt;&lt;/td&gt;&lt;/tr&gt;&lt;tr&gt;&lt;td class="izq6a-color" width="10%"&gt;14/11/2023&lt;/td&gt;&lt;td class="izq6a-color" width="10%"&gt;&lt;/td&gt;&lt;td class="izq6a-color" width="10%"&gt;391019&lt;/td&gt;&lt;td class="izq6a-color" width="20%"&gt;PAGO DE DERECHOS&lt;/td&gt;&lt;td class="izq6a-color" width="10%"&gt;14/11/2023&lt;/td&gt;&lt;td class="izq6a-color" width="30%"&gt;10&lt;/td&gt;&lt;td class="celda8" width="10%"&gt;  &lt;/td&gt;&lt;/tr&gt;&lt;/table&gt;</t>
  </si>
  <si>
    <t>Webpi 27-feb-2025 14:49:20</t>
  </si>
  <si>
    <t>SERVICIOS DE SEGUROS, OPERACIONES FINANCIERAS, MONETARIAS, NEGOCIOS INMOBILIARIOS.</t>
  </si>
  <si>
    <t>AYALA CHERUBINI BEATRIZ CAROLINA - NAVA HERNANDEZ SAMANTHA ELIBETH - VILERA BOLAÑO GUSTAVO ANDRES - CHAVES FILIZZOLA ANNA GABRIELA -</t>
  </si>
  <si>
    <t>EL DISEÑO DE LA MARCA SE ENCUENTRA COMPUESTO POR EL TÉRMINO “LATITUD” ESCRITO EN UNA GRAFÍA ESPECIAL CARACTERÍSTICA DE COLOR AZUL CELESTE, CON LA LETRA “L” EN MAYÚSCULA Y EL RESTO DE LAS LETRAS EN MINÚSCULAS. EN LA PARTE INFERIOR DE DICHO TERMINO, EN MAYOR TAMAÑO, SE DISPONE LA PALABRA “SEGUROS” ESCRITO EN UNA GRAFÍA TIPO IMPRENTA DE COLOR AZUL MARINO EN MAYÚSCULA SOSTENIDA Y CON UNA LIGERA SEPARACIÓN ENTRE SUS LETRAS. EN LA PARTE SUPERIOR IZQUIERDA DEL DISEÑO SE ENCUENTRA UNA FIGURA SEMICIRCULAR, QUE ASEMEJA LA IMAGEN DE UN GLOBO TERRÁQUEO, COMPUESTA DE VARIOS CÍRCULOS, DE COLOR AZUL CELESTE, LOS CUALES DISMINUYEN SU TAMAÑO EN LOS EXTREMOS DE LA FIGURA. EL CONJUNTO DESCRITO SE DISPONE SOBRE UN FONDO DE COLOR BLANCO. SE REIVINDICA EL CONJUNTO DESCRITO Y NO EL TÉRMINO GENÉRICO UTILIZADO SEPARADAMENTE.</t>
  </si>
  <si>
    <t>LATITUD SEGUROS, CA</t>
  </si>
  <si>
    <t>CARACAS, MIRANDA - VENEZUELA</t>
  </si>
  <si>
    <t>CADUCA EN BOLETIN 638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</si>
  <si>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width="10%"&gt;05/01/2023&lt;/td&gt;&lt;td class="izq6a-color" width="10%"&gt;&lt;/td&gt;&lt;td class="izq6a-color" width="10%"&gt;0&lt;/td&gt;&lt;td class="izq6a-color" width="20%"&gt;INGRESO DE SOLICITUD&lt;/td&gt;&lt;td class="izq6a-color" width="10%"&gt;05/01/2023&lt;/td&gt;&lt;td class="izq6a-color" width="30%"&gt;Pago de Tasa y Publicacion en Prensa: F0618720 Tramite: 348958 Ref.: 353407&lt;/td&gt;&lt;td class="celda8" width="10%"&gt;  &lt;/td&gt;&lt;/tr&gt;&lt;tr&gt;&lt;td class="izq6a-color" width="10%"&gt;06/01/2023&lt;/td&gt;&lt;td class="izq6a-color" width="10%"&gt;&lt;/td&gt;&lt;td class="izq6a-color" width="10%"&gt;0&lt;/td&gt;&lt;td class="izq6a-color" width="20%"&gt;ESCRITO DE RECEPCION DE DOCUMENTOS (RECAUDOS)&lt;/td&gt;&lt;td class="izq6a-color" width="10%"&gt;06/01/2023&lt;/td&gt;&lt;td class="izq6a-color" width="30%"&gt;ESCRITO DE RECEPCION DE DOCUMENTOS (RECAUDOS)&lt;/td&gt;&lt;td class="celda8" width="10%"&gt;  &lt;/td&gt;&lt;/tr&gt;&lt;tr&gt;&lt;td class="izq6a-color" width="10%"&gt;06/03/2023&lt;/td&gt;&lt;td class="izq6a-color" width="10%"&gt;&lt;/td&gt;&lt;td class="izq6a-color" width="10%"&gt;0&lt;/td&gt;&lt;td class="izq6a-color" width="20%"&gt;POR NOTIFICAR ORDEN DE PUBLICACION EN PRENSA POR EXAM. DE FORMA APROBADO&lt;/td&gt;&lt;td class="izq6a-color" width="10%"&gt;06/03/2023&lt;/td&gt;&lt;td class="izq6a-color" width="30%"&gt;&lt;/td&gt;&lt;td class="celda8" width="10%"&gt;  &lt;/td&gt;&lt;/tr&gt;&lt;tr&gt;&lt;td class="izq6a-color" width="10%"&gt;11/05/2023&lt;/td&gt;&lt;td class="izq6a-color" width="10%"&gt;&lt;/td&gt;&lt;td class="izq6a-color" width="10%"&gt;202314673&lt;/td&gt;&lt;td class="izq6a-color" width="20%"&gt;MODIFICACION DE DATOS DE LA SOLICITUD&lt;/td&gt;&lt;td class="izq6a-color" width="10%"&gt;11/05/2023&lt;/td&gt;&lt;td class="izq6a-color" width="30%"&gt;CAMBIO DE SOLICITANTE&lt;/td&gt;&lt;td class="celda8" width="10%"&gt;  &lt;/td&gt;&lt;/tr&gt;&lt;tr&gt;&lt;td class="izq6a-color" width="10%"&gt;11/05/2023&lt;/td&gt;&lt;td class="izq6a-color" width="10%"&gt;&lt;/td&gt;&lt;td class="izq6a-color" width="10%"&gt;202314673&lt;/td&gt;&lt;td class="izq6a-color" width="20%"&gt;CAMBIO DE TITULAR&lt;/td&gt;&lt;td class="izq6a-color" width="10%"&gt;11/05/2023&lt;/td&gt;&lt;td class="izq6a-color" width="30%"&gt;Elim.: COOH &amp;amp; LOOKYAN BROS, C.A. Domicilio: AV EUGENIO MENDOZA EDIF TORRE LETONIA PISO 8 URB LA CASTELLANA CARACAS (CHACAO), VENEZUELA Inser.: LATITUD SEGUROS, CA Domicilio: CARACAS, MIRANDA, VENEZUELA. S/Factura No.: F0633327 De Fecha: 11/05/2023&lt;/td&gt;&lt;td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F0618720 Tramite: 348958 Ref.: 353407&lt;/td&gt;&lt;td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348958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width="10%"&gt;06/11/2023&lt;/td&gt;&lt;td class="izq6a-color" width="10%"&gt;&lt;/td&gt;&lt;td class="izq6a-color" width="10%"&gt;&lt;/td&gt;&lt;td class="izq6a-color" width="20%"&gt;BUSQUEDA GRAFICA ELABORADA, PENDIENTE DE EXAMEN DE FONDO&lt;/td&gt;&lt;td class="izq6a-color" width="10%"&gt;06/11/2023&lt;/td&gt;&lt;td class="izq6a-color" width="30%"&gt;BUSQUEDA GRAFICA ELABORADA, PENDIENTE DE EXAMEN DE FONDO&lt;/td&gt;&lt;td class="celda8" width="10%"&gt;  &lt;/td&gt;&lt;/tr&gt;&lt;tr&gt;&lt;td class="izq6a-color" width="10%"&gt;09/04/2024&lt;/td&gt;&lt;td class="izq6a-color" width="10%"&gt;&lt;/td&gt;&lt;td class="izq6a-color" width="10%"&gt;0&lt;/td&gt;&lt;td class="izq6a-color" width="20%"&gt;SOLICITUD EN EXAMEN DE REGISTRABILIDAD&lt;/td&gt;&lt;td class="izq6a-color" width="10%"&gt;09/04/2024&lt;/td&gt;&lt;td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width="10%"&gt;19/08/2024&lt;/td&gt;&lt;td class="izq6a-color" width="10%"&gt;&lt;/td&gt;&lt;td class="izq6a-color" width="10%"&gt;630&lt;/td&gt;&lt;td class="izq6a-color" width="20%"&gt;CADUCIDAD POR NO PAGO &lt;/td&gt;&lt;td class="izq6a-color" width="10%"&gt;19/08/2024&lt;/td&gt;&lt;td class="izq6a-color" width="30%"&gt;&lt;/td&gt;&lt;td class="celda8" width="10%"&gt;  &lt;/td&gt;&lt;/tr&gt;&lt;tr&gt;&lt;td class="izq6a-color" width="10%"&gt;22/01/2025&lt;/td&gt;&lt;td class="izq6a-color" width="10%"&gt;11/02/2025&lt;/td&gt;&lt;td class="izq6a-color" width="10%"&gt;638&lt;/td&gt;&lt;td class="izq6a-color" width="20%"&gt;PUBLICACION DE MARCAS CADUCAS POR NO PAGO &lt;/td&gt;&lt;td class="izq6a-color" width="10%"&gt;22/01/2025&lt;/td&gt;&lt;td class="izq6a-color" width="30%"&gt;CADUCA EN BOLETIN 638&lt;/td&gt;&lt;td class="celda8" width="10%"&gt;  &lt;/td&gt;&lt;/tr&gt;&lt;/table&gt;</t>
  </si>
  <si>
    <t>Webpi 27-feb-2025 14:49:32</t>
  </si>
  <si>
    <t>P394325</t>
  </si>
  <si>
    <t>PREPARACIONES PARA LA DESTRUCCIÓN DE PARÁSITOS; FUNGICIDAS, HERBICIDAS, INSECTICIDAS, NEMATICIDAS; BIOINSECTICIDAS; BIOFUNGICIDAS; BIONEMATICIDAS; BIOHERBICIDAS; AGENTES DE CONTROL BIOLÓGICO PARA USO EN AGRICULTURA PARA EL CONTROL DE ENFERMEDADES FÚNGICAS Y BACTERIANAS, PLAGAS, NEMATODOS Y MALAS HIERBAS; PREPARACIONES PARA REPELER ANIMALES, AVES E INSECTOS; PRODUCTOS BIOLÓGICOS Y PREPARACIONES A PARTIR DE MICROORGANISMOS, EXTRACTOS BOTÁNICOS Y MINERALES PARA EL BIOCONTROL DE PLAGAS Y AGENTES PATÓGENOS.</t>
  </si>
  <si>
    <t>Rosentalstrasse 67, 4058 Basel, Suiza. - SUIZA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</si>
  <si>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width="10%"&gt;05/01/2023&lt;/td&gt;&lt;td class="izq6a-color" width="10%"&gt;&lt;/td&gt;&lt;td class="izq6a-color" width="10%"&gt;0&lt;/td&gt;&lt;td class="izq6a-color" width="20%"&gt;INGRESO DE SOLICITUD&lt;/td&gt;&lt;td class="izq6a-color" width="10%"&gt;05/01/2023&lt;/td&gt;&lt;td class="izq6a-color" width="30%"&gt;Pago de Tasa y Publicacion en Prensa: F0618794 Tramite: 349046 Ref.: 353499&lt;/td&gt;&lt;td class="celda8" width="10%"&gt;  &lt;/td&gt;&lt;/tr&gt;&lt;tr&gt;&lt;td class="izq6a-color" width="10%"&gt;07/03/2023&lt;/td&gt;&lt;td class="izq6a-color" width="10%"&gt;&lt;/td&gt;&lt;td class="izq6a-color" width="10%"&gt;0&lt;/td&gt;&lt;td class="izq6a-color" width="20%"&gt;POR NOTIFICAR ORDEN DE PUBLICACION EN PRENSA POR EXAM. DE FORMA APROBADO&lt;/td&gt;&lt;td class="izq6a-color" width="10%"&gt;07/03/2023&lt;/td&gt;&lt;td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F0618794 Tramite: 349046 Ref.: 353499&lt;/td&gt;&lt;td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349046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width="10%"&gt;03/11/2023&lt;/td&gt;&lt;td class="izq6a-color" width="10%"&gt;&lt;/td&gt;&lt;td class="izq6a-color" width="10%"&gt;0&lt;/td&gt;&lt;td class="izq6a-color" width="20%"&gt;SOLICITUD EN EXAMEN DE REGISTRABILIDAD&lt;/td&gt;&lt;td class="izq6a-color" width="10%"&gt;03/11/2023&lt;/td&gt;&lt;td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width="30%"&gt;CONCEDIDA EN BOLETIN 625&lt;/td&gt;&lt;td class="celda8" width="10%"&gt;  &lt;/td&gt;&lt;/tr&gt;&lt;tr&gt;&lt;td class="izq6a-color" width="10%"&gt;21/11/2023&lt;/td&gt;&lt;td class="izq6a-color" width="10%"&gt;21/11/2038&lt;/td&gt;&lt;td class="izq6a-color" width="10%"&gt;378&lt;/td&gt;&lt;td class="izq6a-color" width="20%"&gt;REGISTRO DE MARCA&lt;/td&gt;&lt;td class="izq6a-color" width="10%"&gt;01/12/2023&lt;/td&gt;&lt;td class="izq6a-color" width="30%"&gt;REGISTRO NUMERO: P394325, POR TRAMITE WEBPI: T0394672&lt;/td&gt;&lt;td class="celda8" width="10%"&gt;&lt;a href="http://multimedia.sapi.gob.ve/marcas/certificados/boletin625/2023000016.pdf" target="_blank"&gt;&lt;img border="1" height="40" src="https://webpi.sapi.gob.ve/imagenes/ver_devolucion.png" width="40"/&gt;&lt;/a&gt;&lt;/td&gt;&lt;/tr&gt;&lt;tr&gt;&lt;td class="izq6a-color" width="10%"&gt;01/12/2023&lt;/td&gt;&lt;td class="izq6a-color" width="10%"&gt;&lt;/td&gt;&lt;td class="izq6a-color" width="10%"&gt;394672&lt;/td&gt;&lt;td class="izq6a-color" width="20%"&gt;PAGO DE DERECHOS&lt;/td&gt;&lt;td class="izq6a-color" width="10%"&gt;01/12/2023&lt;/td&gt;&lt;td class="izq6a-color" width="30%"&gt;5&lt;/td&gt;&lt;td class="celda8" width="10%"&gt;  &lt;/td&gt;&lt;/tr&gt;&lt;/table&gt;</t>
  </si>
  <si>
    <t>Webpi 27-feb-2025 14:49:43</t>
  </si>
  <si>
    <t>SOLICITUD CON OFICIO DE DEVOLUCION PUBLICADA</t>
  </si>
  <si>
    <t>PUBLICIDAD; GESTION, ORGANIZACION Y ADMINISTRACION DE NEGOCIOS COMERCIALES; TRABAJOS DE OFICINA.</t>
  </si>
  <si>
    <t>EL SIGNO SOLICITADO CONSISTE EN UN DISEÑO CON FONDO COLOR PANTONE 627C CONFORMADO POR LOS SIGUIENTES ELEMENTOS: EN UN PRIMER PLANO SE LEE LA PALABRA “MATILDA” ESCRITA EN LETRA TIPO MOLDE CON DOBLE BORDE Y MINÚSCULAS DE COLOR PANTONE 176C.EN LA PARTE SUPERIOR CENTRADA DE LA PALABRA “MATILDA” SE DIBUJAN CUATRO FIGURAS:LA PRIMERA UBICADA DESDE EL BORDE SUPERIOR IZQUIERDO HASTA EL BORDE INFERIOR DERECHO, UNA FIGURA DE LÍNEAS QUE SIMULA UNA ESPIGA CUYO COLOR ES PANTONE 176C.LA SEGUNDA FIGURA SIMULAN SUS LÍNEAS CURVAS ENTRECRUZADAS A UN BATIDOR MANUAL CUYO COLOR PANTONE ES 176C, QUE VA DESDE EL BORDE INFERIOR IZQUIERDO AL BORDE SUPERIOR DERECHO.LA TERCERA FIGURA SIMULA EN SUS LÍNEAS UNA PALETA CUYOS TRAZOS SON DE COLOR PANTONE 176C, QUE SE ENCUENTRA DIBUJADA EN EL CENTRO DE LAS FIGURAS DE LA ESPIGA Y EL BATIDOR. LA CUARTA FIGURA SIMULA CON SUS LÍNEAS UN RODILLO CON SUS EXTREMIDADES DE AGARRE EN CADA PUNTA BIEN DELINEADAS, SOBREPONIÉNDOSE Y EN EL CENTRO DE LAS FIGURAS ANTES DESCRITAS, CUYAS LÍNEAS SON DE COLOR PANTONE 176C.TODAS LAS FIGURAS ANTES DESCRITAS SE ENCUENTRAN ENTRECRUZADAS EN SU CONJUNTO FORMAN UN SOLO GRUPO. EN LA PARTE SUPERIOR DE LA ETIQUETA, CENTRADA ENCIMA DE LAS FIGURAS DESCRITAS SE ENCUENTRA ESCRITA LA PALABRA MAISON Y EN SUS EXTREMIDADES ESTÁN DIBUJADAS UNAS LÍNEAS CORTAS, CUYA TRADUCCIÓN AL CASTELLANO ES HOGAR, LA CUAL NO SE REIVINDICA. EN LA PARTE INFERIOR DE LA ETIQUETA SE ENCUENTRA ESCRITA LAS PALABRAS PÂSTISSERIE FINE, LAS CUALES EN SU TRADUCCIÓN AL CASTELLANO SIGNIFICA PASTELERIA FINA, LA CUAL NO SE REIVINDINCAN. EL RESTO DE LA ETIQUETA EN SU CONJUNTO, SE REIVINDICA EN COLORES, TAMAÑOS Y TIPO DE LETRAS.</t>
  </si>
  <si>
    <t>ESCRITO DE REINGRESO</t>
  </si>
  <si>
    <t>Contestacion a Oficio de Devolucion de forma publicado en el boletin: 622. Tramite Webpi: 372076</t>
  </si>
  <si>
    <t>https://webpi.sapi.gob.ve/documentos/cdevolucion/marcas/forma/boletin622/ecd_2023000106.pdf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</si>
  <si>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width="10%"&gt;06/01/2023&lt;/td&gt;&lt;td class="izq6a-color" width="10%"&gt;&lt;/td&gt;&lt;td class="izq6a-color" width="10%"&gt;0&lt;/td&gt;&lt;td class="izq6a-color" width="20%"&gt;INGRESO DE SOLICITUD&lt;/td&gt;&lt;td class="izq6a-color" width="10%"&gt;06/01/2023&lt;/td&gt;&lt;td class="izq6a-color" width="30%"&gt;Pago de Tasa y Publicacion en Prensa: F0613805 Tramite: 344154 Ref.: 350596&lt;/td&gt;&lt;td class="celda8" width="10%"&gt;  &lt;/td&gt;&lt;/tr&gt;&lt;tr&gt;&lt;td class="izq6a-color" width="10%"&gt;16/03/2023&lt;/td&gt;&lt;td class="izq6a-color" width="10%"&gt;&lt;/td&gt;&lt;td class="izq6a-color" width="10%"&gt;0&lt;/td&gt;&lt;td class="izq6a-color" width="20%"&gt;SOLICITUD EN EXAMEN DE FORMA&lt;/td&gt;&lt;td class="izq6a-color" width="10%"&gt;16/03/2023&lt;/td&gt;&lt;td class="izq6a-color" width="30%"&gt;&lt;/td&gt;&lt;td class="celda8" width="10%"&gt;  &lt;/td&gt;&lt;/tr&gt;&lt;tr&gt;&lt;td class="izq6a-color" width="10%"&gt;16/03/2023&lt;/td&gt;&lt;td class="izq6a-color" width="10%"&gt;&lt;/td&gt;&lt;td class="izq6a-color" width="10%"&gt;0&lt;/td&gt;&lt;td class="izq6a-color" width="20%"&gt;SOLICITUD EN EXAMEN DE FORMA&lt;/td&gt;&lt;td class="izq6a-color" width="10%"&gt;16/03/2023&lt;/td&gt;&lt;td class="izq6a-color" width="30%"&gt;&lt;/td&gt;&lt;td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width="30%"&gt;DEVUELTA EN BOLETIN 622&lt;/td&gt;&lt;td class="celda8" width="10%"&gt;&lt;a href="https://webpi.sapi.gob.ve/documentos/devolucion/marcas/forma/boletin622/2023000106.pdf" target="_blank"&gt;&lt;img border="1" height="40" src="https://webpi.sapi.gob.ve/imagenes/ver_devolucion.png" width="40"/&gt;&lt;/a&gt;&lt;/td&gt;&lt;/tr&gt;&lt;tr&gt;&lt;td class="izq6a-color" width="10%"&gt;11/07/2023&lt;/td&gt;&lt;td class="izq6a-color" width="10%"&gt;&lt;/td&gt;&lt;td class="izq6a-color" width="10%"&gt;622&lt;/td&gt;&lt;td class="izq6a-color" width="20%"&gt;ESCRITO DE REINGRESO&lt;/td&gt;&lt;td class="izq6a-color" width="10%"&gt;11/07/2023&lt;/td&gt;&lt;td class="izq6a-color" width="30%"&gt;Contestacion a Oficio de Devolucion de forma publicado en el boletin: 622. Tramite Webpi: 372076&lt;/td&gt;&lt;td class="celda8" width="10%"&gt;&lt;a href="https://webpi.sapi.gob.ve/documentos/cdevolucion/marcas/forma/boletin622/ecd_2023000106.pdf" target="_blank"&gt;&lt;img border="1" height="40" src="https://webpi.sapi.gob.ve/imagenes/ver_devolucion.png" width="40"/&gt;&lt;/a&gt;&lt;/td&gt;&lt;/tr&gt;&lt;/table&gt;</t>
  </si>
  <si>
    <t>Webpi 27-feb-2025 14:49:55</t>
  </si>
  <si>
    <t>Publicidad, gestión de negocios comerciales; administración comercial; trabajos de oficina; relaciones públicas; contratación de personal; vallas publicitarias; distribución de propaganda; muestras publicitarias.</t>
  </si>
  <si>
    <t>MONSERRAT EDGAR JAVIER - MONSERRAT SALAZAR CARMEN LUISA -</t>
  </si>
  <si>
    <t>En la parte superior, se describe un diseño en el cual se observan tres figuras iguales de forma ovaladas, compuesta de líneas curvas de trazo fino, con la particularidad de que las figuras se alargan en cada uno de sus extremos y se encuentran, entre sí en la parte central. Debajo de lo anteriormente descrito, se observa en la parte central, una pequeña figura circular. Todo ello en color negro, presentando en su interior una línea de trazo fino en color blanco, que atraviesa el diseño y se presenta sobre un fondo de color blanco.Debajo de todo lo anteriormente descrito, en la parte central, se observa la palabra “TAMANACO”, en letras de trazo grueso en color negro, presentando una línea de trazo fino en color blanco en el interior de cada letra y debajo de este conjunto se observa la palabra “HOTEL” en letras de igual forma y tamaño, de trazo fino en color negro y de menor tamaño con relación a la palabra “TAMANACO”. Todo ello en fondo de color blanco. HOTEL TAMANACO es una marca registrada, cuyo titular es HOTEL TAMANACO C.A.</t>
  </si>
  <si>
    <t>Calle Enrique Eraso, Edif. Hotel Tamanaco, Piso PB, Of. 8, Urb. Las Mercedes, Edo. Miranda, Caracas. - VENEZUELA</t>
  </si>
  <si>
    <t>ESCRITO DE SOLICITUD DE CORRECCION DE ERROR DE DATOS</t>
  </si>
  <si>
    <t>ESCRITO DE SOLICITUD DE CORRECCION DE ERROR DE DATOS.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</si>
  <si>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width="10%"&gt;10/01/2023&lt;/td&gt;&lt;td class="izq6a-color" width="10%"&gt;&lt;/td&gt;&lt;td class="izq6a-color" width="10%"&gt;0&lt;/td&gt;&lt;td class="izq6a-color" width="20%"&gt;INGRESO DE SOLICITUD&lt;/td&gt;&lt;td class="izq6a-color" width="10%"&gt;10/01/2023&lt;/td&gt;&lt;td class="izq6a-color" width="30%"&gt;Pago de Tasa y Publicacion en Prensa: F0619244 Tramite: 349514 Ref.: 353739&lt;/td&gt;&lt;td class="celda8" width="10%"&gt;  &lt;/td&gt;&lt;/tr&gt;&lt;tr&gt;&lt;td class="izq6a-color" width="10%"&gt;10/03/2023&lt;/td&gt;&lt;td class="izq6a-color" width="10%"&gt;&lt;/td&gt;&lt;td class="izq6a-color" width="10%"&gt;0&lt;/td&gt;&lt;td class="izq6a-color" width="20%"&gt;SOLICITUD EN EXAMEN DE FORMA&lt;/td&gt;&lt;td class="izq6a-color" width="10%"&gt;10/03/2023&lt;/td&gt;&lt;td class="izq6a-color" width="30%"&gt;&lt;/td&gt;&lt;td class="celda8" width="10%"&gt;  &lt;/td&gt;&lt;/tr&gt;&lt;tr&gt;&lt;td class="izq6a-color" width="10%"&gt;10/03/2023&lt;/td&gt;&lt;td class="izq6a-color" width="10%"&gt;&lt;/td&gt;&lt;td class="izq6a-color" width="10%"&gt;0&lt;/td&gt;&lt;td class="izq6a-color" width="20%"&gt;SOLICITUD EN EXAMEN DE FORMA&lt;/td&gt;&lt;td class="izq6a-color" width="10%"&gt;10/03/2023&lt;/td&gt;&lt;td class="izq6a-color" width="30%"&gt;&lt;/td&gt;&lt;td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width="30%"&gt;DEVUELTA EN BOLETIN 622&lt;/td&gt;&lt;td class="celda8" width="10%"&gt;&lt;a href="https://webpi.sapi.gob.ve/documentos/devolucion/marcas/forma/boletin622/2023000166.pdf" target="_blank"&gt;&lt;img border="1" height="40" src="https://webpi.sapi.gob.ve/imagenes/ver_devolucion.png" width="40"/&gt;&lt;/a&gt;&lt;/td&gt;&lt;/tr&gt;&lt;tr&gt;&lt;td class="izq6a-color" width="10%"&gt;28/06/2023&lt;/td&gt;&lt;td class="izq6a-color" width="10%"&gt;&lt;/td&gt;&lt;td class="izq6a-color" width="10%"&gt;622&lt;/td&gt;&lt;td class="izq6a-color" width="20%"&gt;ESCRITO DE REINGRESO&lt;/td&gt;&lt;td class="izq6a-color" width="10%"&gt;28/06/2023&lt;/td&gt;&lt;td class="izq6a-color" width="30%"&gt;Contestacion a Oficio de Devolucion de forma publicado en el boletin: 622. Tramite Webpi: 369999&lt;/td&gt;&lt;td class="celda8" width="10%"&gt;&lt;a href="https://webpi.sapi.gob.ve/documentos/cdevolucion/marcas/forma/boletin622/ecd_2023000166.pdf" target="_blank"&gt;&lt;img border="1" height="40" src="https://webpi.sapi.gob.ve/imagenes/ver_devolucion.png" width="40"/&gt;&lt;/a&gt;&lt;/td&gt;&lt;/tr&gt;&lt;tr&gt;&lt;td class="izq6a-color" width="10%"&gt;13/07/2023&lt;/td&gt;&lt;td class="izq6a-color" width="10%"&gt;&lt;/td&gt;&lt;td class="izq6a-color" width="10%"&gt;642166&lt;/td&gt;&lt;td class="izq6a-color" width="20%"&gt;ESCRITO DE SOLICITUD DE CORRECCION DE ERROR DE DATOS&lt;/td&gt;&lt;td class="izq6a-color" width="10%"&gt;13/07/2023&lt;/td&gt;&lt;td class="izq6a-color" width="30%"&gt;ESCRITO DE SOLICITUD DE CORRECCION DE ERROR DE DATOS.&lt;/td&gt;&lt;td class="celda8" width="10%"&gt;  &lt;/td&gt;&lt;/tr&gt;&lt;/table&gt;</t>
  </si>
  <si>
    <t>Webpi 27-feb-2025 14:50:06</t>
  </si>
  <si>
    <t>P394616</t>
  </si>
  <si>
    <t>Anillos de dentición; sujetadores para chupetes; máscaras sanitarias; máscaras protectoras para fines médicos; chupetes para bebés; vendas de apoyo; vendas, elásticas; medias para varices; muletas; biberones; tapones para los oídos [dispositivos de protección auditiva]; bastones para fines médicos; cinturones para fines médicos; calzado ortopédico; copas menstruales; cojines para fines médicos; raspadores de lengua; curetas para los oídos; eslingas [vendas de soporte]; sillones para fines médicos o dentales; guantes para fines médicos; guantes para masajes; juguetes sexuales; lámparas para fines médicos; muñecas de amor [muñecas sexuales]; preservativos ; sacaleches; estuches de instrumentos para uso médico; prendas de compresión; dispositivos de vibromasaje (Productos nacionales y/o extranjeros).</t>
  </si>
  <si>
    <t>La etiqueta que se presenta a continuación consiste en la representación gráfica de las letras L y V ubicadas en el centro de la etiqueta, escritas en mayúsculas, de trazo grueso, de color negro. Asimismo, destaca la particularidad de que la letra L se encuentra ligeramente inclinada hacia la derecha y se intersecta con la letra V en su lado izquierdo. Dichas letras están rodeadas de diferentes figuras con formas de flores. A mayor proximidad de las letras y en los cuatro puntos diagonales con respecto a las mismas, se encuentran cuatro representaciones gráficas de una flor de color negro con cuatro pétalos con extremos puntiagudos que apuntan, cada uno, hacia un punto cardinal distinto. El centro de estas flores es un círculo de color blanco. Más alejadas de las letras LV y ubicadas en cada uno de los cuatro puntos cardinales de la etiqueta, se encuentran cuatro representaciones gráficas de una flor de color blanco con cuatro pétalos con extremos puntiagudos que apuntan, cada uno, hacia un punto cardinal distinto. Cada una de estas cuatro flores tiene un círculo de color negro en su centro y se encuentra superpuesta sobre una figura más grande, de color negro y similar a un rombo con la diferencia de que sus lados son curvos. Adicionalmente, se muestran cuatro figuras con forma de flores en las cuatro esquinas de la etiqueta. Se trata de la representación gráfica de cuatro flores de color blanco con cuatro pétalos con bordes redondeados y orientados, cada uno, hacia un punto cardinal distinto. Cada una de estas cuatro flores tiene un círculo pequeño de color negro en su centro y se encuentra superpuesta sobre un círculo más grande de color negro. El fondo de la etiqueta es blanco. Se reivindica el conjunto descrito.</t>
  </si>
  <si>
    <t>2 rue du Pont Neuf, 75001 París, Francia - FRANCIA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</si>
  <si>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width="10%"&gt;10/01/2023&lt;/td&gt;&lt;td class="izq6a-color" width="10%"&gt;&lt;/td&gt;&lt;td class="izq6a-color" width="10%"&gt;0&lt;/td&gt;&lt;td class="izq6a-color" width="20%"&gt;INGRESO DE SOLICITUD&lt;/td&gt;&lt;td class="izq6a-color" width="10%"&gt;10/01/2023&lt;/td&gt;&lt;td class="izq6a-color" width="30%"&gt;Pago de Tasa y Publicacion en Prensa: F0619142 Tramite: 349414 Ref.: 353686&lt;/td&gt;&lt;td class="celda8" width="10%"&gt;  &lt;/td&gt;&lt;/tr&gt;&lt;tr&gt;&lt;td class="izq6a-color" width="10%"&gt;10/03/2023&lt;/td&gt;&lt;td class="izq6a-color" width="10%"&gt;&lt;/td&gt;&lt;td class="izq6a-color" width="10%"&gt;0&lt;/td&gt;&lt;td class="izq6a-color" width="20%"&gt;POR NOTIFICAR ORDEN DE PUBLICACION EN PRENSA POR EXAM. DE FORMA APROBADO&lt;/td&gt;&lt;td class="izq6a-color" width="10%"&gt;10/03/2023&lt;/td&gt;&lt;td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F0619142 Tramite: 349414 Ref.: 353686&lt;/td&gt;&lt;td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349414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width="10%"&gt;30/10/2023&lt;/td&gt;&lt;td class="izq6a-color" width="10%"&gt;&lt;/td&gt;&lt;td class="izq6a-color" width="10%"&gt;0&lt;/td&gt;&lt;td class="izq6a-color" width="20%"&gt;SOLICITUD EN EXAMEN DE REGISTRABILIDAD&lt;/td&gt;&lt;td class="izq6a-color" width="10%"&gt;30/10/2023&lt;/td&gt;&lt;td class="izq6a-color" width="30%"&gt;&lt;/td&gt;&lt;td class="celda8" width="10%"&gt;  &lt;/td&gt;&lt;/tr&gt;&lt;tr&gt;&lt;td class="izq6a-color" width="10%"&gt;09/11/2023&lt;/td&gt;&lt;td class="izq6a-color" width="10%"&gt;&lt;/td&gt;&lt;td class="izq6a-color" width="10%"&gt;&lt;/td&gt;&lt;td class="izq6a-color" width="20%"&gt;BUSQUEDA GRAFICA ELABORADA, PENDIENTE DE EXAMEN DE FONDO&lt;/td&gt;&lt;td class="izq6a-color" width="10%"&gt;09/11/2023&lt;/td&gt;&lt;td class="izq6a-color" width="30%"&gt;BUSQUEDA GRAFICA ELABORADA, PENDIENTE DE EXAMEN DE FONDO&lt;/td&gt;&lt;td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width="30%"&gt;CONCEDIDA EN BOLETIN 625&lt;/td&gt;&lt;td class="celda8" width="10%"&gt;  &lt;/td&gt;&lt;/tr&gt;&lt;tr&gt;&lt;td class="izq6a-color" width="10%"&gt;21/11/2023&lt;/td&gt;&lt;td class="izq6a-color" width="10%"&gt;21/11/2038&lt;/td&gt;&lt;td class="izq6a-color" width="10%"&gt;379&lt;/td&gt;&lt;td class="izq6a-color" width="20%"&gt;REGISTRO DE MARCA&lt;/td&gt;&lt;td class="izq6a-color" width="10%"&gt;12/12/2023&lt;/td&gt;&lt;td class="izq6a-color" width="30%"&gt;REGISTRO NUMERO: P394616, POR TRAMITE WEBPI: T0396462&lt;/td&gt;&lt;td class="celda8" width="10%"&gt;&lt;a href="http://multimedia.sapi.gob.ve/marcas/certificados/boletin625/2023000191.pdf" target="_blank"&gt;&lt;img border="1" height="40" src="https://webpi.sapi.gob.ve/imagenes/ver_devolucion.png" width="40"/&gt;&lt;/a&gt;&lt;/td&gt;&lt;/tr&gt;&lt;tr&gt;&lt;td class="izq6a-color" width="10%"&gt;12/12/2023&lt;/td&gt;&lt;td class="izq6a-color" width="10%"&gt;&lt;/td&gt;&lt;td class="izq6a-color" width="10%"&gt;396462&lt;/td&gt;&lt;td class="izq6a-color" width="20%"&gt;PAGO DE DERECHOS&lt;/td&gt;&lt;td class="izq6a-color" width="10%"&gt;12/12/2023&lt;/td&gt;&lt;td class="izq6a-color" width="30%"&gt;10&lt;/td&gt;&lt;td class="celda8" width="10%"&gt;  &lt;/td&gt;&lt;/tr&gt;&lt;/table&gt;</t>
  </si>
  <si>
    <t>Webpi 27-feb-2025 14:50:17</t>
  </si>
  <si>
    <t>Servicios de restauración, hospedaje temporal.</t>
  </si>
  <si>
    <t>En la parte superior se describe un diseño, en el cual se observan tres figuras iguales de forma ovaladas, compuesta de líneas curvas de trazo fino, con la particularidad de que las figuras se alargan en cada uno de sus extremos y se encuentran, entre sí en la parte central. Debajo de lo anteriormente descrito, se observa en la parte central, una pequeña figura circular. Todo ello en color negro, presentando en su interior una línea de trazo fino en color blanco, que atraviesa el diseño y se presenta sobre un fondo de color blanco.Debajo de todo lo anteriormente descrito, en la parte central, se observa la palabra “TAMANACO”, en letras de trazo grueso en color negro, presentando una línea de trazo fino en color blanco en el interior de cada letra y debajo de este conjunto se observa la palabra “CASINO” en letras de igual forma y tamaño, de trazo fino en color negro y de menor tamaño con relación a la palabra “TAMANACO”. Todo ello en fondo de color blanco. CASINO TAMANACO es una marca registrada, cuyo titular es HOTEL TAMANACO 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</si>
  <si>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width="10%"&gt;10/01/2023&lt;/td&gt;&lt;td class="izq6a-color" width="10%"&gt;&lt;/td&gt;&lt;td class="izq6a-color" width="10%"&gt;0&lt;/td&gt;&lt;td class="izq6a-color" width="20%"&gt;INGRESO DE SOLICITUD&lt;/td&gt;&lt;td class="izq6a-color" width="10%"&gt;10/01/2023&lt;/td&gt;&lt;td class="izq6a-color" width="30%"&gt;Pago de Tasa y Publicacion en Prensa: F0619260 Tramite: 349532 Ref.: 353781&lt;/td&gt;&lt;td class="celda8" width="10%"&gt;  &lt;/td&gt;&lt;/tr&gt;&lt;tr&gt;&lt;td class="izq6a-color" width="10%"&gt;14/03/2023&lt;/td&gt;&lt;td class="izq6a-color" width="10%"&gt;&lt;/td&gt;&lt;td class="izq6a-color" width="10%"&gt;0&lt;/td&gt;&lt;td class="izq6a-color" width="20%"&gt;SOLICITUD EN EXAMEN DE FORMA&lt;/td&gt;&lt;td class="izq6a-color" width="10%"&gt;14/03/2023&lt;/td&gt;&lt;td class="izq6a-color" width="30%"&gt;&lt;/td&gt;&lt;td class="celda8" width="10%"&gt;  &lt;/td&gt;&lt;/tr&gt;&lt;tr&gt;&lt;td class="izq6a-color" width="10%"&gt;14/03/2023&lt;/td&gt;&lt;td class="izq6a-color" width="10%"&gt;&lt;/td&gt;&lt;td class="izq6a-color" width="10%"&gt;0&lt;/td&gt;&lt;td class="izq6a-color" width="20%"&gt;SOLICITUD EN EXAMEN DE FORMA&lt;/td&gt;&lt;td class="izq6a-color" width="10%"&gt;14/03/2023&lt;/td&gt;&lt;td class="izq6a-color" width="30%"&gt;&lt;/td&gt;&lt;td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width="30%"&gt;DEVUELTA EN BOLETIN 622&lt;/td&gt;&lt;td class="celda8" width="10%"&gt;&lt;a href="https://webpi.sapi.gob.ve/documentos/devolucion/marcas/forma/boletin622/2023000228.pdf" target="_blank"&gt;&lt;img border="1" height="40" src="https://webpi.sapi.gob.ve/imagenes/ver_devolucion.png" width="40"/&gt;&lt;/a&gt;&lt;/td&gt;&lt;/tr&gt;&lt;tr&gt;&lt;td class="izq6a-color" width="10%"&gt;28/06/2023&lt;/td&gt;&lt;td class="izq6a-color" width="10%"&gt;&lt;/td&gt;&lt;td class="izq6a-color" width="10%"&gt;622&lt;/td&gt;&lt;td class="izq6a-color" width="20%"&gt;ESCRITO DE REINGRESO&lt;/td&gt;&lt;td class="izq6a-color" width="10%"&gt;28/06/2023&lt;/td&gt;&lt;td class="izq6a-color" width="30%"&gt;Contestacion a Oficio de Devolucion de forma publicado en el boletin: 622. Tramite Webpi: 370040&lt;/td&gt;&lt;td class="celda8" width="10%"&gt;&lt;a href="https://webpi.sapi.gob.ve/documentos/cdevolucion/marcas/forma/boletin622/ecd_2023000228.pdf" target="_blank"&gt;&lt;img border="1" height="40" src="https://webpi.sapi.gob.ve/imagenes/ver_devolucion.png" width="40"/&gt;&lt;/a&gt;&lt;/td&gt;&lt;/tr&gt;&lt;tr&gt;&lt;td class="izq6a-color" width="10%"&gt;13/07/2023&lt;/td&gt;&lt;td class="izq6a-color" width="10%"&gt;&lt;/td&gt;&lt;td class="izq6a-color" width="10%"&gt;642125&lt;/td&gt;&lt;td class="izq6a-color" width="20%"&gt;ESCRITO DE SOLICITUD DE CORRECCION DE ERROR DE DATOS&lt;/td&gt;&lt;td class="izq6a-color" width="10%"&gt;13/07/2023&lt;/td&gt;&lt;td class="izq6a-color" width="30%"&gt;ESCRITO DE SOLICITUD DE CORRECCION DE ERROR DE DATOS.&lt;/td&gt;&lt;td class="celda8" width="10%"&gt;  &lt;/td&gt;&lt;/tr&gt;&lt;/table&gt;</t>
  </si>
  <si>
    <t>Webpi 27-feb-2025 14:50:29</t>
  </si>
  <si>
    <t>P398638</t>
  </si>
  <si>
    <t>LOS PROGRAMAS INFORMÁTICOS Y EL SOFTWARE DE TODO TIPO, INDEPENDIENTEMENTE DE SU SOPORTE DE GRABACIÓN O MEDIO DE DIFUSIÓN, INCLUIDO EL SOFTWARE GRABADO EN SOPORTES MAGNÉTICOS O DESCARGADO EN UNA RED INFORMÁTICA REMOTA.</t>
  </si>
  <si>
    <t>CONSISTE EN UNA ETIQUETA CON FONDO COLOR BLANCO, EL CUAL SE OBSERVA UNA FIGURA DE SEMIOVALO DE COLOR CEREZO, DENTRO DE ELLA SE ENCUENTRA UNA NUEVA FIGURA DE COLOR NEGRO, LA MISMA POSEE UNA CURVA CÓNCAVA EN LA PARTE CENTRAL SUPERIOR EN FORMA DE \\\\\\\"V\\\\\\\", DENTRO DE ESTA FIGURA NEGRA SE ENCUENTRAN DOS RECTANGULOS DE LINEA DELGADAS DE COLOR AZUL CON RELLENO COLOR NEGRO EN EL CENTRO, Y DEBAJO DE ESTOS UN CUADRADO CON LINEAS DELGADAS COLOR AZUL DE MENOR TAMAÑO CON RELLENO COLOR NEGRO, DEL LADO DE LA FIGURA DE SEMI-OVALO DE COLOR CEREZO SE ENCUENTRA DEL LADO DERECHO Y EL IZQUIERDO DOS SEMICÍRCULOS DE COLOR AZUL. NOSE REIVINDICAN LOS TERMINOS GENERICOS NI DESCRIPTIVOS, SE REIVINDICA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</si>
  <si>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width="10%"&gt;11/01/2023&lt;/td&gt;&lt;td class="izq6a-color" width="10%"&gt;&lt;/td&gt;&lt;td class="izq6a-color" width="10%"&gt;0&lt;/td&gt;&lt;td class="izq6a-color" width="20%"&gt;INGRESO DE SOLICITUD&lt;/td&gt;&lt;td class="izq6a-color" width="10%"&gt;11/01/2023&lt;/td&gt;&lt;td class="izq6a-color" width="30%"&gt;Pago de Tasa y Publicacion en Prensa: F0618354 Tramite: 348578 Ref.: 353189&lt;/td&gt;&lt;td class="celda8" width="10%"&gt;  &lt;/td&gt;&lt;/tr&gt;&lt;tr&gt;&lt;td class="izq6a-color" width="10%"&gt;28/04/2023&lt;/td&gt;&lt;td class="izq6a-color" width="10%"&gt;&lt;/td&gt;&lt;td class="izq6a-color" width="10%"&gt;0&lt;/td&gt;&lt;td class="izq6a-color" width="20%"&gt;SOLICITUD EN EXAMEN DE FORMA&lt;/td&gt;&lt;td class="izq6a-color" width="10%"&gt;28/04/2023&lt;/td&gt;&lt;td class="izq6a-color" width="30%"&gt;&lt;/td&gt;&lt;td class="celda8" width="10%"&gt;  &lt;/td&gt;&lt;/tr&gt;&lt;tr&gt;&lt;td class="izq6a-color" width="10%"&gt;28/04/2023&lt;/td&gt;&lt;td class="izq6a-color" width="10%"&gt;&lt;/td&gt;&lt;td class="izq6a-color" width="10%"&gt;0&lt;/td&gt;&lt;td class="izq6a-color" width="20%"&gt;SOLICITUD EN EXAMEN DE FORMA&lt;/td&gt;&lt;td class="izq6a-color" width="10%"&gt;28/04/2023&lt;/td&gt;&lt;td class="izq6a-color" width="30%"&gt;&lt;/td&gt;&lt;td class="celda8" width="10%"&gt;  &lt;/td&gt;&lt;/tr&gt;&lt;tr&gt;&lt;td class="izq6a-color" width="10%"&gt;01/06/2023&lt;/td&gt;&lt;td class="izq6a-color" width="10%"&gt;13/07/2023&lt;/td&gt;&lt;td class="izq6a-color" width="10%"&gt;622&lt;/td&gt;&lt;td class="izq6a-color" width="20%"&gt;PUBLICACION DE STATUS ANTERIOR EN BOLETIN DE LA PROPIEDAD INDUSTRIAL (30 DIAS HABILES) &lt;/td&gt;&lt;td class="izq6a-color" width="10%"&gt;01/06/2023&lt;/td&gt;&lt;td class="izq6a-color" width="30%"&gt;DEVUELTA EN BOLETIN 622&lt;/td&gt;&lt;td class="celda8" width="10%"&gt;&lt;a href="https://webpi.sapi.gob.ve/documentos/devolucion/marcas/forma/boletin622/2023000277.pdf" target="_blank"&gt;&lt;img border="1" height="40" src="https://webpi.sapi.gob.ve/imagenes/ver_devolucion.png" width="40"/&gt;&lt;/a&gt;&lt;/td&gt;&lt;/tr&gt;&lt;tr&gt;&lt;td class="izq6a-color" width="10%"&gt;26/06/2023&lt;/td&gt;&lt;td class="izq6a-color" width="10%"&gt;&lt;/td&gt;&lt;td class="izq6a-color" width="10%"&gt;622&lt;/td&gt;&lt;td class="izq6a-color" width="20%"&gt;ESCRITO DE REINGRESO&lt;/td&gt;&lt;td class="izq6a-color" width="10%"&gt;26/06/2023&lt;/td&gt;&lt;td class="izq6a-color" width="30%"&gt;Contestacion a Oficio de Devolucion de forma publicado en el boletin: 622. Tramite Webpi: 369418&lt;/td&gt;&lt;td class="celda8" width="10%"&gt;&lt;a href="https://webpi.sapi.gob.ve/documentos/cdevolucion/marcas/forma/boletin622/ecd_2023000277.pdf" target="_blank"&gt;&lt;img border="1" height="40" src="https://webpi.sapi.gob.ve/imagenes/ver_devolucion.png" width="40"/&gt;&lt;/a&gt;&lt;/td&gt;&lt;/tr&gt;&lt;tr&gt;&lt;td class="izq6a-color" width="10%"&gt;11/01/2024&lt;/td&gt;&lt;td class="izq6a-color" width="10%"&gt;&lt;/td&gt;&lt;td class="izq6a-color" width="10%"&gt;0&lt;/td&gt;&lt;td class="izq6a-color" width="20%"&gt;REINGRESO DE SOLICITUD&lt;/td&gt;&lt;td class="izq6a-color" width="10%"&gt;11/01/2024&lt;/td&gt;&lt;td class="izq6a-color" width="30%"&gt;&lt;/td&gt;&lt;td class="celda8" width="10%"&gt;  &lt;/td&gt;&lt;/tr&gt;&lt;tr&gt;&lt;td class="izq6a-color" width="10%"&gt;11/01/2024&lt;/td&gt;&lt;td class="izq6a-color" width="10%"&gt;&lt;/td&gt;&lt;td class="izq6a-color" width="10%"&gt;0&lt;/td&gt;&lt;td class="izq6a-color" width="20%"&gt;POR NOTIFICAR ORDEN DE PUBLICACION EN PRENSA POR EXAM. DE FORMA APROBADO&lt;/td&gt;&lt;td class="izq6a-color" width="10%"&gt;11/01/2024&lt;/td&gt;&lt;td class="izq6a-color" width="30%"&gt;&lt;/td&gt;&lt;td class="celda8" width="10%"&gt;  &lt;/td&gt;&lt;/tr&gt;&lt;tr&gt;&lt;td class="izq6a-color" width="10%"&gt;20/02/2024&lt;/td&gt;&lt;td class="izq6a-color" width="10%"&gt;20/04/2024&lt;/td&gt;&lt;td class="izq6a-color" width="10%"&gt;627&lt;/td&gt;&lt;td class="izq6a-color" width="20%"&gt;ORDEN DE PUBLICACION EN PRENSA NOTIFICADA EN BOLETIN&lt;/td&gt;&lt;td class="izq6a-color" width="10%"&gt;20/02/2024&lt;/td&gt;&lt;td class="izq6a-color" width="30%"&gt;ORDEN DE PUBLICACION NOTIFICADA EN BOLETIN 627&lt;/td&gt;&lt;td class="celda8" width="10%"&gt;  &lt;/td&gt;&lt;/tr&gt;&lt;tr&gt;&lt;td class="izq6a-color" width="10%"&gt;20/02/2024&lt;/td&gt;&lt;td class="izq6a-color" width="10%"&gt;&lt;/td&gt;&lt;td class="izq6a-color" width="10%"&gt;627&lt;/td&gt;&lt;td class="izq6a-color" width="20%"&gt;PUBLICACION EN PRENSA DIGITAL PAGADA Y EN CURSO&lt;/td&gt;&lt;td class="izq6a-color" width="10%"&gt;20/02/2024&lt;/td&gt;&lt;td class="izq6a-color" width="30%"&gt;Pago de Tasa y Publicacion en Prensa: F0618354 Tramite: 348578 Ref.: 353189&lt;/td&gt;&lt;td class="celda8" width="10%"&gt;  &lt;/td&gt;&lt;/tr&gt;&lt;tr&gt;&lt;td class="izq6a-color" width="10%"&gt;20/02/2024&lt;/td&gt;&lt;td class="izq6a-color" width="10%"&gt;&lt;/td&gt;&lt;td class="izq6a-color" width="10%"&gt;0&lt;/td&gt;&lt;td class="izq6a-color" width="20%"&gt;RECEPCION DE PUBLICACION EN PRENSA&lt;/td&gt;&lt;td class="izq6a-color" width="10%"&gt;23/02/2024&lt;/td&gt;&lt;td class="izq6a-color" width="30%"&gt;Periodico Digital del SAPI No.:2380 de Fecha: 20/02/2024 segun T/No.: 348578 &lt;/td&gt;&lt;td class="celda8" width="10%"&gt;  &lt;/td&gt;&lt;/tr&gt;&lt;tr&gt;&lt;td class="izq6a-color" width="10%"&gt;29/02/2024&lt;/td&gt;&lt;td class="izq6a-color" width="10%"&gt;&lt;/td&gt;&lt;td class="izq6a-color" width="10%"&gt;627&lt;/td&gt;&lt;td class="izq6a-color" width="20%"&gt;ORDEN DE PUBLICACION EN BOLETIN COMO SOLICITADA&lt;/td&gt;&lt;td class="izq6a-color" width="10%"&gt;29/02/2024&lt;/td&gt;&lt;td class="izq6a-color" width="30%"&gt;&lt;/td&gt;&lt;td class="celda8" width="10%"&gt;  &lt;/td&gt;&lt;/tr&gt;&lt;tr&gt;&lt;td class="izq6a-color" width="10%"&gt;06/03/2024&lt;/td&gt;&lt;td class="izq6a-color" width="10%"&gt;18/04/2024&lt;/td&gt;&lt;td class="izq6a-color" width="10%"&gt;628&lt;/td&gt;&lt;td class="izq6a-color" width="20%"&gt;PUBLICACION DE LA MARCA COMO SOLICITADA &lt;/td&gt;&lt;td class="izq6a-color" width="10%"&gt;06/03/2024&lt;/td&gt;&lt;td class="izq6a-color" width="30%"&gt;PUBLICADA EN BOLETIN 628&lt;/td&gt;&lt;td class="celda8" width="10%"&gt;  &lt;/td&gt;&lt;/tr&gt;&lt;tr&gt;&lt;td class="izq6a-color" width="10%"&gt;26/04/2024&lt;/td&gt;&lt;td class="izq6a-color" width="10%"&gt;&lt;/td&gt;&lt;td class="izq6a-color" width="10%"&gt;&lt;/td&gt;&lt;td class="izq6a-color" width="20%"&gt;BUSQUEDA GRAFICA ELABORADA, PENDIENTE DE EXAMEN DE FONDO&lt;/td&gt;&lt;td class="izq6a-color" width="10%"&gt;26/04/2024&lt;/td&gt;&lt;td class="izq6a-color" width="30%"&gt;BUSQUEDA GRAFICA ELABORADA, PENDIENTE DE EXAMEN DE FONDO&lt;/td&gt;&lt;td class="celda8" width="10%"&gt;  &lt;/td&gt;&lt;/tr&gt;&lt;tr&gt;&lt;td class="izq6a-color" width="10%"&gt;08/05/2024&lt;/td&gt;&lt;td class="izq6a-color" width="10%"&gt;&lt;/td&gt;&lt;td class="izq6a-color" width="10%"&gt;0&lt;/td&gt;&lt;td class="izq6a-color" width="20%"&gt;SOLICITUD EN EXAMEN DE REGISTRABILIDAD&lt;/td&gt;&lt;td class="izq6a-color" width="10%"&gt;08/05/2024&lt;/td&gt;&lt;td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width="10%"&gt;24/05/2024&lt;/td&gt;&lt;td class="izq6a-color" width="10%"&gt;24/05/2039&lt;/td&gt;&lt;td class="izq6a-color" width="10%"&gt;389&lt;/td&gt;&lt;td class="izq6a-color" width="20%"&gt;REGISTRO DE MARCA&lt;/td&gt;&lt;td class="izq6a-color" width="10%"&gt;30/05/2024&lt;/td&gt;&lt;td class="izq6a-color" width="30%"&gt;REGISTRO NUMERO: P398638, POR TRAMITE WEBPI: T0425743&lt;/td&gt;&lt;td class="celda8" width="10%"&gt;&lt;a href="http://multimedia.sapi.gob.ve/marcas/certificados/boletin630/2023000277.pdf" target="_blank"&gt;&lt;img border="1" height="40" src="https://webpi.sapi.gob.ve/imagenes/ver_devolucion.png" width="40"/&gt;&lt;/a&gt;&lt;/td&gt;&lt;/tr&gt;&lt;tr&gt;&lt;td class="izq6a-color" width="10%"&gt;30/05/2024&lt;/td&gt;&lt;td class="izq6a-color" width="10%"&gt;&lt;/td&gt;&lt;td class="izq6a-color" width="10%"&gt;425743&lt;/td&gt;&lt;td class="izq6a-color" width="20%"&gt;PAGO DE DERECHOS&lt;/td&gt;&lt;td class="izq6a-color" width="10%"&gt;30/05/2024&lt;/td&gt;&lt;td class="izq6a-color" width="30%"&gt;9&lt;/td&gt;&lt;td class="celda8" width="10%"&gt;  &lt;/td&gt;&lt;/tr&gt;&lt;/table&gt;</t>
  </si>
  <si>
    <t>Webpi 27-feb-2025 14:50:41</t>
  </si>
  <si>
    <t>PRODUCTOS COSMÉTICOS Y DE TOCADOR NO MEDICINALES; DENTÍFRICOS NO MEDICINALES; PERFUMERÍA, ACEITES ESENCIALES; PREPARACIONES PARA BLANQUEAR Y OTRAS SUSTANCIAS PARA LAVAR LA ROPA; PREPARACIONES PARA LIMPIAR, PULIR, DESENGRASAR Y RASPAR</t>
  </si>
  <si>
    <t>LA ETIQUETA DE LA MARCA “PEROS”, CONSTA DE UN LOGO CON FONDO BLANCO, EN DONDE SE OBSERVA EN LETRAS ROJAS LA PALABRA “PEROS” LA LETRA “P” EN LETRAS CARACTERÍSTICAS MAYÚSCULAS Y LAS SIGUIENTES “EROS”, EN LETRAS CARACTERÍSTICAS MINÚSCULAS. SE REIVINDICA EL CONJUNTO DESCRITO. NO SE REIVINDICAN LOS ELEMENTOS GENÉRICOS, NI DESCRIPTIVOS.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</si>
  <si>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width="10%"&gt;17/01/2023&lt;/td&gt;&lt;td class="izq6a-color" width="10%"&gt;&lt;/td&gt;&lt;td class="izq6a-color" width="10%"&gt;0&lt;/td&gt;&lt;td class="izq6a-color" width="20%"&gt;INGRESO DE SOLICITUD&lt;/td&gt;&lt;td class="izq6a-color" width="10%"&gt;17/01/2023&lt;/td&gt;&lt;td class="izq6a-color" width="30%"&gt;Pago de Tasa y Publicacion en Prensa: F0618571 Tramite: 348767 Ref.: 353330&lt;/td&gt;&lt;td class="celda8" width="10%"&gt;  &lt;/td&gt;&lt;/tr&gt;&lt;tr&gt;&lt;td class="izq6a-color" width="10%"&gt;23/02/2023&lt;/td&gt;&lt;td class="izq6a-color" width="10%"&gt;&lt;/td&gt;&lt;td class="izq6a-color" width="10%"&gt;0&lt;/td&gt;&lt;td class="izq6a-color" width="20%"&gt;ESCRITO DE RECEPCION DE DOCUMENTOS (RECAUDOS)&lt;/td&gt;&lt;td class="izq6a-color" width="10%"&gt;23/02/2023&lt;/td&gt;&lt;td class="izq6a-color" width="30%"&gt;ESCRITO DE RECEPCION DE DOCUMENTOS (FM-02 Y RECAUDOS)&lt;/td&gt;&lt;td class="celda8" width="10%"&gt;  &lt;/td&gt;&lt;/tr&gt;&lt;tr&gt;&lt;td class="izq6a-color" width="10%"&gt;03/04/2023&lt;/td&gt;&lt;td class="izq6a-color" width="10%"&gt;&lt;/td&gt;&lt;td class="izq6a-color" width="10%"&gt;0&lt;/td&gt;&lt;td class="izq6a-color" width="20%"&gt;POR NOTIFICAR ORDEN DE PUBLICACION EN PRENSA POR EXAM. DE FORMA APROBADO&lt;/td&gt;&lt;td class="izq6a-color" width="10%"&gt;03/04/2023&lt;/td&gt;&lt;td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F0618571 Tramite: 348767 Ref.: 353330&lt;/td&gt;&lt;td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348767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width="10%"&gt;31/10/2023&lt;/td&gt;&lt;td class="izq6a-color" width="10%"&gt;&lt;/td&gt;&lt;td class="izq6a-color" width="10%"&gt;0&lt;/td&gt;&lt;td class="izq6a-color" width="20%"&gt;SOLICITUD DETENIDA&lt;/td&gt;&lt;td class="izq6a-color" width="10%"&gt;31/10/2023&lt;/td&gt;&lt;td class="izq6a-color" width="30%"&gt;DETENER X SOLICITUD 2016-004843&lt;/td&gt;&lt;td class="celda8" width="10%"&gt;  &lt;/td&gt;&lt;/tr&gt;&lt;tr&gt;&lt;td class="izq6a-color" width="10%"&gt;10/11/2023&lt;/td&gt;&lt;td class="izq6a-color" width="10%"&gt;&lt;/td&gt;&lt;td class="izq6a-color" width="10%"&gt;&lt;/td&gt;&lt;td class="izq6a-color" width="20%"&gt;BUSQUEDA GRAFICA ELABORADA, PENDIENTE DE EXAMEN DE FONDO&lt;/td&gt;&lt;td class="izq6a-color" width="10%"&gt;10/11/2023&lt;/td&gt;&lt;td class="izq6a-color" width="30%"&gt;BUSQUEDA GRAFICA ELABORADA, PENDIENTE DE EXAMEN DE FONDO&lt;/td&gt;&lt;td class="celda8" width="10%"&gt;  &lt;/td&gt;&lt;/tr&gt;&lt;/table&gt;</t>
  </si>
  <si>
    <t>Webpi 27-feb-2025 14:50:52</t>
  </si>
  <si>
    <t>P396459</t>
  </si>
  <si>
    <t>PRODUCTOS FARMACÉUTICOS, PREPARACIONES PARA USO MÉDICO Y VETERINARIO; PRODUCTOS HIGIÉNICOS Y SANITARIOS PARA USO MÉDICO; TOALLAS SANITARIOS; ALIMENTOS Y SUSTANCIAS DIETÉTICAS PARA USO MÉDICO O VETERINARIO, ALIMENTOS PARA BEBÉS; SUPLEMENTOS ALIMENTICIOS PARA PERSONAS O ANIMALES; EMPLASTOS, MATERIAL PARA APÓSITOS; MATERIAL PARA EMPASTES E IMPRESIONES DENTALES; DESINFECTANTES; PRODUCTOS PARA ELIMINAR ANIMALES DAÑINOS; FUNGICIDAS, HERBICIDAS.</t>
  </si>
  <si>
    <t>CONSISTE EN LAS PALABRAS LOS LLANOS, EN LETRA CURSIVA, DE COLOR BLANCO, EN LETRAS MINISCULAS Y FONDO DE COLOR AZUL. SE REINVINDICA EL CONJUNTO ANTES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</si>
  <si>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width="10%"&gt;23/01/2023&lt;/td&gt;&lt;td class="izq6a-color" width="10%"&gt;&lt;/td&gt;&lt;td class="izq6a-color" width="10%"&gt;0&lt;/td&gt;&lt;td class="izq6a-color" width="20%"&gt;INGRESO DE SOLICITUD&lt;/td&gt;&lt;td class="izq6a-color" width="10%"&gt;23/01/2023&lt;/td&gt;&lt;td class="izq6a-color" width="30%"&gt;Pago de Tasa y Publicacion en Prensa: F0621132 Tramite: 351447 Ref.: 354612&lt;/td&gt;&lt;td class="celda8" width="10%"&gt;  &lt;/td&gt;&lt;/tr&gt;&lt;tr&gt;&lt;td class="izq6a-color" width="10%"&gt;22/03/2023&lt;/td&gt;&lt;td class="izq6a-color" width="10%"&gt;&lt;/td&gt;&lt;td class="izq6a-color" width="10%"&gt;0&lt;/td&gt;&lt;td class="izq6a-color" width="20%"&gt;POR NOTIFICAR ORDEN DE PUBLICACION EN PRENSA POR EXAM. DE FORMA APROBADO&lt;/td&gt;&lt;td class="izq6a-color" width="10%"&gt;22/03/2023&lt;/td&gt;&lt;td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F0621132 Tramite: 351447 Ref.: 354612&lt;/td&gt;&lt;td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351447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width="10%"&gt;10/11/2023&lt;/td&gt;&lt;td class="izq6a-color" width="10%"&gt;&lt;/td&gt;&lt;td class="izq6a-color" width="10%"&gt;&lt;/td&gt;&lt;td class="izq6a-color" width="20%"&gt;BUSQUEDA GRAFICA ELABORADA, PENDIENTE DE EXAMEN DE FONDO&lt;/td&gt;&lt;td class="izq6a-color" width="10%"&gt;10/11/2023&lt;/td&gt;&lt;td class="izq6a-color" width="30%"&gt;BUSQUEDA GRAFICA ELABORADA, PENDIENTE DE EXAMEN DE FONDO&lt;/td&gt;&lt;td class="celda8" width="10%"&gt;  &lt;/td&gt;&lt;/tr&gt;&lt;tr&gt;&lt;td class="izq6a-color" width="10%"&gt;21/02/2024&lt;/td&gt;&lt;td class="izq6a-color" width="10%"&gt;&lt;/td&gt;&lt;td class="izq6a-color" width="10%"&gt;0&lt;/td&gt;&lt;td class="izq6a-color" width="20%"&gt;SOLICITUD EN EXAMEN DE REGISTRABILIDAD&lt;/td&gt;&lt;td class="izq6a-color" width="10%"&gt;21/02/2024&lt;/td&gt;&lt;td class="izq6a-color" width="30%"&gt;&lt;/td&gt;&lt;td class="celda8" width="10%"&gt;  &lt;/td&gt;&lt;/tr&gt;&lt;tr&gt;&lt;td class="izq6a-color" width="10%"&gt;06/03/2024&lt;/td&gt;&lt;td class="izq6a-color" width="10%"&gt;18/04/2024&lt;/td&gt;&lt;td class="izq6a-color" width="10%"&gt;628&lt;/td&gt;&lt;td class="izq6a-color" width="20%"&gt;PUBLICACION DE STATUS ANTERIOR EN BOLETIN DE LA PROPIEDAD INDUSTRIAL (30 DIAS HABILES) &lt;/td&gt;&lt;td class="izq6a-color" width="10%"&gt;06/03/2024&lt;/td&gt;&lt;td class="izq6a-color" width="30%"&gt;CONCEDIDA EN BOLETIN 628&lt;/td&gt;&lt;td class="celda8" width="10%"&gt;  &lt;/td&gt;&lt;/tr&gt;&lt;tr&gt;&lt;td class="izq6a-color" width="10%"&gt;06/03/2024&lt;/td&gt;&lt;td class="izq6a-color" width="10%"&gt;06/03/2039&lt;/td&gt;&lt;td class="izq6a-color" width="10%"&gt;386&lt;/td&gt;&lt;td class="izq6a-color" width="20%"&gt;REGISTRO DE MARCA&lt;/td&gt;&lt;td class="izq6a-color" width="10%"&gt;12/03/2024&lt;/td&gt;&lt;td class="izq6a-color" width="30%"&gt;REGISTRO NUMERO: P396459, POR TRAMITE WEBPI: T0410651&lt;/td&gt;&lt;td class="celda8" width="10%"&gt;&lt;a href="http://multimedia.sapi.gob.ve/marcas/certificados/boletin628/2023000595.pdf" target="_blank"&gt;&lt;img border="1" height="40" src="https://webpi.sapi.gob.ve/imagenes/ver_devolucion.png" width="40"/&gt;&lt;/a&gt;&lt;/td&gt;&lt;/tr&gt;&lt;tr&gt;&lt;td class="izq6a-color" width="10%"&gt;12/03/2024&lt;/td&gt;&lt;td class="izq6a-color" width="10%"&gt;&lt;/td&gt;&lt;td class="izq6a-color" width="10%"&gt;410651&lt;/td&gt;&lt;td class="izq6a-color" width="20%"&gt;PAGO DE DERECHOS&lt;/td&gt;&lt;td class="izq6a-color" width="10%"&gt;12/03/2024&lt;/td&gt;&lt;td class="izq6a-color" width="30%"&gt;5&lt;/td&gt;&lt;td class="celda8" width="10%"&gt;  &lt;/td&gt;&lt;/tr&gt;&lt;/table&gt;</t>
  </si>
  <si>
    <t>Webpi 27-feb-2025 14:51:03</t>
  </si>
  <si>
    <t>MÁQUINAS, MÁQUINAS HERRAMIENTAS Y HERRAMIENTAS MECÁNICAS; MOTORES, EXCEPTO MOTORES PARA VEHÍCULOS TERRESTRES; ACOPLAMIENTOS Y ELEMENTOS DE TRANSMISIÓN, EXCEPTO PARA VEHÍCULOS TERRESTRES; INSTRUMENTOS AGRÍCOLAS QUE NO SEAN HERRAMIENTAS DE MANO QUE FUNCIONAN MANUALMENTE; INCUBADORAS DE HUEVOS; DISTRIBUIDORES AUTOMÁTICOS.</t>
  </si>
  <si>
    <t>Av 15 prolongación Delicias, C.C. Bulevar Delicias, Nivel PB local 36, Sector Delicias Maracaibo, Zulia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</si>
  <si>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width="10%"&gt;23/01/2023&lt;/td&gt;&lt;td class="izq6a-color" width="10%"&gt;&lt;/td&gt;&lt;td class="izq6a-color" width="10%"&gt;0&lt;/td&gt;&lt;td class="izq6a-color" width="20%"&gt;INGRESO DE SOLICITUD&lt;/td&gt;&lt;td class="izq6a-color" width="10%"&gt;23/01/2023&lt;/td&gt;&lt;td class="izq6a-color" width="30%"&gt;Pago de Tasa y Publicacion en Prensa: F0619585 Tramite: 349847 Ref.: 353898&lt;/td&gt;&lt;td class="celda8" width="10%"&gt;  &lt;/td&gt;&lt;/tr&gt;&lt;tr&gt;&lt;td class="izq6a-color" width="10%"&gt;22/03/2023&lt;/td&gt;&lt;td class="izq6a-color" width="10%"&gt;&lt;/td&gt;&lt;td class="izq6a-color" width="10%"&gt;0&lt;/td&gt;&lt;td class="izq6a-color" width="20%"&gt;POR NOTIFICAR ORDEN DE PUBLICACION EN PRENSA POR EXAM. DE FORMA APROBADO&lt;/td&gt;&lt;td class="izq6a-color" width="10%"&gt;22/03/2023&lt;/td&gt;&lt;td class="izq6a-color" width="30%"&gt;&lt;/td&gt;&lt;td class="celda8" width="10%"&gt;  &lt;/td&gt;&lt;/tr&gt;&lt;tr&gt;&lt;td class="izq6a-color" width="10%"&gt;01/06/2023&lt;/td&gt;&lt;td class="izq6a-color" width="10%"&gt;01/08/2023&lt;/td&gt;&lt;td class="izq6a-color" width="10%"&gt;622&lt;/td&gt;&lt;td class="izq6a-color" width="20%"&gt;ORDEN DE PUBLICACION EN PRENSA NOTIFICADA EN BOLETIN&lt;/td&gt;&lt;td class="izq6a-color" width="10%"&gt;01/06/2023&lt;/td&gt;&lt;td class="izq6a-color" width="30%"&gt;ORDEN DE PUBLICACION NOTIFICADA EN BOLETIN 622&lt;/td&gt;&lt;td class="celda8" width="10%"&gt;  &lt;/td&gt;&lt;/tr&gt;&lt;tr&gt;&lt;td class="izq6a-color" width="10%"&gt;01/06/2023&lt;/td&gt;&lt;td class="izq6a-color" width="10%"&gt;&lt;/td&gt;&lt;td class="izq6a-color" width="10%"&gt;622&lt;/td&gt;&lt;td class="izq6a-color" width="20%"&gt;PUBLICACION EN PRENSA DIGITAL PAGADA Y EN CURSO&lt;/td&gt;&lt;td class="izq6a-color" width="10%"&gt;01/06/2023&lt;/td&gt;&lt;td class="izq6a-color" width="30%"&gt;Pago de Tasa y Publicacion en Prensa: F0619585 Tramite: 349847 Ref.: 353898&lt;/td&gt;&lt;td class="celda8" width="10%"&gt;  &lt;/td&gt;&lt;/tr&gt;&lt;tr&gt;&lt;td class="izq6a-color" width="10%"&gt;01/06/2023&lt;/td&gt;&lt;td class="izq6a-color" width="10%"&gt;&lt;/td&gt;&lt;td class="izq6a-color" width="10%"&gt;0&lt;/td&gt;&lt;td class="izq6a-color" width="20%"&gt;RECEPCION DE PUBLICACION EN PRENSA&lt;/td&gt;&lt;td class="izq6a-color" width="10%"&gt;08/06/2023&lt;/td&gt;&lt;td class="izq6a-color" width="30%"&gt;Periodico Digital del SAPI No.:2116 de Fecha: 01/06/2023 segun T/No.: 349847 &lt;/td&gt;&lt;td class="celda8" width="10%"&gt;  &lt;/td&gt;&lt;/tr&gt;&lt;tr&gt;&lt;td class="izq6a-color" width="10%"&gt;07/07/2023&lt;/td&gt;&lt;td class="izq6a-color" width="10%"&gt;&lt;/td&gt;&lt;td class="izq6a-color" width="10%"&gt;622&lt;/td&gt;&lt;td class="izq6a-color" width="20%"&gt;ORDEN DE PUBLICACION EN BOLETIN COMO SOLICITADA&lt;/td&gt;&lt;td class="izq6a-color" width="10%"&gt;07/07/2023&lt;/td&gt;&lt;td class="izq6a-color" width="30%"&gt;&lt;/td&gt;&lt;td class="celda8" width="10%"&gt;  &lt;/td&gt;&lt;/tr&gt;&lt;tr&gt;&lt;td class="izq6a-color" width="10%"&gt;23/08/2023&lt;/td&gt;&lt;td class="izq6a-color" width="10%"&gt;03/10/2023&lt;/td&gt;&lt;td class="izq6a-color" width="10%"&gt;623&lt;/td&gt;&lt;td class="izq6a-color" width="20%"&gt;PUBLICACION DE LA MARCA COMO SOLICITADA &lt;/td&gt;&lt;td class="izq6a-color" width="10%"&gt;23/08/2023&lt;/td&gt;&lt;td class="izq6a-color" width="30%"&gt;PUBLICADA EN BOLETIN 623&lt;/td&gt;&lt;td class="celda8" width="10%"&gt;  &lt;/td&gt;&lt;/tr&gt;&lt;tr&gt;&lt;td class="izq6a-color" width="10%"&gt;13/09/2023&lt;/td&gt;&lt;td class="izq6a-color" width="10%"&gt;&lt;/td&gt;&lt;td class="izq6a-color" width="10%"&gt;0&lt;/td&gt;&lt;td class="izq6a-color" width="20%"&gt;MARCA DESISTIDA POR PUBLICAR&lt;/td&gt;&lt;td class="izq6a-color" width="10%"&gt;13/09/2023&lt;/td&gt;&lt;td class="izq6a-color" width="30%"&gt;&lt;/td&gt;&lt;td class="celda8" width="10%"&gt;  &lt;/td&gt;&lt;/tr&gt;&lt;tr&gt;&lt;td class="izq6a-color" width="10%"&gt;18/10/2023&lt;/td&gt;&lt;td class="izq6a-color" width="10%"&gt;&lt;/td&gt;&lt;td class="izq6a-color" width="10%"&gt;0&lt;/td&gt;&lt;td class="izq6a-color" width="20%"&gt;SOLICITUD DESISTIDA POR PUBLICAR&lt;/td&gt;&lt;td class="izq6a-color" width="10%"&gt;18/10/2023&lt;/td&gt;&lt;td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(15 DIAS HABILES) &lt;/td&gt;&lt;td class="izq6a-color" width="10%"&gt;21/11/2023&lt;/td&gt;&lt;td class="izq6a-color" width="30%"&gt;DESISTIDA EN BOLETIN 625&lt;/td&gt;&lt;td class="celda8" width="10%"&gt;  &lt;/td&gt;&lt;/tr&gt;&lt;/table&gt;</t>
  </si>
  <si>
    <t>Webpi 27-feb-2025 14:51:15</t>
  </si>
  <si>
    <t>Leche, quesos, mantequilla, yogurt y otros productos lácteos; aceites y grasas para uso alimenticio.</t>
  </si>
  <si>
    <t>El signo solicitado consiste en un diseño conformado por los siguientes elementos: Se aprecia el término LA TOSCANA en letra molde, color negro, la letra L en mayúscula, un poco más gruesa que la letra a y rellena de color negro, en la parte derecha de dichas letras se aprecian 3 figuras que se asemejan a una hoja de un árbol y de color negro, que también en su parte superior hay una mini separación. Debajo de las letras La se aprecia el término Toscana en el cual la letra T están en mayúscula en color negro y rellena de color negro y el resto de las letras están en minúsculas. Se reivindica el conjunto y colores descritos con independencia del tamaño, y no así las palabras o términos genéricos, todo de acuerdo a los facsímiles que se acompañan.</t>
  </si>
  <si>
    <t>Calle B con Av. Sanatorio del Ávila, Edif. Centro Empresarial Ciudad Center, Torre E, Piso 6, Of. 604-E, Urb. Boleíta Norte, Caracas, Estado Miranda. - VENEZUELA</t>
  </si>
  <si>
    <t>21-8142 (120)</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</si>
  <si>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width="10%"&gt;13/02/2023&lt;/td&gt;&lt;td class="izq6a-color" width="10%"&gt;&lt;/td&gt;&lt;td class="izq6a-color" width="10%"&gt;0&lt;/td&gt;&lt;td class="izq6a-color" width="20%"&gt;INGRESO DE SOLICITUD&lt;/td&gt;&lt;td class="izq6a-color" width="10%"&gt;13/02/2023&lt;/td&gt;&lt;td class="izq6a-color" width="30%"&gt;Pago de Tasa y Publicacion en Prensa: F0623970 Tramite: 354107 Ref.: 356362&lt;/td&gt;&lt;td class="celda8" width="10%"&gt;  &lt;/td&gt;&lt;/tr&gt;&lt;tr&gt;&lt;td class="izq6a-color" width="10%"&gt;05/05/2023&lt;/td&gt;&lt;td class="izq6a-color" width="10%"&gt;&lt;/td&gt;&lt;td class="izq6a-color" width="10%"&gt;0&lt;/td&gt;&lt;td class="izq6a-color" width="20%"&gt;POR NOTIFICAR ORDEN DE PUBLICACION EN PRENSA POR EXAM. DE FORMA APROBADO&lt;/td&gt;&lt;td class="izq6a-color" width="10%"&gt;05/05/2023&lt;/td&gt;&lt;td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F0623970 Tramite: 354107 Ref.: 356362&lt;/td&gt;&lt;td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354107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width="10%"&gt;23/11/2023&lt;/td&gt;&lt;td class="izq6a-color" width="10%"&gt;&lt;/td&gt;&lt;td class="izq6a-color" width="10%"&gt;&lt;/td&gt;&lt;td class="izq6a-color" width="20%"&gt;BUSQUEDA GRAFICA ELABORADA, PENDIENTE DE EXAMEN DE FONDO&lt;/td&gt;&lt;td class="izq6a-color" width="10%"&gt;23/11/2023&lt;/td&gt;&lt;td class="izq6a-color" width="30%"&gt;BUSQUEDA GRAFICA ELABORADA, PENDIENTE DE EXAMEN DE FONDO&lt;/td&gt;&lt;td class="celda8" width="10%"&gt;  &lt;/td&gt;&lt;/tr&gt;&lt;tr&gt;&lt;td class="izq6a-color" width="10%"&gt;29/11/2023&lt;/td&gt;&lt;td class="izq6a-color" width="10%"&gt;&lt;/td&gt;&lt;td class="izq6a-color" width="10%"&gt;0&lt;/td&gt;&lt;td class="izq6a-color" width="20%"&gt;SOLICITUD DETENIDA&lt;/td&gt;&lt;td class="izq6a-color" width="10%"&gt;29/11/2023&lt;/td&gt;&lt;td class="izq6a-color" width="30%"&gt;21-8142 (120)&lt;/td&gt;&lt;td class="celda8" width="10%"&gt;  &lt;/td&gt;&lt;/tr&gt;&lt;/table&gt;</t>
  </si>
  <si>
    <t>Webpi 27-feb-2025 14:51:26</t>
  </si>
  <si>
    <t>P395569</t>
  </si>
  <si>
    <t>CAFÉ, TÉ, CACAO, AZÚCAR, ARROZ, TAPIOCA, SAGÚ, SUCEDÁNEOS DEL CAFÉ; HARINAS Y PREPARACIONES HECHAS DE CEREALES, PAN, PASTELERÍA Y CONFITERÍA, HELADOS COMESTIBLES; MIEL, PANELA DE CAÑA DE AZÚCAR, JARABE DE MELAZA; LEVADURA, POLVOS PARA ESPONJAR; SAL, MOSTAZA; VINAGRE, SALSAS (CONDIMENTOS); ESPECIAS; HIELO.</t>
  </si>
  <si>
    <t>EL DISEÑO SOLICITADO SE DESCRIBE DE LA SIGUIENTE MANERA: SE PRESENTA UNA FIGURA CUADRADA, QUE TIENE UN FONDO FORMADO POR DOS COLORES, NEGRO Y MARRÓN OSCURO. ESTOS SE PRESENTAN, EN FORMA DEGRADADO, PUES EN LA PARTE SUPERIOR SE OBSERVA EL COLOR NEGRO, HASTA LA PARTE MEDIA, PARA LUEGO APARECER EL COLOR MARRÓN OSCURO, EL CUAL PRESENTA TONALIDADES MÁS OSCURAS EN FORMAS DISPERSAS. DENTRO DEL CUADRADO, SE OBSERVA EN LA PARTE SUPERIOR, SOBRE EL FONDO DE COLOR NEGRO, UN TRAZO MEDIANO DE COLOR BLANCO CURVO DE MEDIA LUNA, DE FORMA DE ARCO HACIA ABAJO. DENTRO DEL ARCO HACIA ABAJO, SE OBSERVA EL SIGNO SOLICITADO “CENDÉ”, ESCRITO CON LETRAS DE TIPO BRUSH SCRIPT CURSIVA; EN FORMA DE TÍTULO, ES DECIR, LA PRIMERA LETRA ES MAYÚSCULA Y LAS SIGUIENTES SON MINÚSCULAS. LAS LETRAS, SON DE GRAN TAMAÑO, DE TRAZOS MUY GRUESO Y DE COLOR BLANCO. SOBRE EL TÉRMINO “CENDÉ”, SE OBSERVA QUE SE PRESENTA ESCRITO EL TÉRMINO “CAFÉ”, CON LETRAS DE TIPO IMPRENTA, EN FORMA DE TÍTULO, ES DECIR, LA PRIMERA LETRA ES MAYÚSCULA Y LAS SIGUIENTES SON MINÚSCULAS. ESTAS LETRAS SON DE UN TAMAÑO PEQUEÑO; DE TRAZO FINO Y DE COLOR BLANCO. EL TÉRMINO “CAFÉ”, NO SE REIVINDICA POR SER GENÉRICO. DEBAJO DE TODO LO ANTES DESCRITO, JUSTO SOBRE EL FONDO DE COLOR MARRÓN OSCURO, SE PRESENTA EL DIBUJO DE UN PAISAJE DE MONTAÑAS. ESTE PAISAJE ESTA DIBUJADO O CONTENIDO SOBRE LA BASE DE UN TRAZO CURVO DE FORMA DE ARCO HACIA ARRIBA; DE COLOR BLANCO. SE OBSERVA QUE EL PAISAJE ESTÁ DIBUJADO POR TRAZOS GRUESOS DE COLOR BLANCO, LOS CUALES PRESENTAN CONTENIDAS DENTRO DE ELLAS: TONALIDADES DE GRIS CLARO, COMO SI ESTUVIESEN SOMBREADAS. EL PAISAJE VISTO DESDE LEJOS; ESTÁ FORMADO POR MONTAÑAS QUE ESTÁN UNIDAS, QUE SE VEN SUS FALDAS Y CORDILLERAS, EN LOS CUALES SE APRECIAN SENDEROS, A LO LEJOS SE APRECIAN LAS LLANURAS Y SE PUEDE VER QUE AL FONDO HAY UN NACIENTE DE AGUA, YA QUE EN EL MEDIO SE OBSERVA CÓMO SE FORMA UN RÍO, QUE SE VA DESPLAZANDO HACIA ABAJO. TODO EL DIBUJO DE LAS MONTAÑAS, LOS SENDEROS, EL RIO, ESTÁN DIBUJADOS POR TRAZOS MEDIANOS DE COLOR BLANCO, SOMBREADOS CON GRIS CLARO. SI SE OBSERVA EN PERSPECTIVA, Y SE VISUALIZA TODO EL CONJUNTO DESCRITO, PARECIERA QUE, TODO EL DISEÑO ESTÁ CONTENIDO EN UN CÍRCULO DE TRAZO GRUESO DE COLOR BLANCO, PERO ÉSTE, SU BORDE NO LLEGA A UNIRSE COMPLETAMENTE, PUES SE SEPARAN EN LA PARTE MEDIA EN SUS EXTREMOS DERECHO E IZQUIERDO. SE OBSERVA TAMBIÉN QUE, EN LA PARTE INFERIOR DEL DISEÑO, JUSTO DEBAJO DEL TRAZO CURVO DE ARCO HACIA ARRIBA, SE VE UN PEQUEÑO GRANO DE CAFÉ. TODO EL DISEÑO SE ENCUENTRA CONTENIDO, COMO SE DESCRIBIÓ ANTES, SOBRE UN FONDO DEGRADADO DE COLOR NEGRO Y DE COLOR MARRÓN OSCURO. NO SE REIVINDICA LA PALABRA “CAFÉ”, POR SER UN TÉRMINO GENÉRICO. POR LO DEMÁS, SE REIVINDICA LOS COLORES Y TODO SU CONTENIDO.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</si>
  <si>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width="10%"&gt;15/02/2023&lt;/td&gt;&lt;td class="izq6a-color" width="10%"&gt;&lt;/td&gt;&lt;td class="izq6a-color" width="10%"&gt;0&lt;/td&gt;&lt;td class="izq6a-color" width="20%"&gt;INGRESO DE SOLICITUD&lt;/td&gt;&lt;td class="izq6a-color" width="10%"&gt;15/02/2023&lt;/td&gt;&lt;td class="izq6a-color" width="30%"&gt;Pago de Tasa y Publicacion en Prensa: F0623878 Tramite: 354005 Ref.: 356313&lt;/td&gt;&lt;td class="celda8" width="10%"&gt;  &lt;/td&gt;&lt;/tr&gt;&lt;tr&gt;&lt;td class="izq6a-color" width="10%"&gt;09/05/2023&lt;/td&gt;&lt;td class="izq6a-color" width="10%"&gt;&lt;/td&gt;&lt;td class="izq6a-color" width="10%"&gt;0&lt;/td&gt;&lt;td class="izq6a-color" width="20%"&gt;POR NOTIFICAR ORDEN DE PUBLICACION EN PRENSA POR EXAM. DE FORMA APROBADO&lt;/td&gt;&lt;td class="izq6a-color" width="10%"&gt;09/05/2023&lt;/td&gt;&lt;td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F0623878 Tramite: 354005 Ref.: 356313&lt;/td&gt;&lt;td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354005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width="10%"&gt;23/11/2023&lt;/td&gt;&lt;td class="izq6a-color" width="10%"&gt;&lt;/td&gt;&lt;td class="izq6a-color" width="10%"&gt;&lt;/td&gt;&lt;td class="izq6a-color" width="20%"&gt;BUSQUEDA GRAFICA ELABORADA, PENDIENTE DE EXAMEN DE FONDO&lt;/td&gt;&lt;td class="izq6a-color" width="10%"&gt;23/11/2023&lt;/td&gt;&lt;td class="izq6a-color" width="30%"&gt;BUSQUEDA GRAFICA ELABORADA, PENDIENTE DE EXAMEN DE FONDO&lt;/td&gt;&lt;td class="celda8" width="10%"&gt;  &lt;/td&gt;&lt;/tr&gt;&lt;tr&gt;&lt;td class="izq6a-color" width="10%"&gt;30/11/2023&lt;/td&gt;&lt;td class="izq6a-color" width="10%"&gt;&lt;/td&gt;&lt;td class="izq6a-color" width="10%"&gt;0&lt;/td&gt;&lt;td class="izq6a-color" width="20%"&gt;SOLICITUD EN EXAMEN DE REGISTRABILIDAD&lt;/td&gt;&lt;td class="izq6a-color" width="10%"&gt;30/11/2023&lt;/td&gt;&lt;td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width="10%"&gt;385&lt;/td&gt;&lt;td class="izq6a-color" width="20%"&gt;REGISTRO DE MARCA&lt;/td&gt;&lt;td class="izq6a-color" width="10%"&gt;23/01/2024&lt;/td&gt;&lt;td class="izq6a-color" width="30%"&gt;REGISTRO NUMERO: P395569, POR TRAMITE WEBPI: T0402635&lt;/td&gt;&lt;td class="celda8" width="10%"&gt;&lt;a href="http://multimedia.sapi.gob.ve/marcas/certificados/boletin626/2023001290.pdf" target="_blank"&gt;&lt;img border="1" height="40" src="https://webpi.sapi.gob.ve/imagenes/ver_devolucion.png" width="40"/&gt;&lt;/a&gt;&lt;/td&gt;&lt;/tr&gt;&lt;tr&gt;&lt;td class="izq6a-color" width="10%"&gt;23/01/2024&lt;/td&gt;&lt;td class="izq6a-color" width="10%"&gt;&lt;/td&gt;&lt;td class="izq6a-color" width="10%"&gt;402635&lt;/td&gt;&lt;td class="izq6a-color" width="20%"&gt;PAGO DE DERECHOS&lt;/td&gt;&lt;td class="izq6a-color" width="10%"&gt;23/01/2024&lt;/td&gt;&lt;td class="izq6a-color" width="30%"&gt;30&lt;/td&gt;&lt;td class="celda8" width="10%"&gt;  &lt;/td&gt;&lt;/tr&gt;&lt;/table&gt;</t>
  </si>
  <si>
    <t>Webpi 27-feb-2025 14:51:37</t>
  </si>
  <si>
    <t>S079741</t>
  </si>
  <si>
    <t>Servicios de venta al por menor en línea de prendas de vestir, calzado, sombrerería, artículos deportivos y accesorios; Servicios de venta al por menor de prendas de vestir, calzado, sombrerería, artículos deportivos y accesorios; Servicios de venta al por menor en línea de productos virtuales, a saber, prendas de vestir, calzado, sombrerería, artículos deportivos y accesorios para su uso en mundos virtuales en línea; Servicios de venta al por menor de productos virtuales, a saber, prendas de vestir, calzado, sombrerería, artículos deportivos y accesorios para su uso en mundos virtuales en línea.</t>
  </si>
  <si>
    <t>El signo solicitado consiste en un diseño conformado por los siguientes elementos: Se aprecian dos figuras las cuales se asemejan a arcos de color negro, uno de ellos está viendo hacia la parte superior y el otro hacia la parte inferior, los mismo son de delineado grueso en sus extremos y rellenos en los mismos y se hacen más delgado en su centro donde se encuentran entrelazados. Se reivindica el conjunto y colores descritos con independencia del tamaño, y no así las palabras o términos genéricos, todo de acuerdo a los facsímiles que se acompañan.</t>
  </si>
  <si>
    <t>Under Armour, Inc.</t>
  </si>
  <si>
    <t>1020 Hull Street, Baltimore, Maryland 21230.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</si>
  <si>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width="10%"&gt;16/02/2023&lt;/td&gt;&lt;td class="izq6a-color" width="10%"&gt;&lt;/td&gt;&lt;td class="izq6a-color" width="10%"&gt;0&lt;/td&gt;&lt;td class="izq6a-color" width="20%"&gt;INGRESO DE SOLICITUD&lt;/td&gt;&lt;td class="izq6a-color" width="10%"&gt;16/02/2023&lt;/td&gt;&lt;td class="izq6a-color" width="30%"&gt;Pago de Tasa y Publicacion en Prensa: F0624681 Tramite: 354842 Ref.: 356730&lt;/td&gt;&lt;td class="celda8" width="10%"&gt;  &lt;/td&gt;&lt;/tr&gt;&lt;tr&gt;&lt;td class="izq6a-color" width="10%"&gt;09/05/2023&lt;/td&gt;&lt;td class="izq6a-color" width="10%"&gt;&lt;/td&gt;&lt;td class="izq6a-color" width="10%"&gt;0&lt;/td&gt;&lt;td class="izq6a-color" width="20%"&gt;POR NOTIFICAR ORDEN DE PUBLICACION EN PRENSA POR EXAM. DE FORMA APROBADO&lt;/td&gt;&lt;td class="izq6a-color" width="10%"&gt;09/05/2023&lt;/td&gt;&lt;td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F0624681 Tramite: 354842 Ref.: 356730&lt;/td&gt;&lt;td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354842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width="10%"&gt;23/11/2023&lt;/td&gt;&lt;td class="izq6a-color" width="10%"&gt;&lt;/td&gt;&lt;td class="izq6a-color" width="10%"&gt;&lt;/td&gt;&lt;td class="izq6a-color" width="20%"&gt;BUSQUEDA GRAFICA ELABORADA, PENDIENTE DE EXAMEN DE FONDO&lt;/td&gt;&lt;td class="izq6a-color" width="10%"&gt;23/11/2023&lt;/td&gt;&lt;td class="izq6a-color" width="30%"&gt;BUSQUEDA GRAFICA ELABORADA, PENDIENTE DE EXAMEN DE FONDO&lt;/td&gt;&lt;td class="celda8" width="10%"&gt;  &lt;/td&gt;&lt;/tr&gt;&lt;tr&gt;&lt;td class="izq6a-color" width="10%"&gt;30/11/2023&lt;/td&gt;&lt;td class="izq6a-color" width="10%"&gt;&lt;/td&gt;&lt;td class="izq6a-color" width="10%"&gt;0&lt;/td&gt;&lt;td class="izq6a-color" width="20%"&gt;SOLICITUD EN EXAMEN DE REGISTRABILIDAD&lt;/td&gt;&lt;td class="izq6a-color" width="10%"&gt;30/11/2023&lt;/td&gt;&lt;td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width="10%"&gt;387&lt;/td&gt;&lt;td class="izq6a-color" width="20%"&gt;REGISTRO DE MARCA&lt;/td&gt;&lt;td class="izq6a-color" width="10%"&gt;21/02/2024&lt;/td&gt;&lt;td class="izq6a-color" width="30%"&gt;REGISTRO NUMERO: S079741, POR TRAMITE WEBPI: T0406977&lt;/td&gt;&lt;td class="celda8" width="10%"&gt;&lt;a href="http://multimedia.sapi.gob.ve/marcas/certificados/boletin626/2023001320.pdf" target="_blank"&gt;&lt;img border="1" height="40" src="https://webpi.sapi.gob.ve/imagenes/ver_devolucion.png" width="40"/&gt;&lt;/a&gt;&lt;/td&gt;&lt;/tr&gt;&lt;tr&gt;&lt;td class="izq6a-color" width="10%"&gt;21/02/2024&lt;/td&gt;&lt;td class="izq6a-color" width="10%"&gt;&lt;/td&gt;&lt;td class="izq6a-color" width="10%"&gt;406977&lt;/td&gt;&lt;td class="izq6a-color" width="20%"&gt;PAGO DE DERECHOS&lt;/td&gt;&lt;td class="izq6a-color" width="10%"&gt;21/02/2024&lt;/td&gt;&lt;td class="izq6a-color" width="30%"&gt;35&lt;/td&gt;&lt;td class="celda8" width="10%"&gt;  &lt;/td&gt;&lt;/tr&gt;&lt;/table&gt;</t>
  </si>
  <si>
    <t>Webpi 27-feb-2025 14:51:49</t>
  </si>
  <si>
    <t>NEGADA PUBLICADA EN BOLETIN 634</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</si>
  <si>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width="10%"&gt;17/02/2023&lt;/td&gt;&lt;td class="izq6a-color" width="10%"&gt;&lt;/td&gt;&lt;td class="izq6a-color" width="10%"&gt;0&lt;/td&gt;&lt;td class="izq6a-color" width="20%"&gt;INGRESO DE SOLICITUD&lt;/td&gt;&lt;td class="izq6a-color" width="10%"&gt;17/02/2023&lt;/td&gt;&lt;td class="izq6a-color" width="30%"&gt;Pago de Tasa y Publicacion en Prensa: F0624924 Tramite: 354996 Ref.: 356880&lt;/td&gt;&lt;td class="celda8" width="10%"&gt;  &lt;/td&gt;&lt;/tr&gt;&lt;tr&gt;&lt;td class="izq6a-color" width="10%"&gt;08/05/2023&lt;/td&gt;&lt;td class="izq6a-color" width="10%"&gt;&lt;/td&gt;&lt;td class="izq6a-color" width="10%"&gt;0&lt;/td&gt;&lt;td class="izq6a-color" width="20%"&gt;POR NOTIFICAR ORDEN DE PUBLICACION EN PRENSA POR EXAM. DE FORMA APROBADO&lt;/td&gt;&lt;td class="izq6a-color" width="10%"&gt;08/05/2023&lt;/td&gt;&lt;td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F0624924 Tramite: 354996 Ref.: 356880&lt;/td&gt;&lt;td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354996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width="10%"&gt;28/08/2024&lt;/td&gt;&lt;td class="izq6a-color" width="10%"&gt;&lt;/td&gt;&lt;td class="izq6a-color" width="10%"&gt;0&lt;/td&gt;&lt;td class="izq6a-color" width="20%"&gt;SOLICITUD EN EXAMEN DE FONDO - POR PUBLICAR DECISION&lt;/td&gt;&lt;td class="izq6a-color" width="10%"&gt;28/08/2024&lt;/td&gt;&lt;td class="izq6a-color" width="30%"&gt;NEGAR POR CUANTO EL SIGNO SOLICITADO DESCRIBE CARACTERÍSTICAS, INFORMACIONES O CUALIDADES DE LOS PRODUCTOS O SERVICIOS QUE SE PRETENDEN AMPARAR.&lt;/td&gt;&lt;td class="celda8" width="10%"&gt;  &lt;/td&gt;&lt;/tr&gt;&lt;tr&gt;&lt;td class="izq6a-color" width="10%"&gt;13/09/2024&lt;/td&gt;&lt;td class="izq6a-color" width="10%"&gt;03/10/2024&lt;/td&gt;&lt;td class="izq6a-color" width="10%"&gt;634&lt;/td&gt;&lt;td class="izq6a-color" width="20%"&gt;PUBLICACION COMO NEGADA &lt;/td&gt;&lt;td class="izq6a-color" width="10%"&gt;13/09/2024&lt;/td&gt;&lt;td class="izq6a-color" width="30%"&gt;NEGADA PUBLICADA EN BOLETIN 634&lt;/td&gt;&lt;td class="celda8" width="10%"&gt;  &lt;/td&gt;&lt;/tr&gt;&lt;/table&gt;</t>
  </si>
  <si>
    <t>Webpi 27-feb-2025 14:52:01</t>
  </si>
  <si>
    <t>S079576</t>
  </si>
  <si>
    <t>CARLOS VALEDON HURTADO - LEOPOLDO MARQUEZ LEFELD - ARIANNA ESTANGA - NAZARETH DJENANIAN DERTOROSSIAN - ESTRADA POVEDA NAHOMY YAMALI - SHEUAT DA ABREU SOLANGE IVETT - BELTRAN GONZALEZ DIEGO ALEJANDRO -</t>
  </si>
  <si>
    <t>EL SIGNO SOLICITADO CONSISTE EN LA PALABRA REDDOT, EN COLOR NEGRO Y EN LETRA MOLDE, SIENDO QUE LA R Y LA SEGUNDA D SE ENCUENTRAN ESCRITAS EN MAYÚSCULAS. ASIMISMO, SE OBSERVA QUE LA LETRA O, ES REPRESENTADA COMO UNA FIGURA CIRCULAR, DE COLOR ROJO, CON CINCO PEQUEÑOS CÍRCULOS BLANCOS Y CUATRO LÍNEAS DELGADAS INTERCONECTADAS ENTRE SÍ EN SU INTERIOR. NO SE REIVINDICAN LAS EXPRESIONES GENÉRICAS O DE USO COMÚN QUE PUEDAN FORMAR PARTE DEL DISEÑO. SE REIVINDICA EL CONJUNTO DESCRITO. (TRADUCCIÓN DE REDDOT: PALABRA DE FANTASIA).</t>
  </si>
  <si>
    <t>Av. La Estancia, Edificio Centro Comercial Ciudad Tamanaco, Segunda Etapa, Torre B, Piso 12, Oficina B-1208, Urbanización Chuao, Caracas (Chacao) Miranda.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</si>
  <si>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width="10%"&gt;02/03/2023&lt;/td&gt;&lt;td class="izq6a-color" width="10%"&gt;&lt;/td&gt;&lt;td class="izq6a-color" width="10%"&gt;0&lt;/td&gt;&lt;td class="izq6a-color" width="20%"&gt;INGRESO DE SOLICITUD&lt;/td&gt;&lt;td class="izq6a-color" width="10%"&gt;02/03/2023&lt;/td&gt;&lt;td class="izq6a-color" width="30%"&gt;Pago de Tasa y Publicacion en Prensa: F0625945 Tramite: 355879 Ref.: 357741&lt;/td&gt;&lt;td class="celda8" width="10%"&gt;  &lt;/td&gt;&lt;/tr&gt;&lt;tr&gt;&lt;td class="izq6a-color" width="10%"&gt;22/05/2023&lt;/td&gt;&lt;td class="izq6a-color" width="10%"&gt;&lt;/td&gt;&lt;td class="izq6a-color" width="10%"&gt;0&lt;/td&gt;&lt;td class="izq6a-color" width="20%"&gt;POR NOTIFICAR ORDEN DE PUBLICACION EN PRENSA POR EXAM. DE FORMA APROBADO&lt;/td&gt;&lt;td class="izq6a-color" width="10%"&gt;22/05/2023&lt;/td&gt;&lt;td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F0625945 Tramite: 355879 Ref.: 357741&lt;/td&gt;&lt;td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355879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width="10%"&gt;28/11/2023&lt;/td&gt;&lt;td class="izq6a-color" width="10%"&gt;&lt;/td&gt;&lt;td class="izq6a-color" width="10%"&gt;&lt;/td&gt;&lt;td class="izq6a-color" width="20%"&gt;BUSQUEDA GRAFICA ELABORADA, PENDIENTE DE EXAMEN DE FONDO&lt;/td&gt;&lt;td class="izq6a-color" width="10%"&gt;28/11/2023&lt;/td&gt;&lt;td class="izq6a-color" width="30%"&gt;BUSQUEDA GRAFICA ELABORADA, PENDIENTE DE EXAMEN DE FONDO&lt;/td&gt;&lt;td class="celda8" width="10%"&gt;  &lt;/td&gt;&lt;/tr&gt;&lt;tr&gt;&lt;td class="izq6a-color" width="10%"&gt;29/11/2023&lt;/td&gt;&lt;td class="izq6a-color" width="10%"&gt;&lt;/td&gt;&lt;td class="izq6a-color" width="10%"&gt;0&lt;/td&gt;&lt;td class="izq6a-color" width="20%"&gt;SOLICITUD EN EXAMEN DE REGISTRABILIDAD&lt;/td&gt;&lt;td class="izq6a-color" width="10%"&gt;29/11/2023&lt;/td&gt;&lt;td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width="10%"&gt;385&lt;/td&gt;&lt;td class="izq6a-color" width="20%"&gt;REGISTRO DE MARCA&lt;/td&gt;&lt;td class="izq6a-color" width="10%"&gt;26/01/2024&lt;/td&gt;&lt;td class="izq6a-color" width="30%"&gt;REGISTRO NUMERO: S079576, POR TRAMITE WEBPI: T0403340&lt;/td&gt;&lt;td class="celda8" width="10%"&gt;&lt;a href="http://multimedia.sapi.gob.ve/marcas/certificados/boletin626/2023001718.pdf" target="_blank"&gt;&lt;img border="1" height="40" src="https://webpi.sapi.gob.ve/imagenes/ver_devolucion.png" width="40"/&gt;&lt;/a&gt;&lt;/td&gt;&lt;/tr&gt;&lt;tr&gt;&lt;td class="izq6a-color" width="10%"&gt;26/01/2024&lt;/td&gt;&lt;td class="izq6a-color" width="10%"&gt;&lt;/td&gt;&lt;td class="izq6a-color" width="10%"&gt;403340&lt;/td&gt;&lt;td class="izq6a-color" width="20%"&gt;PAGO DE DERECHOS&lt;/td&gt;&lt;td class="izq6a-color" width="10%"&gt;26/01/2024&lt;/td&gt;&lt;td class="izq6a-color" width="30%"&gt;38&lt;/td&gt;&lt;td class="celda8" width="10%"&gt;  &lt;/td&gt;&lt;/tr&gt;&lt;/table&gt;</t>
  </si>
  <si>
    <t>Webpi 27-feb-2025 14:52:23</t>
  </si>
  <si>
    <t>COMPRENDE PRINCIPALMENTE EL PAPEL, LOS PRODUCTOS DE PAPEL Y LOS ARTÍCULOS DE OFICINA.</t>
  </si>
  <si>
    <t>LA ETIQUETA CONSISTE EN EL LOGO DE LA MARCA GRUPO MC, UN CLÚSTER TURÍSTICO CONFORMADO POR UNA RED DE NEGOCIOS Y SERVICIOS INTEGRADA POR MÚLTIPLES AGENCIAS DE VIAJE, UN OPERADOR TURÍSTICO RECEPTIVO Y EMISOR Y UNA UNIDAD DEDICADA A LA ASESORÍA DE EMPRENDEDORES Y PYMES DEL SECTOR. EL LOGO ESTA CONFORMADO POR LA PALABRA GRUPO EN COLOR GRIS Y UN RECUADRO CON LAS INICIALES MC, LAS LETRAS CORRESPONDEN A LAS INICIALES DEL SR. MIGUEL CLERCH REPRESENTANTE DE LA MARCA. GRUPO SE REFIERE A QUE LA MARCA AGRUPA A DOS MARCAS (MCAIR Y MC TOURS) AMBAS YA REGISTRADAS. COLOR AZUL PANTONE: 7463C Y COLOR GRIS PANTONE 424C Y LA TIPOGRAFÍA: HELVETICA NEUE.</t>
  </si>
  <si>
    <t>Av. Rómulo Gallegos con Av. Las Palmas, Centro Gerencia Los Andes, Piso 2, Oficina 2-A. - VENEZUELA</t>
  </si>
  <si>
    <t>EL ACTA DE ULTIMA ASAMBLEA NO INDICA VIGENCIA Y FACULTAD DEL FIRMANTE.</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</si>
  <si>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width="10%"&gt;07/03/2023&lt;/td&gt;&lt;td class="izq6a-color" width="10%"&gt;&lt;/td&gt;&lt;td class="izq6a-color" width="10%"&gt;0&lt;/td&gt;&lt;td class="izq6a-color" width="20%"&gt;INGRESO DE SOLICITUD&lt;/td&gt;&lt;td class="izq6a-color" width="10%"&gt;07/03/2023&lt;/td&gt;&lt;td class="izq6a-color" width="30%"&gt;Pago de Tasa y Publicacion en Prensa: F0622497 Tramite: 352674 Ref.: 355572&lt;/td&gt;&lt;td class="celda8" width="10%"&gt;  &lt;/td&gt;&lt;/tr&gt;&lt;tr&gt;&lt;td class="izq6a-color" width="10%"&gt;16/05/2023&lt;/td&gt;&lt;td class="izq6a-color" width="10%"&gt;&lt;/td&gt;&lt;td class="izq6a-color" width="10%"&gt;0&lt;/td&gt;&lt;td class="izq6a-color" width="20%"&gt;SOLICITUD EN EXAMEN DE FORMA&lt;/td&gt;&lt;td class="izq6a-color" width="10%"&gt;16/05/2023&lt;/td&gt;&lt;td class="izq6a-color" width="30%"&gt;&lt;/td&gt;&lt;td class="celda8" width="10%"&gt;  &lt;/td&gt;&lt;/tr&gt;&lt;tr&gt;&lt;td class="izq6a-color" width="10%"&gt;16/05/2023&lt;/td&gt;&lt;td class="izq6a-color" width="10%"&gt;&lt;/td&gt;&lt;td class="izq6a-color" width="10%"&gt;0&lt;/td&gt;&lt;td class="izq6a-color" width="20%"&gt;SOLICITUD EN EXAMEN DE FORMA&lt;/td&gt;&lt;td class="izq6a-color" width="10%"&gt;16/05/2023&lt;/td&gt;&lt;td class="izq6a-color" width="30%"&gt;&lt;/td&gt;&lt;td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width="30%"&gt;DEVUELTA EN BOLETIN 623&lt;/td&gt;&lt;td class="celda8" width="10%"&gt;&lt;a href="https://webpi.sapi.gob.ve/documentos/devolucion/marcas/forma/boletin623/2023001798.pdf" target="_blank"&gt;&lt;img border="1" height="40" src="https://webpi.sapi.gob.ve/imagenes/ver_devolucion.png" width="40"/&gt;&lt;/a&gt;&lt;/td&gt;&lt;/tr&gt;&lt;tr&gt;&lt;td class="izq6a-color" width="10%"&gt;22/09/2023&lt;/td&gt;&lt;td class="izq6a-color" width="10%"&gt;&lt;/td&gt;&lt;td class="izq6a-color" width="10%"&gt;623&lt;/td&gt;&lt;td class="izq6a-color" width="20%"&gt;ESCRITO DE REINGRESO&lt;/td&gt;&lt;td class="izq6a-color" width="10%"&gt;22/09/2023&lt;/td&gt;&lt;td class="izq6a-color" width="30%"&gt;Contestacion a Oficio de Devolucion de forma publicado en el boletin: 623. Tramite Webpi: 381654&lt;/td&gt;&lt;td class="celda8" width="10%"&gt;&lt;a href="https://webpi.sapi.gob.ve/documentos/cdevolucion/marcas/forma/boletin623/ecd_2023001798.pdf" target="_blank"&gt;&lt;img border="1" height="40" src="https://webpi.sapi.gob.ve/imagenes/ver_devolucion.png" width="40"/&gt;&lt;/a&gt;&lt;/td&gt;&lt;/tr&gt;&lt;tr&gt;&lt;td class="izq6a-color" width="10%"&gt;29/09/2023&lt;/td&gt;&lt;td class="izq6a-color" width="10%"&gt;&lt;/td&gt;&lt;td class="izq6a-color" width="10%"&gt;0&lt;/td&gt;&lt;td class="izq6a-color" width="20%"&gt;ESCRITO ASOCIADO A MARCA EN TRAMITE - INFORMACION VARIA&lt;/td&gt;&lt;td class="izq6a-color" width="10%"&gt;29/09/2023&lt;/td&gt;&lt;td class="izq6a-color" width="30%"&gt;ESCRITO COMPLEMENTAIO.&lt;/td&gt;&lt;td class="celda8" width="10%"&gt;  &lt;/td&gt;&lt;/tr&gt;&lt;tr&gt;&lt;td class="izq6a-color" width="10%"&gt;26/08/2024&lt;/td&gt;&lt;td class="izq6a-color" width="10%"&gt;&lt;/td&gt;&lt;td class="izq6a-color" width="10%"&gt;0&lt;/td&gt;&lt;td class="izq6a-color" width="20%"&gt;SOLICITUD CON PRIORIDAD EXTINGUIDA POR PUBLICAR.&lt;/td&gt;&lt;td class="izq6a-color" width="10%"&gt;26/08/2024&lt;/td&gt;&lt;td class="izq6a-color" width="30%"&gt;EL ACTA DE ULTIMA ASAMBLEA NO INDICA VIGENCIA Y FACULTAD DEL FIRMANTE.&lt;/td&gt;&lt;td class="celda8" width="10%"&gt;  &lt;/td&gt;&lt;/tr&gt;&lt;/table&gt;</t>
  </si>
  <si>
    <t>Webpi 27-feb-2025 14:52:34</t>
  </si>
  <si>
    <t>P400508</t>
  </si>
  <si>
    <t>APARATOS PARA GASOLINERAS; ALARMAS DE FUGAS DE GAS; INTERRUPTORES DE CIRCUITOS DE ALTO VOLTAJE; SOFTWARE DE AUTOMATIZACIÓN DE FÁBRICAS; SOFTWARE DE COMPUTADORA PARA SISTEMA DE GESTIÓN DE ENERGÍA INDUSTRIAL; ROBOTS HUMANOIDES CON INTELIGENCIA ARTIFICIAL PARA SU USO EN INVESTIGACIÓN CIENTÍFICA; MÓDULOS SOLARES FOTOVOLTAICOS; SOFTWARE EDUCATIVO; PROTECTORES CONTRA SOBRETENSIONES; ARCHIVOS DE DATOS REGISTRADOS; PROGRAMAS DE APLICACIÓN INTELIGENTE PARA TERMINALES DE GRABACIÓN INALÁMBRICA; APLICACIONES DE SOFTWARE DE GESTIÓN DE BASES DE DATOS DESCARGABLES; LIBROS DIGITALES DE INTERNET DESCARGABLES; PROGRAMAS DE APLICACIONES INTELIGENTES PARA TERMINALES INALÁMBRICOS DESCARGABLES; PROGRAMA INFORMÁTICO DESCARGABLE PARA LA GESTIÓN DE DIRECCIONES; PUBLICACIONES ELECTRÓNICAS, DESCARGABLES; SOFTWARE DE JUEGOS DE COMPUTADOR DESCARGABLE; PROGRAMAS DE JUEGOS DE ORDENADOR DESCARGABLES; PROGRAMAS INFORMÁTICOS PARA GESTIÓN DE RED; SOFTWARE INFORMÁTICO INTERACTIVO; SOFTWARE DE COMPUTADORA Y PLATAFORMAS PARA RECOPILACIÓN, PROCESAMIENTO, ANÁLISIS, ALMACENAMIENTO E INTEGRACIÓN DE DATOS; SOFTWARE DE COMPUTADORA PARA PROCESAMIENTO DE DATOS; APARATOS DE PROCESAMIENTO DE DATOS; SOFTWARE DE APLICACIÓN PARA BASES DE DATOS; ALARMAS ANTIRROBOS QUE NO SEAN PARA VEHÍCULOS; PANELES DE CONTROL DE ENERGÍA; SOFTWARE DE COMPUTADORA PARA EL PROCESAMIENTO IMÁGENES DIGITALES; SOFTWARE PARA CONTROLAR ROBOTS; SOFTWARE DE RECONOCIMIENTO DE GESTOS; SOFTWARE DE COMPUTADORA PARA LA ENTREGA DE CONTENIDO INALÁMBRICO; MÓDULOS FOTOVOLTAICOS PARA LA GENERACIÓN DE ELECTRICIDAD; MÁQUINAS DE DISTRIBUCIÓN DE ENERGÍA ELÉCTRICA; TABLEROS DE DISTRIBUCIÓN; TRANSFORMADORES DE DISTRIBUCIÓN DE POTENCIA; BATERÍAS; ARRANCADORES DE BATERÍA; APARATO DE ALMACENAMIENTO DE ENERGÍA COMPUESTO POR BATERÍAS; PAQUETES DE BATERÍAS; TRANSFORMADORES; TRANSDUCTORES ELÉCTRICOS; ROBOTS DE VIGILANCIA DE SEGURIDAD; INSTRUMENTOS DE CONTROL DE CALDERAS; REACTORES DE DERIVACIÓN; SOFTWARE DE COMPUTADORA PARA LA CONSTRUCCIÓN SISTEMA DE GESTIÓN DE ENERGÍA; SOFTWARE DE CONTROL DE PROCESOS INDUSTRIALES; SOFTWARE DE COMPUTADORA PARA EL SEGUIMIENTO Y CONTROL DE EQUIPOS INDUSTRIALES; SOFTWARE DE COMPUTADORA PARA OPTIMIZACIÓN DE INSTALACIONES INDUSTRIALES; MÓDULO DE ENTRADA Y SALIDA DE DATOS PARA INSTRUMENTO INDUSTRIALES AUTOMÁTICOS; APARATOS DE RECOLECCIÓN DE DATOS PARA INSTRUMENTOS AUTOMÁTICOS INDUSTRIALES; APARATOS DE CONTROL REMOTO PARA INSTRUMENTOS DE AUTOMATIZACIÓN INDUSTRIAL; MONITOR DE COMPUTADORA PARA INSTRUMENTOS INDUSTRIALES AUTOMÁTICOS; CUADROS DE DISTRIBUCIÓN (TABLEROS) PARA BARCOS; TRANSFORMADORES PARA BARCOS; SOFTWARE INFORMÁTICO PARA BARCOS; EXTINTORES DE INCENDIOS; SOFTWARE DE APLICACIÓN PARA TELEVISORES INTELIGENTES; SOFTWARE DE APLICACIONES PARA TELÉFONOS INTELIGENTES; TELÉFONOS INTELIGENTES EN FORMA DE RELOJ; ROBOTS DE LABORATORIO; RESTRICCIONES DE SEGURIDAD; SISTEMAS DE SUJECIÓN DE SEGURIDAD, QUE NO SEAN PARA ASIENTOS DE VEHÍCULOS Y EQUIPO DEPORTIVO; SOFTWARE INFORMÁTICO PARA LA INTEGRACIÓN DE APLICACIONES Y BASES DE DATOS; SOFTWARE INFORMÁTICO PARA SISTEMAS DE ALMACENAMIENTO DE ENERGÍA; SOFTWARE DE COMPUTADORA PARA APARATOS DE ALMACENAMIENTO DE ENERGÍA; SENSORES PARA MOTORES; CELDAS DE COMBUSTIBLE; SOFTWARE PARA EL PROCESAMIENTO DE IMÁGENES, GRÁFICOS Y TEXTO; SOFTWARE DE COMPUTADORA PARA TRANSMITIR, DIFUNDIR AUDIO, VIDEO Y CONTENIDOS MULTIMEDIA; APARATOS DE CONTROL REMOTO; INYECTORES DE ACEITE; APLICACIÓN DE COMPUTADORA SOFTWARE PARA MENSAJES DE VOZ; SOFTWARE DE COMPUTADORA PARA DIAGNOSTICAR ENFERMEDADES CON PROPÓSITOS MÉDICOS; SOFTWARE PARA SU USO EN SISTEMAS DE APOYO A DECISIONES MÉDICAS; SOFTWARE DE JUEGOS ELECTRÓNICOS PARA TELÉFONOS MÓVILES; SOFTWARE DE APLICACIONES INFORMÁTICAS PARA MÓVILES; INVERSORES; TARJETAS DE CRÉDITO MAGNÉTICAS; SOFTWARE PARA CONTROLAR LA AUTOMATIZACIÓN INSTRUMENTOS; REACTORES ELÉCTRICOS; APARATOS E INSTRUMENTOS PARA ACUMULAR Y ALMACENAMIENTO DE ELECTRICIDAD; CALCULADORAS ELÉCTRICAS; APARELLAJE ELÉCTRICO; APARATOS DE CONTROL DE VIGILANCIA ELÉCTRICA; MÁQUINAS EXPENDEDORAS ELÉCTRICAS QUE NO SEAN MÁQUINAS EXPENDEDORAS DE APLICACIONES ELECTRÓNICAS; DISPOSITIVOS DE CONTROL ELÉCTRICO; CABLES ELÉCTRICOS, ALAMBRES, CONDUCTORES Y ACCESORIOS DE CONEXIÓN PARA LOS MISMOS; FUENTES DE ALIMENTACIÓN ELECTRÓNICAS; APARATOS DE SISTEMA DE TRANSPORTE DE ELECTRICIDAD; APARATOS PARA EL DIAGNÓSTICO DE INSTALACIONES DE ENERGÍA ELÉCTRICA; DISPOSITIVOS PARA CONTROL DE POTENCIA; LLAVES ELECTRÓNICAS; SISTEMAS DE CONTROL ELECTRÓNICO; BATERÍAS ELÉCTRICAS; BATERÍAS ELÉCTRICAS Y CARGADORES DE BATERÍAS; RECTIFICADORES DE CORRIENTE; INTERRUPTORES DE CIRCUITO DE MEDIA Y BAJA TENSIÓN; INTERRUPTORES DE CIRCUITO; BATERÍAS DE ALMACENAMIENTO ELÉCTRICO; DISPOSITIVOS DE CARGA DE BATERÍAS; INSTRUMENTOS DE MEDICIÓN; PROGRAMAS DE JUEGOS DE COMPUTADORA; PLATAFORMAS DE SOFTWARE INFORMÁTICO; SOFTWARE INFORMÁTICO PARA MANTENER Y HACER FUNCIONAR SISTEMAS INFORMÁTICOS; SOFTWARE DE SISTEMA DE COMPUTADORA; SOFTWARE DE APLICACIONES INFORMÁTICAS; SOFTWARE PROTECTOR DE PANTALLA DE COMPUTADORA; MÁQUINAS DE TARJETAS DE CRÉDITO; MANÓMETROS PARA NEUMÁTICOS; SENSOR DE PRESIÓN DE NEUMÁTICOS; PLACAS PARA CÉLULAS SOLARES; MÓDULOS SOLARES; SOPORTES PARA MÓDULOS SOLARES; SOFTWARE DE COMPUTADORA PARA GENERACIÓN DE ENERGÍA SOLAR; COLECTORES SOLARES; SENSORES AUTOMÁTICOS DE SEGUIMIENTO SOLAR; APARATO PARA MEDIR LA EFICIENCIA DE LAS CÉLULAS SOLARES Y LA CORRIENTE ELÉCTRICA; INVERSORES, CONVERTIDORES PARA GENERACIÓN DE ENERGÍA SOLAR; SOPORTES DE INVERSORES PARA LA GENERACIÓN DE ENERGÍA SOLAR; CONECTORES ELÉCTRICOS PARA GENERACIÓN DE ENERGÍA SOLAR; APARATOS PARA INSPECCIONAR INSTALACIONES DE GENERACIÓN DE ENERGÍA SOLAR; CONVERTIDORES DIRECTOS DE ENERGÍA SOLAR; DISPOSITIVOS DE ALMACENAMIENTO DE ENERGÍA SOLAR; BATERÍAS SOLARES; PANELES DE CÉLULAS SOLARES; SOFTWARE DE COMPUTADORA PARA MEJORAR LAS CAPACIDADES AUDIOVISUALES DE APLICACIONES MULTIMEDIA, ESPECIALMENTE, PARA LA INTEGRACIÓN DE TEXTO, AUDIO, GRÁFICOS, IMÁGENES E IMÁGENES EN MOVIMIENTO; ROBOTS DE TELEPRESENCIA; EQUIPO DE COMUNICACIONES; CONECTORES PARA ENCHUFAR; CAMBIADORES DE EFECTIVO; SOFTWARE DE COMPUTADORA PARA COMUNICARSE CON USUARIOS DE DISPOSITIVOS PORTÁTILES.</t>
  </si>
  <si>
    <t>MOREAU AYMARD JACQUELINE J. - GONZALEZ BENOIT ANA CAROLINA - GARCIA BARRETO YISMAR -</t>
  </si>
  <si>
    <t>2023-0687</t>
  </si>
  <si>
    <t>LA ETIQUETA TIENE COMO ELEMENTO PRINCIPAL LAS LETRAS “HD”, EN LETRA TIPO MOLDE, DE TRAZO GRUESO, EN LETRAS MAYÚSCULAS Y DE COLOR AZUL. EN LA PARTE IZQUIERDA SE PUEDE OBSERVAR UNA IMAGEN QUE ASEMEJA SER UNA FLECHA GEOMÉTRICA, LA CUAL SE ENCUENTRA APUNTANDO HACIA LAS LETRAS “HD”, CON UN DEGRADADO DE COLOR VERDE QUE VA DE LA SIGUIENTE MANERA: EN LA PARTE SUPERIOR UN COLOR VERDE CLARO, LUEGO UN VERDE MEDIO Y, POSTERIORMENTE, UN VERDE MÁS OSCURO. TODO EL CONJUNTO ANTERIORMENTE DESCRITO SE OBSERVA SOBRE UN FONDO BLANCO. SE REIVINDICA EL CONJUNTO ANTERIORMENTE DESCRITO, Y LA COMBINACIÓN DE COLORES SEGÚN SE DESCRIBE. LA DESCRIPCIÓN DE COLORES SE HA HECHO EN CUMPLIMIENTO AL AVISO OFICIAL S/N EMANADO DEL REGISTRO DE LA PROPIEDAD INTELECTUAL FECHADO 18 DE NOVIEMBRE DE 1996.</t>
  </si>
  <si>
    <t>Prioridad: 40-2022-0168199 en: COREA DEL SUR de fecha: 13/09/2022</t>
  </si>
  <si>
    <t>75 Yulgok-ro Jongno-gu, Seoul, Republic of Korea - COREA DEL SUR</t>
  </si>
  <si>
    <t>COREA DEL SUR</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</si>
  <si>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width="10%"&gt;08/03/2023&lt;/td&gt;&lt;td class="izq6a-color" width="10%"&gt;&lt;/td&gt;&lt;td class="izq6a-color" width="10%"&gt;0&lt;/td&gt;&lt;td class="izq6a-color" width="20%"&gt;INGRESO DE SOLICITUD&lt;/td&gt;&lt;td class="izq6a-color" width="10%"&gt;08/03/2023&lt;/td&gt;&lt;td class="izq6a-color" width="30%"&gt;Pago de Tasa y Publicacion en Prensa: F0626549 Tramite: 356458 Ref.: 358240&lt;/td&gt;&lt;td class="celda8" width="10%"&gt;  &lt;/td&gt;&lt;/tr&gt;&lt;tr&gt;&lt;td class="izq6a-color" width="10%"&gt;09/03/2023&lt;/td&gt;&lt;td class="izq6a-color" width="10%"&gt;&lt;/td&gt;&lt;td class="izq6a-color" width="10%"&gt;0&lt;/td&gt;&lt;td class="izq6a-color" width="20%"&gt;ESCRITO DE RECEPCION DE DOCUMENTOS (RECAUDOS)&lt;/td&gt;&lt;td class="izq6a-color" width="10%"&gt;09/03/2023&lt;/td&gt;&lt;td class="izq6a-color" width="30%"&gt;ESCRITO DE RECEPCION DE DOCUMENTOS (RECAUDOS)&lt;/td&gt;&lt;td class="celda8" width="10%"&gt;  &lt;/td&gt;&lt;/tr&gt;&lt;tr&gt;&lt;td class="izq6a-color" width="10%"&gt;17/05/2023&lt;/td&gt;&lt;td class="izq6a-color" width="10%"&gt;&lt;/td&gt;&lt;td class="izq6a-color" width="10%"&gt;0&lt;/td&gt;&lt;td class="izq6a-color" width="20%"&gt;SOLICITUD EN EXAMEN DE FORMA&lt;/td&gt;&lt;td class="izq6a-color" width="10%"&gt;17/05/2023&lt;/td&gt;&lt;td class="izq6a-color" width="30%"&gt;&lt;/td&gt;&lt;td class="celda8" width="10%"&gt;  &lt;/td&gt;&lt;/tr&gt;&lt;tr&gt;&lt;td class="izq6a-color" width="10%"&gt;17/05/2023&lt;/td&gt;&lt;td class="izq6a-color" width="10%"&gt;&lt;/td&gt;&lt;td class="izq6a-color" width="10%"&gt;0&lt;/td&gt;&lt;td class="izq6a-color" width="20%"&gt;SOLICITUD EN EXAMEN DE FORMA&lt;/td&gt;&lt;td class="izq6a-color" width="10%"&gt;17/05/2023&lt;/td&gt;&lt;td class="izq6a-color" width="30%"&gt;&lt;/td&gt;&lt;td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width="30%"&gt;DEVUELTA EN BOLETIN 623&lt;/td&gt;&lt;td class="celda8" width="10%"&gt;&lt;a href="https://webpi.sapi.gob.ve/documentos/devolucion/marcas/forma/boletin623/2023001867.pdf" target="_blank"&gt;&lt;img border="1" height="40" src="https://webpi.sapi.gob.ve/imagenes/ver_devolucion.png" width="40"/&gt;&lt;/a&gt;&lt;/td&gt;&lt;/tr&gt;&lt;tr&gt;&lt;td class="izq6a-color" width="10%"&gt;07/09/2023&lt;/td&gt;&lt;td class="izq6a-color" width="10%"&gt;&lt;/td&gt;&lt;td class="izq6a-color" width="10%"&gt;623&lt;/td&gt;&lt;td class="izq6a-color" width="20%"&gt;ESCRITO DE REINGRESO&lt;/td&gt;&lt;td class="izq6a-color" width="10%"&gt;07/09/2023&lt;/td&gt;&lt;td class="izq6a-color" width="30%"&gt;Contestacion a Oficio de Devolucion de forma publicado en el boletin: 623. Tramite Webpi: 379148&lt;/td&gt;&lt;td class="celda8" width="10%"&gt;&lt;a href="https://webpi.sapi.gob.ve/documentos/cdevolucion/marcas/forma/boletin623/ecd_2023001867.pdf" target="_blank"&gt;&lt;img border="1" height="40" src="https://webpi.sapi.gob.ve/imagenes/ver_devolucion.png" width="40"/&gt;&lt;/a&gt;&lt;/td&gt;&lt;/tr&gt;&lt;tr&gt;&lt;td class="izq6a-color" width="10%"&gt;02/02/2024&lt;/td&gt;&lt;td class="izq6a-color" width="10%"&gt;&lt;/td&gt;&lt;td class="izq6a-color" width="10%"&gt;0&lt;/td&gt;&lt;td class="izq6a-color" width="20%"&gt;REINGRESO DE SOLICITUD&lt;/td&gt;&lt;td class="izq6a-color" width="10%"&gt;02/02/2024&lt;/td&gt;&lt;td class="izq6a-color" width="30%"&gt;&lt;/td&gt;&lt;td class="celda8" width="10%"&gt;  &lt;/td&gt;&lt;/tr&gt;&lt;tr&gt;&lt;td class="izq6a-color" width="10%"&gt;02/02/2024&lt;/td&gt;&lt;td class="izq6a-color" width="10%"&gt;&lt;/td&gt;&lt;td class="izq6a-color" width="10%"&gt;0&lt;/td&gt;&lt;td class="izq6a-color" width="20%"&gt;POR NOTIFICAR ORDEN DE PUBLICACION EN PRENSA POR EXAM. DE FORMA APROBADO&lt;/td&gt;&lt;td class="izq6a-color" width="10%"&gt;02/02/2024&lt;/td&gt;&lt;td class="izq6a-color" width="30%"&gt;&lt;/td&gt;&lt;td class="celda8" width="10%"&gt;  &lt;/td&gt;&lt;/tr&gt;&lt;tr&gt;&lt;td class="izq6a-color" width="10%"&gt;06/03/2024&lt;/td&gt;&lt;td class="izq6a-color" width="10%"&gt;06/05/2024&lt;/td&gt;&lt;td class="izq6a-color" width="10%"&gt;628&lt;/td&gt;&lt;td class="izq6a-color" width="20%"&gt;ORDEN DE PUBLICACION EN PRENSA NOTIFICADA EN BOLETIN&lt;/td&gt;&lt;td class="izq6a-color" width="10%"&gt;06/03/2024&lt;/td&gt;&lt;td class="izq6a-color" width="30%"&gt;ORDEN DE PUBLICACION NOTIFICADA EN BOLETIN 628&lt;/td&gt;&lt;td class="celda8" width="10%"&gt;  &lt;/td&gt;&lt;/tr&gt;&lt;tr&gt;&lt;td class="izq6a-color" width="10%"&gt;06/03/2024&lt;/td&gt;&lt;td class="izq6a-color" width="10%"&gt;&lt;/td&gt;&lt;td class="izq6a-color" width="10%"&gt;628&lt;/td&gt;&lt;td class="izq6a-color" width="20%"&gt;PUBLICACION EN PRENSA DIGITAL PAGADA Y EN CURSO&lt;/td&gt;&lt;td class="izq6a-color" width="10%"&gt;06/03/2024&lt;/td&gt;&lt;td class="izq6a-color" width="30%"&gt;Pago de Tasa y Publicacion en Prensa: F0626549 Tramite: 356458 Ref.: 358240&lt;/td&gt;&lt;td class="celda8" width="10%"&gt;  &lt;/td&gt;&lt;/tr&gt;&lt;tr&gt;&lt;td class="izq6a-color" width="10%"&gt;06/03/2024&lt;/td&gt;&lt;td class="izq6a-color" width="10%"&gt;&lt;/td&gt;&lt;td class="izq6a-color" width="10%"&gt;0&lt;/td&gt;&lt;td class="izq6a-color" width="20%"&gt;RECEPCION DE PUBLICACION EN PRENSA&lt;/td&gt;&lt;td class="izq6a-color" width="10%"&gt;12/03/2024&lt;/td&gt;&lt;td class="izq6a-color" width="30%"&gt;Periodico Digital del SAPI No.:2395 de Fecha: 06/03/2024 segun T/No.: 356458 &lt;/td&gt;&lt;td class="celda8" width="10%"&gt;  &lt;/td&gt;&lt;/tr&gt;&lt;tr&gt;&lt;td class="izq6a-color" width="10%"&gt;27/03/2024&lt;/td&gt;&lt;td class="izq6a-color" width="10%"&gt;&lt;/td&gt;&lt;td class="izq6a-color" width="10%"&gt;628&lt;/td&gt;&lt;td class="izq6a-color" width="20%"&gt;ORDEN DE PUBLICACION EN BOLETIN COMO SOLICITADA&lt;/td&gt;&lt;td class="izq6a-color" width="10%"&gt;27/03/2024&lt;/td&gt;&lt;td class="izq6a-color" width="30%"&gt;&lt;/td&gt;&lt;td class="celda8" width="10%"&gt;  &lt;/td&gt;&lt;/tr&gt;&lt;tr&gt;&lt;td class="izq6a-color" width="10%"&gt;11/04/2024&lt;/td&gt;&lt;td class="izq6a-color" width="10%"&gt;24/05/2024&lt;/td&gt;&lt;td class="izq6a-color" width="10%"&gt;629&lt;/td&gt;&lt;td class="izq6a-color" width="20%"&gt;PUBLICACION DE LA MARCA COMO SOLICITADA &lt;/td&gt;&lt;td class="izq6a-color" width="10%"&gt;11/04/2024&lt;/td&gt;&lt;td class="izq6a-color" width="30%"&gt;PUBLICADA EN BOLETIN 629&lt;/td&gt;&lt;td class="celda8" width="10%"&gt;  &lt;/td&gt;&lt;/tr&gt;&lt;tr&gt;&lt;td class="izq6a-color" width="10%"&gt;31/05/2024&lt;/td&gt;&lt;td class="izq6a-color" width="10%"&gt;&lt;/td&gt;&lt;td class="izq6a-color" width="10%"&gt;0&lt;/td&gt;&lt;td class="izq6a-color" width="20%"&gt;SOLICITUD EN EXAMEN DE REGISTRABILIDAD&lt;/td&gt;&lt;td class="izq6a-color" width="10%"&gt;31/05/2024&lt;/td&gt;&lt;td class="izq6a-color" width="30%"&gt;&lt;/td&gt;&lt;td class="celda8" width="10%"&gt;  &lt;/td&gt;&lt;/tr&gt;&lt;tr&gt;&lt;td class="izq6a-color" width="10%"&gt;18/06/2024&lt;/td&gt;&lt;td class="izq6a-color" width="10%"&gt;&lt;/td&gt;&lt;td class="izq6a-color" width="10%"&gt;&lt;/td&gt;&lt;td class="izq6a-color" width="20%"&gt;BUSQUEDA GRAFICA ELABORADA, PENDIENTE DE EXAMEN DE FONDO&lt;/td&gt;&lt;td class="izq6a-color" width="10%"&gt;18/06/2024&lt;/td&gt;&lt;td class="izq6a-color" width="30%"&gt;BUSQUEDA GRAFICA ELABORADA, PENDIENTE DE EXAMEN DE FONDO&lt;/td&gt;&lt;td class="celda8" width="10%"&gt;  &lt;/td&gt;&lt;/tr&gt;&lt;tr&gt;&lt;td class="izq6a-color" width="10%"&gt;20/06/2024&lt;/td&gt;&lt;td class="izq6a-color" width="10%"&gt;05/08/2024&lt;/td&gt;&lt;td class="izq6a-color" width="10%"&gt;631&lt;/td&gt;&lt;td class="izq6a-color" width="20%"&gt;PUBLICACION DE STATUS ANTERIOR EN BOLETIN DE LA PROPIEDAD INDUSTRIAL (30 DIAS HABILES) &lt;/td&gt;&lt;td class="izq6a-color" width="10%"&gt;20/06/2024&lt;/td&gt;&lt;td class="izq6a-color" width="30%"&gt;CONCEDIDA EN BOLETIN 631&lt;/td&gt;&lt;td class="celda8" width="10%"&gt;  &lt;/td&gt;&lt;/tr&gt;&lt;tr&gt;&lt;td class="izq6a-color" width="10%"&gt;20/06/2024&lt;/td&gt;&lt;td class="izq6a-color" width="10%"&gt;20/06/2039&lt;/td&gt;&lt;td class="izq6a-color" width="10%"&gt;390&lt;/td&gt;&lt;td class="izq6a-color" width="20%"&gt;REGISTRO DE MARCA&lt;/td&gt;&lt;td class="izq6a-color" width="10%"&gt;26/07/2024&lt;/td&gt;&lt;td class="izq6a-color" width="30%"&gt;REGISTRO NUMERO: P400508, POR TRAMITE WEBPI: T0438483&lt;/td&gt;&lt;td class="celda8" width="10%"&gt;&lt;a href="http://multimedia.sapi.gob.ve/marcas/certificados/boletin631/2023001867.pdf" target="_blank"&gt;&lt;img border="1" height="40" src="https://webpi.sapi.gob.ve/imagenes/ver_devolucion.png" width="40"/&gt;&lt;/a&gt;&lt;/td&gt;&lt;/tr&gt;&lt;tr&gt;&lt;td class="izq6a-color" width="10%"&gt;26/07/2024&lt;/td&gt;&lt;td class="izq6a-color" width="10%"&gt;&lt;/td&gt;&lt;td class="izq6a-color" width="10%"&gt;438483&lt;/td&gt;&lt;td class="izq6a-color" width="20%"&gt;PAGO DE DERECHOS&lt;/td&gt;&lt;td class="izq6a-color" width="10%"&gt;26/07/2024&lt;/td&gt;&lt;td class="izq6a-color" width="30%"&gt;9&lt;/td&gt;&lt;td class="celda8" width="10%"&gt;  &lt;/td&gt;&lt;/tr&gt;&lt;/table&gt;</t>
  </si>
  <si>
    <t>Webpi 27-feb-2025 14:52:47</t>
  </si>
  <si>
    <t>P395205</t>
  </si>
  <si>
    <t>calle 5 # G-07 etapa 2 urbanizacion altamira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</si>
  <si>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width="10%"&gt;10/03/2023&lt;/td&gt;&lt;td class="izq6a-color" width="10%"&gt;&lt;/td&gt;&lt;td class="izq6a-color" width="10%"&gt;0&lt;/td&gt;&lt;td class="izq6a-color" width="20%"&gt;INGRESO DE SOLICITUD&lt;/td&gt;&lt;td class="izq6a-color" width="10%"&gt;10/03/2023&lt;/td&gt;&lt;td class="izq6a-color" width="30%"&gt;Pago de Tasa y Publicacion en Prensa: F0626630 Tramite: 356518 Ref.: 358302&lt;/td&gt;&lt;td class="celda8" width="10%"&gt;  &lt;/td&gt;&lt;/tr&gt;&lt;tr&gt;&lt;td class="izq6a-color" width="10%"&gt;18/05/2023&lt;/td&gt;&lt;td class="izq6a-color" width="10%"&gt;&lt;/td&gt;&lt;td class="izq6a-color" width="10%"&gt;0&lt;/td&gt;&lt;td class="izq6a-color" width="20%"&gt;POR NOTIFICAR ORDEN DE PUBLICACION EN PRENSA POR EXAM. DE FORMA APROBADO&lt;/td&gt;&lt;td class="izq6a-color" width="10%"&gt;18/05/2023&lt;/td&gt;&lt;td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F0626630 Tramite: 356518 Ref.: 358302&lt;/td&gt;&lt;td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356518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width="10%"&gt;05/12/2023&lt;/td&gt;&lt;td class="izq6a-color" width="10%"&gt;&lt;/td&gt;&lt;td class="izq6a-color" width="10%"&gt;0&lt;/td&gt;&lt;td class="izq6a-color" width="20%"&gt;SOLICITUD EN EXAMEN DE REGISTRABILIDAD&lt;/td&gt;&lt;td class="izq6a-color" width="10%"&gt;05/12/2023&lt;/td&gt;&lt;td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width="10%"&gt;382&lt;/td&gt;&lt;td class="izq6a-color" width="20%"&gt;REGISTRO DE MARCA&lt;/td&gt;&lt;td class="izq6a-color" width="10%"&gt;04/01/2024&lt;/td&gt;&lt;td class="izq6a-color" width="30%"&gt;REGISTRO NUMERO: P395205, POR TRAMITE WEBPI: T0400044&lt;/td&gt;&lt;td class="celda8" width="10%"&gt;&lt;a href="http://multimedia.sapi.gob.ve/marcas/certificados/boletin626/2023001951.pdf" target="_blank"&gt;&lt;img border="1" height="40" src="https://webpi.sapi.gob.ve/imagenes/ver_devolucion.png" width="40"/&gt;&lt;/a&gt;&lt;/td&gt;&lt;/tr&gt;&lt;tr&gt;&lt;td class="izq6a-color" width="10%"&gt;04/01/2024&lt;/td&gt;&lt;td class="izq6a-color" width="10%"&gt;&lt;/td&gt;&lt;td class="izq6a-color" width="10%"&gt;400044&lt;/td&gt;&lt;td class="izq6a-color" width="20%"&gt;PAGO DE DERECHOS&lt;/td&gt;&lt;td class="izq6a-color" width="10%"&gt;04/01/2024&lt;/td&gt;&lt;td class="izq6a-color" width="30%"&gt;25&lt;/td&gt;&lt;td class="celda8" width="10%"&gt;  &lt;/td&gt;&lt;/tr&gt;&lt;/table&gt;</t>
  </si>
  <si>
    <t>Webpi 27-feb-2025 14:52:58</t>
  </si>
  <si>
    <t>COMPRENDE PRINCIPALMENTE LOS SERVICIOS QUE IMPLICAN LA GESTIÓN, LA EXPLOTACIÓN, LA ORGANIZACIÓN Y LA ADMINISTRACIÓN COMERCIAL DE UNA EMPRESA COMERCIAL O INDUSTRIAL, ASÍ COMO LOS SERVICIOS DE PUBLICIDAD, MARKETING Y PROMOCIÓN. EN CONCLUSIÓN, COMPRENDE LOS SERVICIOS PARA EL AGRUPAMIENTO, POR CUENTA DE TERCEROS, DE UNA AMPLIA GAMA DE PRODUCTOS, EXCEPTO SU TRANSPORTE, PARA QUE LOS CONSUMIDORES PUEDAN VERLOS Y ADQUIRIRLOS CON COMODIDAD; ESTOS SERVICIOS PUEDEN SER PRESTADOS POR COMERCIOS MINORISTAS O MAYORISTAS, DISTRIBUIDORES AUTOMÁTICOS, CATÁLOGOS DE VENTA POR CORRESPONDENCIA O MEDIOS DE COMUNICACIÓN ELECTRÓNICOS TALES COMO SITIOS WEB O PROGRAMAS DE TELEVENTA.</t>
  </si>
  <si>
    <t>ETIQUETAS: EL DISEÑO DE LA MARCA CONSISTE EN UNA ETIQUETA DE FONDO BLANCO, APRECIÁNDOSE EN LA PARTE IZQUIERDA UNA FIGURA FANTASIOSA DE UN CARRITO DE SUPERMERCADO DE BORDE AZUL OSCURO, EL INTERIOR DEL CARRITO ES DE COLOR BLANCO Y SE OBSERVAN DOS FIGURAS SIMILARES A UN TRAPECIO, LA FIGURA DEL LADO IZQUIERDO ES DE COLOR NARANJA Y LA FIGURA DEL LADO DERECHO ES DE COLOR AMARILLO; SE APRECIA EN LA PARTE DERECHA DE LA ETIQUETA LA PALABRA “MULTIMALL” COMPUESTA CON EL PREFIJO “MULTI” PARA HACER REFERENCIA A “MUCHOS” Y LA PALABRA DE ORIGEN INGLÉS “MALL” CUYA TRADUCCIÓN AL ESPAÑOL ES “VARIEDAD DE TIENDAS Y RESTAURANTES”, EN LETRA MOLDE, MINÚSCULA Y COLOR AZUL, SE PUEDE DETALLAR QUE EL INTERIOR DE LA LETRA “M” ES DE COLOR AMARILLO Y EL INTERIOR DE LA LETRA “A “ES DE TIENE COLOR NARANJA, DEBAJO SE OBSERVA LA PALABRA DE ORIGEN INGLÉS “CENTER” CUYA TRADUCCIÓN AL ESPAÑOL ES “CENTRO” EN LETRA MOLDE, MINÚSCULA Y COLOR AMARILLO. SE REIVINDICA EL CONJUNTO DESCRITO A EXCEPCIÓN DE LOS TÉRMINOS GENÉRICOS QUE FORMAN PARTE DEL MISMO.</t>
  </si>
  <si>
    <t>Urb. Ávila de la Alta Florida, Caracas, Venezuela.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</si>
  <si>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width="10%"&gt;10/03/2023&lt;/td&gt;&lt;td class="izq6a-color" width="10%"&gt;&lt;/td&gt;&lt;td class="izq6a-color" width="10%"&gt;0&lt;/td&gt;&lt;td class="izq6a-color" width="20%"&gt;INGRESO DE SOLICITUD&lt;/td&gt;&lt;td class="izq6a-color" width="10%"&gt;10/03/2023&lt;/td&gt;&lt;td class="izq6a-color" width="30%"&gt;Pago de Tasa y Publicacion en Prensa: F0625320 Tramite: 355388 Ref.: 357299&lt;/td&gt;&lt;td class="celda8" width="10%"&gt;  &lt;/td&gt;&lt;/tr&gt;&lt;tr&gt;&lt;td class="izq6a-color" width="10%"&gt;15/05/2023&lt;/td&gt;&lt;td class="izq6a-color" width="10%"&gt;&lt;/td&gt;&lt;td class="izq6a-color" width="10%"&gt;0&lt;/td&gt;&lt;td class="izq6a-color" width="20%"&gt;POR NOTIFICAR ORDEN DE PUBLICACION EN PRENSA POR EXAM. DE FORMA APROBADO&lt;/td&gt;&lt;td class="izq6a-color" width="10%"&gt;15/05/2023&lt;/td&gt;&lt;td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F0625320 Tramite: 355388 Ref.: 357299&lt;/td&gt;&lt;td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355388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width="10%"&gt;06/12/2023&lt;/td&gt;&lt;td class="izq6a-color" width="10%"&gt;&lt;/td&gt;&lt;td class="izq6a-color" width="10%"&gt;&lt;/td&gt;&lt;td class="izq6a-color" width="20%"&gt;BUSQUEDA GRAFICA ELABORADA, PENDIENTE DE EXAMEN DE FONDO&lt;/td&gt;&lt;td class="izq6a-color" width="10%"&gt;06/12/2023&lt;/td&gt;&lt;td class="izq6a-color" width="30%"&gt;BUSQUEDA GRAFICA ELABORADA, PENDIENTE DE EXAMEN DE FONDO&lt;/td&gt;&lt;td class="celda8" width="10%"&gt;  &lt;/td&gt;&lt;/tr&gt;&lt;tr&gt;&lt;td class="izq6a-color" width="10%"&gt;09/04/2024&lt;/td&gt;&lt;td class="izq6a-color" width="10%"&gt;&lt;/td&gt;&lt;td class="izq6a-color" width="10%"&gt;0&lt;/td&gt;&lt;td class="izq6a-color" width="20%"&gt;DEVUELTA POR EXAMEN DE FONDO&lt;/td&gt;&lt;td class="izq6a-color" width="10%"&gt;09/04/2024&lt;/td&gt;&lt;td class="izq6a-color" width="30%"&gt;&lt;/td&gt;&lt;td class="celda8" width="10%"&gt;  &lt;/td&gt;&lt;/tr&gt;&lt;tr&gt;&lt;td class="izq6a-color" width="10%"&gt;09/04/2024&lt;/td&gt;&lt;td class="izq6a-color" width="10%"&gt;&lt;/td&gt;&lt;td class="izq6a-color" width="10%"&gt;0&lt;/td&gt;&lt;td class="izq6a-color" width="20%"&gt;OFICIO DE DEVOLUCION&lt;/td&gt;&lt;td class="izq6a-color" width="10%"&gt;09/04/2024&lt;/td&gt;&lt;td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width="30%"&gt;DEVUELTA POR FONDO EN BOLETIN 630&lt;/td&gt;&lt;td class="celda8" width="10%"&gt;&lt;a href="https://webpi.sapi.gob.ve/documentos/devolucion/marcas/fondo/boletin630/2023001981.pdf" target="_blank"&gt;&lt;img border="1" height="40" src="https://webpi.sapi.gob.ve/imagenes/ver_devolucion.png" width="40"/&gt;&lt;/a&gt;&lt;/td&gt;&lt;/tr&gt;&lt;tr&gt;&lt;td class="izq6a-color" width="10%"&gt;17/02/2025&lt;/td&gt;&lt;td class="izq6a-color" width="10%"&gt;&lt;/td&gt;&lt;td class="izq6a-color" width="10%"&gt;630&lt;/td&gt;&lt;td class="izq6a-color" width="20%"&gt;SOLICITUD CON PRIORIDAD EXTINGUIDA POR PUBLICAR. &lt;/td&gt;&lt;td class="izq6a-color" width="10%"&gt;17/02/2025&lt;/td&gt;&lt;td class="izq6a-color" width="30%"&gt;&lt;/td&gt;&lt;td class="celda8" width="10%"&gt;  &lt;/td&gt;&lt;/tr&gt;&lt;/table&gt;</t>
  </si>
  <si>
    <t>Webpi 27-feb-2025 14:53:10</t>
  </si>
  <si>
    <t>S079590</t>
  </si>
  <si>
    <t>Servicios de publicidad; gestión, organización y administración de negocios comerciales en las áreas de venta, comercialización y promoción de productos de perfumería y cosméticos, incluyendo perfumes, aguas de colonias, maquillaje, cremas, productos de tocador, cosméticos perfumados, jabones y cremas para el cuidado de la cara y el cuerpo; trabajos de oficina; servicios de ventas al detal o al por menor (tiendas minoristas) de perfumes y cosméticos, incluyendo perfumes, aguas de colonias, maquillaje, cremas, productos de tocador, cosméticos perfumados, jabones y cremas para el cuidado de la cara y el cuerpo; servicios de venta al detal o al por menor en línea de perfumes y cosméticos, incluyendo perfumes, aguas de colonias, maquillaje, cremas, productos de tocador, cosméticos perfumados, jabones y cremas para el cuidado de la cara y el cuerpo; servicios de franquicias, incluidas franquicias de tiendas y comercios minoristas, servicios prestados por un franquiciador, en concreto asistencia en la explotación o gestión de empresas industriales o comerciales; asistencia en la dirección de negocios; consultoría en la organización de negocios; servicios de promoción, comercialización y ventas de productos y servicios de terceros mediante la distribución de material impreso y concursos de promoción; consultoría en la organización de negocios; servicios de venta por correspondencia, ventas en línea o a través de una red global de computadoras y venta en reuniones en domicilios particulares.</t>
  </si>
  <si>
    <t>DE SOLA LANDER ARTURO - DE SOLA LANDER IRENE - JARAMILLO MIRANDA, MARIA ANGELICA - QUINTERO PEREZ MARIA DEL ROSARIO - MINGARELLI LOZZI LORENA - GUTIERREZ RODRIGUEZ JOSE - MARIAJOSE HERRERA LANDAETA - CARLOS BACHRICH NAGY - ADAN YASMINA -</t>
  </si>
  <si>
    <t>La marca mixta cuyo registro se solicita, consiste en un círculo o circunferencia de fondo color negro, en cuya parte superior se observa otra circunferencia de color blanco dividida en dos partes iguales por una línea horizontal de color negro, con la peculiaridad que dentro de cada parte segmentada se observa una especie de figura que semeja ser una gota en posición horizontal de color negro, en la parte superior dicha gota está alineada al extremo derecho y en la parte inferior está alineada al extremo izquierdo, en su conjunto dicha circunferencia semeja ser el diseño fantasioso de la letra S. Justo debajo del diseño de la letra S, se encuentra la marca SARITA escrita en letras mayúsculas y en color blanco. Se reivindica el conjunto descrito, los colores señalados conforme a los facsímiles que se acompañan.</t>
  </si>
  <si>
    <t>Av. Jóvito Villalba, Centro Comercial Sambil, nivel PB, local T-85, sector San Lorenzo, Pampatar, Municipio Maneiro, Estado Nueva Esparta, República Bolivariana de Venezuela.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</si>
  <si>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width="10%"&gt;10/03/2023&lt;/td&gt;&lt;td class="izq6a-color" width="10%"&gt;&lt;/td&gt;&lt;td class="izq6a-color" width="10%"&gt;0&lt;/td&gt;&lt;td class="izq6a-color" width="20%"&gt;INGRESO DE SOLICITUD&lt;/td&gt;&lt;td class="izq6a-color" width="10%"&gt;10/03/2023&lt;/td&gt;&lt;td class="izq6a-color" width="30%"&gt;Pago de Tasa y Publicacion en Prensa: F0626821 Tramite: 356691 Ref.: 358419&lt;/td&gt;&lt;td class="celda8" width="10%"&gt;  &lt;/td&gt;&lt;/tr&gt;&lt;tr&gt;&lt;td class="izq6a-color" width="10%"&gt;16/05/2023&lt;/td&gt;&lt;td class="izq6a-color" width="10%"&gt;&lt;/td&gt;&lt;td class="izq6a-color" width="10%"&gt;0&lt;/td&gt;&lt;td class="izq6a-color" width="20%"&gt;POR NOTIFICAR ORDEN DE PUBLICACION EN PRENSA POR EXAM. DE FORMA APROBADO&lt;/td&gt;&lt;td class="izq6a-color" width="10%"&gt;16/05/2023&lt;/td&gt;&lt;td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F0626821 Tramite: 356691 Ref.: 358419&lt;/td&gt;&lt;td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356691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width="10%"&gt;05/12/2023&lt;/td&gt;&lt;td class="izq6a-color" width="10%"&gt;&lt;/td&gt;&lt;td class="izq6a-color" width="10%"&gt;0&lt;/td&gt;&lt;td class="izq6a-color" width="20%"&gt;SOLICITUD EN EXAMEN DE REGISTRABILIDAD&lt;/td&gt;&lt;td class="izq6a-color" width="10%"&gt;05/12/2023&lt;/td&gt;&lt;td class="izq6a-color" width="30%"&gt;&lt;/td&gt;&lt;td class="celda8" width="10%"&gt;  &lt;/td&gt;&lt;/tr&gt;&lt;tr&gt;&lt;td class="izq6a-color" width="10%"&gt;06/12/2023&lt;/td&gt;&lt;td class="izq6a-color" width="10%"&gt;&lt;/td&gt;&lt;td class="izq6a-color" width="10%"&gt;&lt;/td&gt;&lt;td class="izq6a-color" width="20%"&gt;BUSQUEDA GRAFICA ELABORADA, PENDIENTE DE EXAMEN DE FONDO&lt;/td&gt;&lt;td class="izq6a-color" width="10%"&gt;06/12/2023&lt;/td&gt;&lt;td class="izq6a-color" width="30%"&gt;BUSQUEDA GRAFICA ELABORADA, PENDIENTE DE EXAMEN DE FONDO&lt;/td&gt;&lt;td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width="10%"&gt;385&lt;/td&gt;&lt;td class="izq6a-color" width="20%"&gt;REGISTRO DE MARCA&lt;/td&gt;&lt;td class="izq6a-color" width="10%"&gt;30/01/2024&lt;/td&gt;&lt;td class="izq6a-color" width="30%"&gt;REGISTRO NUMERO: S079590&lt;/td&gt;&lt;td class="celda8" width="10%"&gt;&lt;a href="http://multimedia.sapi.gob.ve/marcas/certificados/boletin626/2023001982.pdf" target="_blank"&gt;&lt;img border="1" height="40" src="https://webpi.sapi.gob.ve/imagenes/ver_devolucion.png" width="40"/&gt;&lt;/a&gt;&lt;/td&gt;&lt;/tr&gt;&lt;tr&gt;&lt;td class="izq6a-color" width="10%"&gt;30/01/2024&lt;/td&gt;&lt;td class="izq6a-color" width="10%"&gt;&lt;/td&gt;&lt;td class="izq6a-color" width="10%"&gt;671588&lt;/td&gt;&lt;td class="izq6a-color" width="20%"&gt;PAGO DE DERECHOS&lt;/td&gt;&lt;td class="izq6a-color" width="10%"&gt;30/01/2024&lt;/td&gt;&lt;td class="izq6a-color" width="30%"&gt;35&lt;/td&gt;&lt;td class="celda8" width="10%"&gt;  &lt;/td&gt;&lt;/tr&gt;&lt;/table&gt;</t>
  </si>
  <si>
    <t>Webpi 27-feb-2025 14:53:22</t>
  </si>
  <si>
    <t>P395671</t>
  </si>
  <si>
    <t>Productos agrícolas, acuícolas, hortícolas y forestales en bruto y sin procesar; granos y semillas en bruto o sin procesar; frutas y verduras, hortalizas y legumbres frescas, hierbas aromáticas frescas; plantas y flores naturales; bulbos, plantones y semillas para plantar; animales vivos; productos alimenticios y bebidas para animales; malta</t>
  </si>
  <si>
    <t>CONSISTE EN UN RECTÁNGULO DE COLOR BLANCO, DENTRO DE ESTE SE ENCUENTRA LA PALABRA DE FANTASÍA AIKOZ, EN UNA TIPOGRAFÍA ESPECIAL, LA LETRA A Y Z CONSISTE EN UN RECTÁNGULO DE COLOR BLANCO, DENTRO DE ESTE SE ENCUENTRA LA PALABRA DE FANTASÍA AIKOZ, EN UNA TIPOGRAFÍA ESPECIAL, LA LETRA A Y Z ESTÁN DE COLOR AMARILLO MOSTAZA Y LAS LETRAS I, K Y O ESTÁN DE COLOR VERDE CLARO, A EXCEPCIÓN DEL PUNTO QUE SE ENCUENTRA ARRIBA DE LA I , QUE ESTA DE COLOR AMARILLO MOSTAZA. DEBAJO DE LA PALABRA DE FANTASÍA SE ENCUENTRA UNA LINEA EN FORMA DE MEDIA LUNA DE COLOR VERDE CLARO. SE REIVINDICA EL CONJUNTO ANTERIORMENTE DESCRITO Y LA COMBINACIÓN DE COLORES SE HA HECHO EN CUMPLIMIENTO AL AVISO OFICIAL S/N EMANADO DEL REGISTRO DE LA PROPIEDAD INTELECTUAL FECHA 18 DE NOVIEMBRE DE 1996</t>
  </si>
  <si>
    <t>INVERSIONES BARCELONA ORIENTE C.A.</t>
  </si>
  <si>
    <t>Barcelona Edo. Anzoategui. Venezuela - VENEZUELA</t>
  </si>
  <si>
    <t>Cesión presentada en fecha: 26/06/2024, CESIONARIO: TECHNOCORP, C,A con Domicilio en: VALENCIA, ESTADO CARABOBO, REPUBLICA BOLIVARIANA DE VENEZUELA, WEBPI Tramite No: 430970 y Referencia: 423300. S/Factura: F0697583, de fecha: 2024-06-25</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</si>
  <si>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width="10%"&gt;15/03/2023&lt;/td&gt;&lt;td class="izq6a-color" width="10%"&gt;&lt;/td&gt;&lt;td class="izq6a-color" width="10%"&gt;0&lt;/td&gt;&lt;td class="izq6a-color" width="20%"&gt;INGRESO DE SOLICITUD&lt;/td&gt;&lt;td class="izq6a-color" width="10%"&gt;15/03/2023&lt;/td&gt;&lt;td class="izq6a-color" width="30%"&gt;Pago de Tasa y Publicacion en Prensa: F0626914 Tramite: 356808 Ref.: 358535&lt;/td&gt;&lt;td class="celda8" width="10%"&gt;  &lt;/td&gt;&lt;/tr&gt;&lt;tr&gt;&lt;td class="izq6a-color" width="10%"&gt;18/05/2023&lt;/td&gt;&lt;td class="izq6a-color" width="10%"&gt;&lt;/td&gt;&lt;td class="izq6a-color" width="10%"&gt;0&lt;/td&gt;&lt;td class="izq6a-color" width="20%"&gt;POR NOTIFICAR ORDEN DE PUBLICACION EN PRENSA POR EXAM. DE FORMA APROBADO&lt;/td&gt;&lt;td class="izq6a-color" width="10%"&gt;18/05/2023&lt;/td&gt;&lt;td class="izq6a-color" width="30%"&gt;&lt;/td&gt;&lt;td class="celda8" width="10%"&gt;  &lt;/td&gt;&lt;/tr&gt;&lt;tr&gt;&lt;td class="izq6a-color" width="10%"&gt;11/08/2023&lt;/td&gt;&lt;td class="izq6a-color" width="10%"&gt;&lt;/td&gt;&lt;td class="izq6a-color" width="10%"&gt;645477&lt;/td&gt;&lt;td class="izq6a-color" width="20%"&gt;ESCRITO DE SOLICITUD DE CORRECCION DE ERROR DE DATOS&lt;/td&gt;&lt;td class="izq6a-color" width="10%"&gt;11/08/2023&lt;/td&gt;&lt;td class="izq6a-color" width="30%"&gt;ESCRITO DE SOLICITUD DE CORRECCION DE ERROR DE DATOS&lt;/td&gt;&lt;td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F0626914 Tramite: 356808 Ref.: 358535&lt;/td&gt;&lt;td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356808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width="10%"&gt;08/11/2023&lt;/td&gt;&lt;td class="izq6a-color" width="10%"&gt;&lt;/td&gt;&lt;td class="izq6a-color" width="10%"&gt;0&lt;/td&gt;&lt;td class="izq6a-color" width="20%"&gt;ESCRITO ASOCIADO A MARCA EN TRAMITE - INFORMACION VARIA&lt;/td&gt;&lt;td class="izq6a-color" width="10%"&gt;08/11/2023&lt;/td&gt;&lt;td class="izq6a-color" width="30%"&gt;ESCRITO DE RATIFICACION DE CORRECCION DE ERROR.&lt;/td&gt;&lt;td class="celda8" width="10%"&gt;  &lt;/td&gt;&lt;/tr&gt;&lt;tr&gt;&lt;td class="izq6a-color" width="10%"&gt;28/11/2023&lt;/td&gt;&lt;td class="izq6a-color" width="10%"&gt;&lt;/td&gt;&lt;td class="izq6a-color" width="10%"&gt;&lt;/td&gt;&lt;td class="izq6a-color" width="20%"&gt;BUSQUEDA GRAFICA ELABORADA, PENDIENTE DE EXAMEN DE FONDO&lt;/td&gt;&lt;td class="izq6a-color" width="10%"&gt;28/11/2023&lt;/td&gt;&lt;td class="izq6a-color" width="30%"&gt;BUSQUEDA GRAFICA ELABORADA, PENDIENTE DE EXAMEN DE FONDO&lt;/td&gt;&lt;td class="celda8" width="10%"&gt;  &lt;/td&gt;&lt;/tr&gt;&lt;tr&gt;&lt;td class="izq6a-color" width="10%"&gt;14/12/2023&lt;/td&gt;&lt;td class="izq6a-color" width="10%"&gt;&lt;/td&gt;&lt;td class="izq6a-color" width="10%"&gt;0&lt;/td&gt;&lt;td class="izq6a-color" width="20%"&gt;SOLICITUD EN EXAMEN DE REGISTRABILIDAD&lt;/td&gt;&lt;td class="izq6a-color" width="10%"&gt;14/12/2023&lt;/td&gt;&lt;td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width="10%"&gt;386&lt;/td&gt;&lt;td class="izq6a-color" width="20%"&gt;REGISTRO DE MARCA&lt;/td&gt;&lt;td class="izq6a-color" width="10%"&gt;29/01/2024&lt;/td&gt;&lt;td class="izq6a-color" width="30%"&gt;REGISTRO NUMERO: P395671, POR TRAMITE WEBPI: T0403580&lt;/td&gt;&lt;td class="celda8" width="10%"&gt;&lt;a href="http://multimedia.sapi.gob.ve/marcas/certificados/boletin626/2023002094.pdf" target="_blank"&gt;&lt;img border="1" height="40" src="https://webpi.sapi.gob.ve/imagenes/ver_devolucion.png" width="40"/&gt;&lt;/a&gt;&lt;/td&gt;&lt;/tr&gt;&lt;tr&gt;&lt;td class="izq6a-color" width="10%"&gt;29/01/2024&lt;/td&gt;&lt;td class="izq6a-color" width="10%"&gt;&lt;/td&gt;&lt;td class="izq6a-color" width="10%"&gt;403580&lt;/td&gt;&lt;td class="izq6a-color" width="20%"&gt;PAGO DE DERECHOS&lt;/td&gt;&lt;td class="izq6a-color" width="10%"&gt;29/01/2024&lt;/td&gt;&lt;td class="izq6a-color" width="30%"&gt;31&lt;/td&gt;&lt;td class="celda8" width="10%"&gt;  &lt;/td&gt;&lt;/tr&gt;&lt;tr&gt;&lt;td class="izq6a-color" width="10%"&gt;26/06/2024&lt;/td&gt;&lt;td class="izq6a-color" width="10%"&gt;&lt;/td&gt;&lt;td class="izq6a-color" width="10%"&gt;202430550&lt;/td&gt;&lt;td class="izq6a-color" width="20%"&gt;SOLICITUD DE CESION&lt;/td&gt;&lt;td class="izq6a-color" width="10%"&gt;26/06/2024&lt;/td&gt;&lt;td class="izq6a-color" width="30%"&gt;Cesión presentada en fecha: 26/06/2024, CESIONARIO: TECHNOCORP, C,A con Domicilio en: VALENCIA, ESTADO CARABOBO, REPUBLICA BOLIVARIANA DE VENEZUELA, WEBPI Tramite No: 430970 y Referencia: 423300. S/Factura: F0697583, de fecha: 2024-06-25 &lt;/td&gt;&lt;td class="celda8" width="10%"&gt;  &lt;/td&gt;&lt;/tr&gt;&lt;/table&gt;</t>
  </si>
  <si>
    <t>Webpi 27-feb-2025 14:53:34</t>
  </si>
  <si>
    <t>P399974</t>
  </si>
  <si>
    <t>Productos químicos para la industria, la ciencia y la fotografía, así como para la agricultura, la horticultura y la silvicultura; resinas artificiales en bruto, materias plásticas en bruto; composiciones para la extinción de incendios y la prevención de incendios; preparaciones para templar y soldar metales; sustancias para curtir cueros y pieles de animales; adhesivos (pegamentos) para la industria; masillas y otras materias de relleno en pasta; compost, abonos, fertilizantes; preparaciones biológicas para la industria y la ciencia.</t>
  </si>
  <si>
    <t>GUEVARA JOSE TADEO - LAURA MARIELI TURAREN MAGRO -</t>
  </si>
  <si>
    <t>CONSISTE EN UN LOGOTIPO RECTANGULAR DE COLOR VERDE CLARO CON LA PARTICULARIDAD DE TENER LOS BORDE REDONDEADOS DENTRO DEL MENCIONADO LOGOTIPO SE OBSERVA UN ARBOL DE COLOR VERDE ENCERRADO EN UN CIRCULO DE FONDO BLANCO EN LA PARTE SUPERIOR DE DICHA FIGURA SE OBSERVAN OTRAS FIGURAS SEMEJANDO SER UNAS HOJAS DE DIFERENTES TAMAÑOS DE COLOR VERDE, EN LA PARTE INFERIOR UNAS FIGURAS SEMEJANDO SER LAS RAICES DEL MENCIONADO ARBOL, A UN LADO SE OBSERVA LAS PALABRAS GREEN TIDE (GREEN TIDE=MAREA VERDE) ESCRITA EN LETRAS GRUESAS DE COLOR BLANCO DEBAJO SE OBSERVAN ESCRITA LAS PALABRAS EXTRACTO DE ALGA (PALABRAS DE FANTASIA ), ESCRITAS EN LETRAS FINAS DE COLOR BLANCO. LOS COLORES SE MENCIONAN A EFECTOS DE DESCRIBIR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</si>
  <si>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width="10%"&gt;16/03/2023&lt;/td&gt;&lt;td class="izq6a-color" width="10%"&gt;&lt;/td&gt;&lt;td class="izq6a-color" width="10%"&gt;0&lt;/td&gt;&lt;td class="izq6a-color" width="20%"&gt;INGRESO DE SOLICITUD&lt;/td&gt;&lt;td class="izq6a-color" width="10%"&gt;16/03/2023&lt;/td&gt;&lt;td class="izq6a-color" width="30%"&gt;Pago de Tasa y Publicacion en Prensa: F0626366 Tramite: 356324 Ref.: 358118&lt;/td&gt;&lt;td class="celda8" width="10%"&gt;  &lt;/td&gt;&lt;/tr&gt;&lt;tr&gt;&lt;td class="izq6a-color" width="10%"&gt;12/05/2023&lt;/td&gt;&lt;td class="izq6a-color" width="10%"&gt;&lt;/td&gt;&lt;td class="izq6a-color" width="10%"&gt;0&lt;/td&gt;&lt;td class="izq6a-color" width="20%"&gt;SOLICITUD EN EXAMEN DE FORMA&lt;/td&gt;&lt;td class="izq6a-color" width="10%"&gt;12/05/2023&lt;/td&gt;&lt;td class="izq6a-color" width="30%"&gt;&lt;/td&gt;&lt;td class="celda8" width="10%"&gt;  &lt;/td&gt;&lt;/tr&gt;&lt;tr&gt;&lt;td class="izq6a-color" width="10%"&gt;12/05/2023&lt;/td&gt;&lt;td class="izq6a-color" width="10%"&gt;&lt;/td&gt;&lt;td class="izq6a-color" width="10%"&gt;0&lt;/td&gt;&lt;td class="izq6a-color" width="20%"&gt;SOLICITUD EN EXAMEN DE FORMA&lt;/td&gt;&lt;td class="izq6a-color" width="10%"&gt;12/05/2023&lt;/td&gt;&lt;td class="izq6a-color" width="30%"&gt;&lt;/td&gt;&lt;td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width="30%"&gt;DEVUELTA EN BOLETIN 623&lt;/td&gt;&lt;td class="celda8" width="10%"&gt;&lt;a href="https://webpi.sapi.gob.ve/documentos/devolucion/marcas/forma/boletin623/2023002125.pdf" target="_blank"&gt;&lt;img border="1" height="40" src="https://webpi.sapi.gob.ve/imagenes/ver_devolucion.png" width="40"/&gt;&lt;/a&gt;&lt;/td&gt;&lt;/tr&gt;&lt;tr&gt;&lt;td class="izq6a-color" width="10%"&gt;15/09/2023&lt;/td&gt;&lt;td class="izq6a-color" width="10%"&gt;&lt;/td&gt;&lt;td class="izq6a-color" width="10%"&gt;623&lt;/td&gt;&lt;td class="izq6a-color" width="20%"&gt;ESCRITO DE REINGRESO&lt;/td&gt;&lt;td class="izq6a-color" width="10%"&gt;15/09/2023&lt;/td&gt;&lt;td class="izq6a-color" width="30%"&gt;Contestacion a Oficio de Devolucion de forma publicado en el boletin: 623. Tramite Webpi: 380582&lt;/td&gt;&lt;td class="celda8" width="10%"&gt;&lt;a href="https://webpi.sapi.gob.ve/documentos/cdevolucion/marcas/forma/boletin623/ecd_2023002125.pdf" target="_blank"&gt;&lt;img border="1" height="40" src="https://webpi.sapi.gob.ve/imagenes/ver_devolucion.png" width="40"/&gt;&lt;/a&gt;&lt;/td&gt;&lt;/tr&gt;&lt;tr&gt;&lt;td class="izq6a-color" width="10%"&gt;05/02/2024&lt;/td&gt;&lt;td class="izq6a-color" width="10%"&gt;&lt;/td&gt;&lt;td class="izq6a-color" width="10%"&gt;0&lt;/td&gt;&lt;td class="izq6a-color" width="20%"&gt;REINGRESO DE SOLICITUD&lt;/td&gt;&lt;td class="izq6a-color" width="10%"&gt;05/02/2024&lt;/td&gt;&lt;td class="izq6a-color" width="30%"&gt;&lt;/td&gt;&lt;td class="celda8" width="10%"&gt;  &lt;/td&gt;&lt;/tr&gt;&lt;tr&gt;&lt;td class="izq6a-color" width="10%"&gt;05/02/2024&lt;/td&gt;&lt;td class="izq6a-color" width="10%"&gt;&lt;/td&gt;&lt;td class="izq6a-color" width="10%"&gt;0&lt;/td&gt;&lt;td class="izq6a-color" width="20%"&gt;POR NOTIFICAR ORDEN DE PUBLICACION EN PRENSA POR EXAM. DE FORMA APROBADO&lt;/td&gt;&lt;td class="izq6a-color" width="10%"&gt;05/02/2024&lt;/td&gt;&lt;td class="izq6a-color" width="30%"&gt;&lt;/td&gt;&lt;td class="celda8" width="10%"&gt;  &lt;/td&gt;&lt;/tr&gt;&lt;tr&gt;&lt;td class="izq6a-color" width="10%"&gt;06/03/2024&lt;/td&gt;&lt;td class="izq6a-color" width="10%"&gt;06/05/2024&lt;/td&gt;&lt;td class="izq6a-color" width="10%"&gt;628&lt;/td&gt;&lt;td class="izq6a-color" width="20%"&gt;ORDEN DE PUBLICACION EN PRENSA NOTIFICADA EN BOLETIN&lt;/td&gt;&lt;td class="izq6a-color" width="10%"&gt;06/03/2024&lt;/td&gt;&lt;td class="izq6a-color" width="30%"&gt;ORDEN DE PUBLICACION NOTIFICADA EN BOLETIN 628&lt;/td&gt;&lt;td class="celda8" width="10%"&gt;  &lt;/td&gt;&lt;/tr&gt;&lt;tr&gt;&lt;td class="izq6a-color" width="10%"&gt;06/03/2024&lt;/td&gt;&lt;td class="izq6a-color" width="10%"&gt;&lt;/td&gt;&lt;td class="izq6a-color" width="10%"&gt;628&lt;/td&gt;&lt;td class="izq6a-color" width="20%"&gt;PUBLICACION EN PRENSA DIGITAL PAGADA Y EN CURSO&lt;/td&gt;&lt;td class="izq6a-color" width="10%"&gt;06/03/2024&lt;/td&gt;&lt;td class="izq6a-color" width="30%"&gt;Pago de Tasa y Publicacion en Prensa: F0626366 Tramite: 356324 Ref.: 358118&lt;/td&gt;&lt;td class="celda8" width="10%"&gt;  &lt;/td&gt;&lt;/tr&gt;&lt;tr&gt;&lt;td class="izq6a-color" width="10%"&gt;06/03/2024&lt;/td&gt;&lt;td class="izq6a-color" width="10%"&gt;&lt;/td&gt;&lt;td class="izq6a-color" width="10%"&gt;0&lt;/td&gt;&lt;td class="izq6a-color" width="20%"&gt;RECEPCION DE PUBLICACION EN PRENSA&lt;/td&gt;&lt;td class="izq6a-color" width="10%"&gt;12/03/2024&lt;/td&gt;&lt;td class="izq6a-color" width="30%"&gt;Periodico Digital del SAPI No.:2395 de Fecha: 06/03/2024 segun T/No.: 356324 &lt;/td&gt;&lt;td class="celda8" width="10%"&gt;  &lt;/td&gt;&lt;/tr&gt;&lt;tr&gt;&lt;td class="izq6a-color" width="10%"&gt;27/03/2024&lt;/td&gt;&lt;td class="izq6a-color" width="10%"&gt;&lt;/td&gt;&lt;td class="izq6a-color" width="10%"&gt;628&lt;/td&gt;&lt;td class="izq6a-color" width="20%"&gt;ORDEN DE PUBLICACION EN BOLETIN COMO SOLICITADA&lt;/td&gt;&lt;td class="izq6a-color" width="10%"&gt;27/03/2024&lt;/td&gt;&lt;td class="izq6a-color" width="30%"&gt;&lt;/td&gt;&lt;td class="celda8" width="10%"&gt;  &lt;/td&gt;&lt;/tr&gt;&lt;tr&gt;&lt;td class="izq6a-color" width="10%"&gt;11/04/2024&lt;/td&gt;&lt;td class="izq6a-color" width="10%"&gt;24/05/2024&lt;/td&gt;&lt;td class="izq6a-color" width="10%"&gt;629&lt;/td&gt;&lt;td class="izq6a-color" width="20%"&gt;PUBLICACION DE LA MARCA COMO SOLICITADA &lt;/td&gt;&lt;td class="izq6a-color" width="10%"&gt;11/04/2024&lt;/td&gt;&lt;td class="izq6a-color" width="30%"&gt;PUBLICADA EN BOLETIN 629&lt;/td&gt;&lt;td class="celda8" width="10%"&gt;  &lt;/td&gt;&lt;/tr&gt;&lt;tr&gt;&lt;td class="izq6a-color" width="10%"&gt;30/05/2024&lt;/td&gt;&lt;td class="izq6a-color" width="10%"&gt;&lt;/td&gt;&lt;td class="izq6a-color" width="10%"&gt;0&lt;/td&gt;&lt;td class="izq6a-color" width="20%"&gt;SOLICITUD EN EXAMEN DE REGISTRABILIDAD&lt;/td&gt;&lt;td class="izq6a-color" width="10%"&gt;30/05/2024&lt;/td&gt;&lt;td class="izq6a-color" width="30%"&gt;&lt;/td&gt;&lt;td class="celda8" width="10%"&gt;  &lt;/td&gt;&lt;/tr&gt;&lt;tr&gt;&lt;td class="izq6a-color" width="10%"&gt;20/06/2024&lt;/td&gt;&lt;td class="izq6a-color" width="10%"&gt;05/08/2024&lt;/td&gt;&lt;td class="izq6a-color" width="10%"&gt;631&lt;/td&gt;&lt;td class="izq6a-color" width="20%"&gt;PUBLICACION DE STATUS ANTERIOR EN BOLETIN DE LA PROPIEDAD INDUSTRIAL (30 DIAS HABILES) &lt;/td&gt;&lt;td class="izq6a-color" width="10%"&gt;20/06/2024&lt;/td&gt;&lt;td class="izq6a-color" width="30%"&gt;CONCEDIDA EN BOLETIN 631&lt;/td&gt;&lt;td class="celda8" width="10%"&gt;  &lt;/td&gt;&lt;/tr&gt;&lt;tr&gt;&lt;td class="izq6a-color" width="10%"&gt;20/06/2024&lt;/td&gt;&lt;td class="izq6a-color" width="10%"&gt;20/06/2039&lt;/td&gt;&lt;td class="izq6a-color" width="10%"&gt;389&lt;/td&gt;&lt;td class="izq6a-color" width="20%"&gt;REGISTRO DE MARCA&lt;/td&gt;&lt;td class="izq6a-color" width="10%"&gt;10/07/2024&lt;/td&gt;&lt;td class="izq6a-color" width="30%"&gt;REGISTRO NUMERO: P399974, POR TRAMITE WEBPI: T0435093&lt;/td&gt;&lt;td class="celda8" width="10%"&gt;&lt;a href="http://multimedia.sapi.gob.ve/marcas/certificados/boletin631/2023002125.pdf" target="_blank"&gt;&lt;img border="1" height="40" src="https://webpi.sapi.gob.ve/imagenes/ver_devolucion.png" width="40"/&gt;&lt;/a&gt;&lt;/td&gt;&lt;/tr&gt;&lt;tr&gt;&lt;td class="izq6a-color" width="10%"&gt;10/07/2024&lt;/td&gt;&lt;td class="izq6a-color" width="10%"&gt;&lt;/td&gt;&lt;td class="izq6a-color" width="10%"&gt;435093&lt;/td&gt;&lt;td class="izq6a-color" width="20%"&gt;PAGO DE DERECHOS&lt;/td&gt;&lt;td class="izq6a-color" width="10%"&gt;10/07/2024&lt;/td&gt;&lt;td class="izq6a-color" width="30%"&gt;1&lt;/td&gt;&lt;td class="celda8" width="10%"&gt;  &lt;/td&gt;&lt;/tr&gt;&lt;/table&gt;</t>
  </si>
  <si>
    <t>Webpi 27-feb-2025 14:53:45</t>
  </si>
  <si>
    <t>P395437</t>
  </si>
  <si>
    <t>FORMULACIONES BACTERIANAS PROBIÓTICAS PARA USO VETERINARIO Y PARA SUPLEMENTOS DIETÉTICOS PARA ANIMALES.</t>
  </si>
  <si>
    <t>FRANKLIN HOET LINARES - ALONSO BRICEÑO DELFINA - MARIA MILAGROS NEBREDA - PATRICIA HOET DE LIMBOURG - ALICIA MOLERO MORAN - KAREN INCERA DE BILBAO - MATIAS PEREZ IRAZABAL - JOAQUIN IGNACIO NUÑEZ LANDAEZ - FERNANDO PELÁEZ-PIER -</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</si>
  <si>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width="10%"&gt;20/03/2023&lt;/td&gt;&lt;td class="izq6a-color" width="10%"&gt;&lt;/td&gt;&lt;td class="izq6a-color" width="10%"&gt;0&lt;/td&gt;&lt;td class="izq6a-color" width="20%"&gt;INGRESO DE SOLICITUD&lt;/td&gt;&lt;td class="izq6a-color" width="10%"&gt;20/03/2023&lt;/td&gt;&lt;td class="izq6a-color" width="30%"&gt;Pago de Tasa y Publicacion en Prensa: F0627797 Tramite: 357737 Ref.: 359506&lt;/td&gt;&lt;td class="celda8" width="10%"&gt;  &lt;/td&gt;&lt;/tr&gt;&lt;tr&gt;&lt;td class="izq6a-color" width="10%"&gt;17/05/2023&lt;/td&gt;&lt;td class="izq6a-color" width="10%"&gt;&lt;/td&gt;&lt;td class="izq6a-color" width="10%"&gt;0&lt;/td&gt;&lt;td class="izq6a-color" width="20%"&gt;POR NOTIFICAR ORDEN DE PUBLICACION EN PRENSA POR EXAM. DE FORMA APROBADO&lt;/td&gt;&lt;td class="izq6a-color" width="10%"&gt;17/05/2023&lt;/td&gt;&lt;td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F0627797 Tramite: 357737 Ref.: 359506&lt;/td&gt;&lt;td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357737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width="10%"&gt;05/12/2023&lt;/td&gt;&lt;td class="izq6a-color" width="10%"&gt;&lt;/td&gt;&lt;td class="izq6a-color" width="10%"&gt;0&lt;/td&gt;&lt;td class="izq6a-color" width="20%"&gt;SOLICITUD EN EXAMEN DE REGISTRABILIDAD&lt;/td&gt;&lt;td class="izq6a-color" width="10%"&gt;05/12/2023&lt;/td&gt;&lt;td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width="10%"&gt;384&lt;/td&gt;&lt;td class="izq6a-color" width="20%"&gt;REGISTRO DE MARCA&lt;/td&gt;&lt;td class="izq6a-color" width="10%"&gt;16/01/2024&lt;/td&gt;&lt;td class="izq6a-color" width="30%"&gt;REGISTRO NUMERO: P395437, POR TRAMITE WEBPI: T0401577&lt;/td&gt;&lt;td class="celda8" width="10%"&gt;&lt;a href="http://multimedia.sapi.gob.ve/marcas/certificados/boletin626/2023002215.pdf" target="_blank"&gt;&lt;img border="1" height="40" src="https://webpi.sapi.gob.ve/imagenes/ver_devolucion.png" width="40"/&gt;&lt;/a&gt;&lt;/td&gt;&lt;/tr&gt;&lt;tr&gt;&lt;td class="izq6a-color" width="10%"&gt;16/01/2024&lt;/td&gt;&lt;td class="izq6a-color" width="10%"&gt;&lt;/td&gt;&lt;td class="izq6a-color" width="10%"&gt;401577&lt;/td&gt;&lt;td class="izq6a-color" width="20%"&gt;PAGO DE DERECHOS&lt;/td&gt;&lt;td class="izq6a-color" width="10%"&gt;16/01/2024&lt;/td&gt;&lt;td class="izq6a-color" width="30%"&gt;5&lt;/td&gt;&lt;td class="celda8" width="10%"&gt;  &lt;/td&gt;&lt;/tr&gt;&lt;/table&gt;</t>
  </si>
  <si>
    <t>Webpi 27-feb-2025 14:53:56</t>
  </si>
  <si>
    <t>P395422</t>
  </si>
  <si>
    <t>PERFUMERÍA. CÓSMETICOS, ACEITES ESENCIALES, JABONES COSMÉTICOS, SPLASH.</t>
  </si>
  <si>
    <t>EL MENCIONADO DISEÑO CONSISTE EN UNA ETIQUETA DE FONDO ESCARCHADO EN COLOR NEGRO EN CUYA PARTE CÉNTRICA SE ESCRIBE LA PALABRA "EMELIE" (NOMBRE DE FANTASÍA) EN LETRA MOLDE DE TRAZO FINO EN COLOR DORADO, SE DESTACA LA LETRA "M" DE LA MENCIONADA PALABRA LA CUAL SE CONFORMA DE DOS ARCOS UNIDOS ENTRE SI PARA ASÍ HACER ALUSIÓN A LA LETRA, SE REIVINDICA TODO LO AQUÍ DESCRITO Y COLORES MENOS LO QUE PODRÍA CONSIDERARSE COMO GENÉRICO.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</si>
  <si>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width="10%"&gt;23/03/2023&lt;/td&gt;&lt;td class="izq6a-color" width="10%"&gt;&lt;/td&gt;&lt;td class="izq6a-color" width="10%"&gt;0&lt;/td&gt;&lt;td class="izq6a-color" width="20%"&gt;INGRESO DE SOLICITUD&lt;/td&gt;&lt;td class="izq6a-color" width="10%"&gt;23/03/2023&lt;/td&gt;&lt;td class="izq6a-color" width="30%"&gt;Pago de Tasa y Publicacion en Prensa: F0628040 Tramite: 358049 Ref.: 359834&lt;/td&gt;&lt;td class="celda8" width="10%"&gt;  &lt;/td&gt;&lt;/tr&gt;&lt;tr&gt;&lt;td class="izq6a-color" width="10%"&gt;24/03/2023&lt;/td&gt;&lt;td class="izq6a-color" width="10%"&gt;&lt;/td&gt;&lt;td class="izq6a-color" width="10%"&gt;0&lt;/td&gt;&lt;td class="izq6a-color" width="20%"&gt;ESCRITO DE RECEPCION DE DOCUMENTOS (RECAUDOS)&lt;/td&gt;&lt;td class="izq6a-color" width="10%"&gt;24/03/2023&lt;/td&gt;&lt;td class="izq6a-color" width="30%"&gt;ESCRITO DE RECEPCION DE DOCUMENTOS (RECAUDOS)&lt;/td&gt;&lt;td class="celda8" width="10%"&gt;  &lt;/td&gt;&lt;/tr&gt;&lt;tr&gt;&lt;td class="izq6a-color" width="10%"&gt;18/05/2023&lt;/td&gt;&lt;td class="izq6a-color" width="10%"&gt;&lt;/td&gt;&lt;td class="izq6a-color" width="10%"&gt;0&lt;/td&gt;&lt;td class="izq6a-color" width="20%"&gt;POR NOTIFICAR ORDEN DE PUBLICACION EN PRENSA POR EXAM. DE FORMA APROBADO&lt;/td&gt;&lt;td class="izq6a-color" width="10%"&gt;18/05/2023&lt;/td&gt;&lt;td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F0628040 Tramite: 358049 Ref.: 359834&lt;/td&gt;&lt;td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358049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width="10%"&gt;05/12/2023&lt;/td&gt;&lt;td class="izq6a-color" width="10%"&gt;&lt;/td&gt;&lt;td class="izq6a-color" width="10%"&gt;&lt;/td&gt;&lt;td class="izq6a-color" width="20%"&gt;BUSQUEDA GRAFICA ELABORADA, PENDIENTE DE EXAMEN DE FONDO&lt;/td&gt;&lt;td class="izq6a-color" width="10%"&gt;05/12/2023&lt;/td&gt;&lt;td class="izq6a-color" width="30%"&gt;BUSQUEDA GRAFICA ELABORADA, PENDIENTE DE EXAMEN DE FONDO&lt;/td&gt;&lt;td class="celda8" width="10%"&gt;  &lt;/td&gt;&lt;/tr&gt;&lt;tr&gt;&lt;td class="izq6a-color" width="10%"&gt;07/12/2023&lt;/td&gt;&lt;td class="izq6a-color" width="10%"&gt;&lt;/td&gt;&lt;td class="izq6a-color" width="10%"&gt;0&lt;/td&gt;&lt;td class="izq6a-color" width="20%"&gt;SOLICITUD EN EXAMEN DE REGISTRABILIDAD&lt;/td&gt;&lt;td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width="10%"&gt;384&lt;/td&gt;&lt;td class="izq6a-color" width="20%"&gt;REGISTRO DE MARCA&lt;/td&gt;&lt;td class="izq6a-color" width="10%"&gt;16/01/2024&lt;/td&gt;&lt;td class="izq6a-color" width="30%"&gt;REGISTRO NUMERO: P395422, POR TRAMITE WEBPI: T0401533&lt;/td&gt;&lt;td class="celda8" width="10%"&gt;&lt;a href="http://multimedia.sapi.gob.ve/marcas/certificados/boletin626/2023002412.pdf" target="_blank"&gt;&lt;img border="1" height="40" src="https://webpi.sapi.gob.ve/imagenes/ver_devolucion.png" width="40"/&gt;&lt;/a&gt;&lt;/td&gt;&lt;/tr&gt;&lt;tr&gt;&lt;td class="izq6a-color" width="10%"&gt;16/01/2024&lt;/td&gt;&lt;td class="izq6a-color" width="10%"&gt;&lt;/td&gt;&lt;td class="izq6a-color" width="10%"&gt;401533&lt;/td&gt;&lt;td class="izq6a-color" width="20%"&gt;PAGO DE DERECHOS&lt;/td&gt;&lt;td class="izq6a-color" width="10%"&gt;16/01/2024&lt;/td&gt;&lt;td class="izq6a-color" width="30%"&gt;3&lt;/td&gt;&lt;td class="celda8" width="10%"&gt;  &lt;/td&gt;&lt;/tr&gt;&lt;/table&gt;</t>
  </si>
  <si>
    <t>Webpi 27-feb-2025 14:54:08</t>
  </si>
  <si>
    <t>N059228</t>
  </si>
  <si>
    <t>ESTABLECIMIENTO COMERCIAL DEDICADO A LA VENTA, FABRICACIÓN, COMERCIALIZACIÓN, DISTRIBUCIÓN, EXPENDIO EN GENERAL DE ALIMENTOS Y BEBIDAS.</t>
  </si>
  <si>
    <t>El signo solicitado consiste en un diseño conformado por los siguientes elementos: Se aprecia el término LA SANAHORIA escrita en letra molde, mayúscula de color negro, en la parte superior del mismo se observa un figura la cual se asemeja a una pirámide invertida, cuya punta inferior es ovalada, dicha pirámide es de color negro e internamente posee múltiples rectángulos de color blanco, más arriba se aprecian dos flechas de color negro, las cuales apuntan hacia la parte superior central del logo descrito anteriormente. Se reivindica el conjunto y colores descritos con independencia del tamaño, y no así las palabras o términos genéricos, todo de acuerdo a los facsímiles que se acompañan.</t>
  </si>
  <si>
    <t>Av. El Polo 401, oficina 510, Lima. - PERU</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</si>
  <si>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width="10%"&gt;24/03/2023&lt;/td&gt;&lt;td class="izq6a-color" width="10%"&gt;&lt;/td&gt;&lt;td class="izq6a-color" width="10%"&gt;0&lt;/td&gt;&lt;td class="izq6a-color" width="20%"&gt;INGRESO DE SOLICITUD&lt;/td&gt;&lt;td class="izq6a-color" width="10%"&gt;24/03/2023&lt;/td&gt;&lt;td class="izq6a-color" width="30%"&gt;Pago de Tasa y Publicacion en Prensa: F0628450 Tramite: 358520 Ref.: 360292&lt;/td&gt;&lt;td class="celda8" width="10%"&gt;  &lt;/td&gt;&lt;/tr&gt;&lt;tr&gt;&lt;td class="izq6a-color" width="10%"&gt;22/05/2023&lt;/td&gt;&lt;td class="izq6a-color" width="10%"&gt;&lt;/td&gt;&lt;td class="izq6a-color" width="10%"&gt;0&lt;/td&gt;&lt;td class="izq6a-color" width="20%"&gt;SOLICITUD EN EXAMEN DE FORMA&lt;/td&gt;&lt;td class="izq6a-color" width="10%"&gt;22/05/2023&lt;/td&gt;&lt;td class="izq6a-color" width="30%"&gt;&lt;/td&gt;&lt;td class="celda8" width="10%"&gt;  &lt;/td&gt;&lt;/tr&gt;&lt;tr&gt;&lt;td class="izq6a-color" width="10%"&gt;22/05/2023&lt;/td&gt;&lt;td class="izq6a-color" width="10%"&gt;&lt;/td&gt;&lt;td class="izq6a-color" width="10%"&gt;0&lt;/td&gt;&lt;td class="izq6a-color" width="20%"&gt;SOLICITUD EN EXAMEN DE FORMA&lt;/td&gt;&lt;td class="izq6a-color" width="10%"&gt;22/05/2023&lt;/td&gt;&lt;td class="izq6a-color" width="30%"&gt;&lt;/td&gt;&lt;td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width="30%"&gt;DEVUELTA EN BOLETIN 623&lt;/td&gt;&lt;td class="celda8" width="10%"&gt;&lt;a href="https://webpi.sapi.gob.ve/documentos/devolucion/marcas/forma/boletin623/2023002471.pdf" target="_blank"&gt;&lt;img border="1" height="40" src="https://webpi.sapi.gob.ve/imagenes/ver_devolucion.png" width="40"/&gt;&lt;/a&gt;&lt;/td&gt;&lt;/tr&gt;&lt;tr&gt;&lt;td class="izq6a-color" width="10%"&gt;03/10/2023&lt;/td&gt;&lt;td class="izq6a-color" width="10%"&gt;&lt;/td&gt;&lt;td class="izq6a-color" width="10%"&gt;623&lt;/td&gt;&lt;td class="izq6a-color" width="20%"&gt;ESCRITO DE REINGRESO&lt;/td&gt;&lt;td class="izq6a-color" width="10%"&gt;03/10/2023&lt;/td&gt;&lt;td class="izq6a-color" width="30%"&gt;Contestacion a Oficio de Devolucion de forma publicado en el boletin: 623. Tramite Webpi: 383760&lt;/td&gt;&lt;td class="celda8" width="10%"&gt;&lt;a href="https://webpi.sapi.gob.ve/documentos/cdevolucion/marcas/forma/boletin623/ecd_2023002471.pdf" target="_blank"&gt;&lt;img border="1" height="40" src="https://webpi.sapi.gob.ve/imagenes/ver_devolucion.png" width="40"/&gt;&lt;/a&gt;&lt;/td&gt;&lt;/tr&gt;&lt;tr&gt;&lt;td class="izq6a-color" width="10%"&gt;06/02/2024&lt;/td&gt;&lt;td class="izq6a-color" width="10%"&gt;&lt;/td&gt;&lt;td class="izq6a-color" width="10%"&gt;0&lt;/td&gt;&lt;td class="izq6a-color" width="20%"&gt;REINGRESO DE SOLICITUD&lt;/td&gt;&lt;td class="izq6a-color" width="10%"&gt;06/02/2024&lt;/td&gt;&lt;td class="izq6a-color" width="30%"&gt;&lt;/td&gt;&lt;td class="celda8" width="10%"&gt;  &lt;/td&gt;&lt;/tr&gt;&lt;tr&gt;&lt;td class="izq6a-color" width="10%"&gt;06/02/2024&lt;/td&gt;&lt;td class="izq6a-color" width="10%"&gt;&lt;/td&gt;&lt;td class="izq6a-color" width="10%"&gt;0&lt;/td&gt;&lt;td class="izq6a-color" width="20%"&gt;POR NOTIFICAR ORDEN DE PUBLICACION EN PRENSA POR EXAM. DE FORMA APROBADO&lt;/td&gt;&lt;td class="izq6a-color" width="10%"&gt;06/02/2024&lt;/td&gt;&lt;td class="izq6a-color" width="30%"&gt;&lt;/td&gt;&lt;td class="celda8" width="10%"&gt;  &lt;/td&gt;&lt;/tr&gt;&lt;tr&gt;&lt;td class="izq6a-color" width="10%"&gt;06/03/2024&lt;/td&gt;&lt;td class="izq6a-color" width="10%"&gt;06/05/2024&lt;/td&gt;&lt;td class="izq6a-color" width="10%"&gt;628&lt;/td&gt;&lt;td class="izq6a-color" width="20%"&gt;ORDEN DE PUBLICACION EN PRENSA NOTIFICADA EN BOLETIN&lt;/td&gt;&lt;td class="izq6a-color" width="10%"&gt;06/03/2024&lt;/td&gt;&lt;td class="izq6a-color" width="30%"&gt;ORDEN DE PUBLICACION NOTIFICADA EN BOLETIN 628&lt;/td&gt;&lt;td class="celda8" width="10%"&gt;  &lt;/td&gt;&lt;/tr&gt;&lt;tr&gt;&lt;td class="izq6a-color" width="10%"&gt;06/03/2024&lt;/td&gt;&lt;td class="izq6a-color" width="10%"&gt;&lt;/td&gt;&lt;td class="izq6a-color" width="10%"&gt;628&lt;/td&gt;&lt;td class="izq6a-color" width="20%"&gt;PUBLICACION EN PRENSA DIGITAL PAGADA Y EN CURSO&lt;/td&gt;&lt;td class="izq6a-color" width="10%"&gt;06/03/2024&lt;/td&gt;&lt;td class="izq6a-color" width="30%"&gt;Pago de Tasa y Publicacion en Prensa: F0628450 Tramite: 358520 Ref.: 360292&lt;/td&gt;&lt;td class="celda8" width="10%"&gt;  &lt;/td&gt;&lt;/tr&gt;&lt;tr&gt;&lt;td class="izq6a-color" width="10%"&gt;06/03/2024&lt;/td&gt;&lt;td class="izq6a-color" width="10%"&gt;&lt;/td&gt;&lt;td class="izq6a-color" width="10%"&gt;0&lt;/td&gt;&lt;td class="izq6a-color" width="20%"&gt;RECEPCION DE PUBLICACION EN PRENSA&lt;/td&gt;&lt;td class="izq6a-color" width="10%"&gt;12/03/2024&lt;/td&gt;&lt;td class="izq6a-color" width="30%"&gt;Periodico Digital del SAPI No.:2395 de Fecha: 06/03/2024 segun T/No.: 358520 &lt;/td&gt;&lt;td class="celda8" width="10%"&gt;  &lt;/td&gt;&lt;/tr&gt;&lt;tr&gt;&lt;td class="izq6a-color" width="10%"&gt;27/03/2024&lt;/td&gt;&lt;td class="izq6a-color" width="10%"&gt;&lt;/td&gt;&lt;td class="izq6a-color" width="10%"&gt;628&lt;/td&gt;&lt;td class="izq6a-color" width="20%"&gt;ORDEN DE PUBLICACION EN BOLETIN COMO SOLICITADA&lt;/td&gt;&lt;td class="izq6a-color" width="10%"&gt;27/03/2024&lt;/td&gt;&lt;td class="izq6a-color" width="30%"&gt;&lt;/td&gt;&lt;td class="celda8" width="10%"&gt;  &lt;/td&gt;&lt;/tr&gt;&lt;tr&gt;&lt;td class="izq6a-color" width="10%"&gt;11/04/2024&lt;/td&gt;&lt;td class="izq6a-color" width="10%"&gt;24/05/2024&lt;/td&gt;&lt;td class="izq6a-color" width="10%"&gt;629&lt;/td&gt;&lt;td class="izq6a-color" width="20%"&gt;PUBLICACION DE LA MARCA COMO SOLICITADA &lt;/td&gt;&lt;td class="izq6a-color" width="10%"&gt;11/04/2024&lt;/td&gt;&lt;td class="izq6a-color" width="30%"&gt;PUBLICADA EN BOLETIN 629&lt;/td&gt;&lt;td class="celda8" width="10%"&gt;  &lt;/td&gt;&lt;/tr&gt;&lt;tr&gt;&lt;td class="izq6a-color" width="10%"&gt;03/06/2024&lt;/td&gt;&lt;td class="izq6a-color" width="10%"&gt;&lt;/td&gt;&lt;td class="izq6a-color" width="10%"&gt;0&lt;/td&gt;&lt;td class="izq6a-color" width="20%"&gt;SOLICITUD EN EXAMEN DE REGISTRABILIDAD&lt;/td&gt;&lt;td class="izq6a-color" width="10%"&gt;03/06/2024&lt;/td&gt;&lt;td class="izq6a-color" width="30%"&gt;&lt;/td&gt;&lt;td class="celda8" width="10%"&gt;  &lt;/td&gt;&lt;/tr&gt;&lt;tr&gt;&lt;td class="izq6a-color" width="10%"&gt;07/06/2024&lt;/td&gt;&lt;td class="izq6a-color" width="10%"&gt;&lt;/td&gt;&lt;td class="izq6a-color" width="10%"&gt;&lt;/td&gt;&lt;td class="izq6a-color" width="20%"&gt;BUSQUEDA GRAFICA ELABORADA, PENDIENTE DE EXAMEN DE FONDO&lt;/td&gt;&lt;td class="izq6a-color" width="10%"&gt;07/06/2024&lt;/td&gt;&lt;td class="izq6a-color" width="30%"&gt;BUSQUEDA GRAFICA ELABORADA, PENDIENTE DE EXAMEN DE FONDO&lt;/td&gt;&lt;td class="celda8" width="10%"&gt;  &lt;/td&gt;&lt;/tr&gt;&lt;tr&gt;&lt;td class="izq6a-color" width="10%"&gt;20/06/2024&lt;/td&gt;&lt;td class="izq6a-color" width="10%"&gt;05/08/2024&lt;/td&gt;&lt;td class="izq6a-color" width="10%"&gt;631&lt;/td&gt;&lt;td class="izq6a-color" width="20%"&gt;PUBLICACION DE STATUS ANTERIOR EN BOLETIN DE LA PROPIEDAD INDUSTRIAL (30 DIAS HABILES) &lt;/td&gt;&lt;td class="izq6a-color" width="10%"&gt;20/06/2024&lt;/td&gt;&lt;td class="izq6a-color" width="30%"&gt;CONCEDIDA EN BOLETIN 631&lt;/td&gt;&lt;td class="celda8" width="10%"&gt;  &lt;/td&gt;&lt;/tr&gt;&lt;tr&gt;&lt;td class="izq6a-color" width="10%"&gt;20/06/2024&lt;/td&gt;&lt;td class="izq6a-color" width="10%"&gt;20/06/2039&lt;/td&gt;&lt;td class="izq6a-color" width="10%"&gt;390&lt;/td&gt;&lt;td class="izq6a-color" width="20%"&gt;REGISTRO DE MARCA&lt;/td&gt;&lt;td class="izq6a-color" width="10%"&gt;05/08/2024&lt;/td&gt;&lt;td class="izq6a-color" width="30%"&gt;REGISTRO NUMERO: N059228, POR TRAMITE WEBPI: T0439736&lt;/td&gt;&lt;td class="celda8" width="10%"&gt;&lt;a href="http://multimedia.sapi.gob.ve/marcas/certificados/boletin631/2023002471.pdf" target="_blank"&gt;&lt;img border="1" height="40" src="https://webpi.sapi.gob.ve/imagenes/ver_devolucion.png" width="40"/&gt;&lt;/a&gt;&lt;/td&gt;&lt;/tr&gt;&lt;tr&gt;&lt;td class="izq6a-color" width="10%"&gt;05/08/2024&lt;/td&gt;&lt;td class="izq6a-color" width="10%"&gt;&lt;/td&gt;&lt;td class="izq6a-color" width="10%"&gt;439736&lt;/td&gt;&lt;td class="izq6a-color" width="20%"&gt;PAGO DE DERECHOS&lt;/td&gt;&lt;td class="izq6a-color" width="10%"&gt;05/08/2024&lt;/td&gt;&lt;td class="izq6a-color" width="30%"&gt;46&lt;/td&gt;&lt;td class="celda8" width="10%"&gt;  &lt;/td&gt;&lt;/tr&gt;&lt;/table&gt;</t>
  </si>
  <si>
    <t>Webpi 27-feb-2025 14:54:19</t>
  </si>
  <si>
    <t>P395702</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</si>
  <si>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width="10%"&gt;28/03/2023&lt;/td&gt;&lt;td class="izq6a-color" width="10%"&gt;&lt;/td&gt;&lt;td class="izq6a-color" width="10%"&gt;0&lt;/td&gt;&lt;td class="izq6a-color" width="20%"&gt;INGRESO DE SOLICITUD&lt;/td&gt;&lt;td class="izq6a-color" width="10%"&gt;28/03/2023&lt;/td&gt;&lt;td class="izq6a-color" width="30%"&gt;Pago de Tasa y Publicacion en Prensa: F0628451 Tramite: 358521 Ref.: 360308&lt;/td&gt;&lt;td class="celda8" width="10%"&gt;  &lt;/td&gt;&lt;/tr&gt;&lt;tr&gt;&lt;td class="izq6a-color" width="10%"&gt;19/05/2023&lt;/td&gt;&lt;td class="izq6a-color" width="10%"&gt;&lt;/td&gt;&lt;td class="izq6a-color" width="10%"&gt;0&lt;/td&gt;&lt;td class="izq6a-color" width="20%"&gt;POR NOTIFICAR ORDEN DE PUBLICACION EN PRENSA POR EXAM. DE FORMA APROBADO&lt;/td&gt;&lt;td class="izq6a-color" width="10%"&gt;19/05/2023&lt;/td&gt;&lt;td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F0628451 Tramite: 358521 Ref.: 360308&lt;/td&gt;&lt;td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358521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width="10%"&gt;07/12/2023&lt;/td&gt;&lt;td class="izq6a-color" width="10%"&gt;&lt;/td&gt;&lt;td class="izq6a-color" width="10%"&gt;0&lt;/td&gt;&lt;td class="izq6a-color" width="20%"&gt;SOLICITUD EN EXAMEN DE REGISTRABILIDAD&lt;/td&gt;&lt;td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width="10%"&gt;386&lt;/td&gt;&lt;td class="izq6a-color" width="20%"&gt;REGISTRO DE MARCA&lt;/td&gt;&lt;td class="izq6a-color" width="10%"&gt;30/01/2024&lt;/td&gt;&lt;td class="izq6a-color" width="30%"&gt;REGISTRO NUMERO: P395702, POR TRAMITE WEBPI: T0403839&lt;/td&gt;&lt;td class="celda8" width="10%"&gt;&lt;a href="http://multimedia.sapi.gob.ve/marcas/certificados/boletin626/2023002555.pdf" target="_blank"&gt;&lt;img border="1" height="40" src="https://webpi.sapi.gob.ve/imagenes/ver_devolucion.png" width="40"/&gt;&lt;/a&gt;&lt;/td&gt;&lt;/tr&gt;&lt;tr&gt;&lt;td class="izq6a-color" width="10%"&gt;30/01/2024&lt;/td&gt;&lt;td class="izq6a-color" width="10%"&gt;&lt;/td&gt;&lt;td class="izq6a-color" width="10%"&gt;403839&lt;/td&gt;&lt;td class="izq6a-color" width="20%"&gt;PAGO DE DERECHOS&lt;/td&gt;&lt;td class="izq6a-color" width="10%"&gt;30/01/2024&lt;/td&gt;&lt;td class="izq6a-color" width="30%"&gt;12&lt;/td&gt;&lt;td class="celda8" width="10%"&gt;  &lt;/td&gt;&lt;/tr&gt;&lt;/table&gt;</t>
  </si>
  <si>
    <t>Webpi 27-feb-2025 14:54:30</t>
  </si>
  <si>
    <t>LEMA COMERCIAL APLICADO A LA MARCA BEVERLY, INSCRITA BAJO EL Nº 2023-002668, EN CLASE 31.</t>
  </si>
  <si>
    <t>Valencia, Estado Carabobo. - VENEZUELA</t>
  </si>
  <si>
    <t>POR LA SOLICITUD BASE DEL LEMA N° 2023-2668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</si>
  <si>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width="10%"&gt;30/03/2023&lt;/td&gt;&lt;td class="izq6a-color" width="10%"&gt;&lt;/td&gt;&lt;td class="izq6a-color" width="10%"&gt;0&lt;/td&gt;&lt;td class="izq6a-color" width="20%"&gt;INGRESO DE SOLICITUD&lt;/td&gt;&lt;td class="izq6a-color" width="10%"&gt;30/03/2023&lt;/td&gt;&lt;td class="izq6a-color" width="30%"&gt;Pago de Tasa y Publicacion en Prensa: F0629159 Tramite: 359247 Ref.: 361181&lt;/td&gt;&lt;td class="celda8" width="10%"&gt;  &lt;/td&gt;&lt;/tr&gt;&lt;tr&gt;&lt;td class="izq6a-color" width="10%"&gt;15/05/2023&lt;/td&gt;&lt;td class="izq6a-color" width="10%"&gt;&lt;/td&gt;&lt;td class="izq6a-color" width="10%"&gt;0&lt;/td&gt;&lt;td class="izq6a-color" width="20%"&gt;POR NOTIFICAR ORDEN DE PUBLICACION EN PRENSA POR EXAM. DE FORMA APROBADO&lt;/td&gt;&lt;td class="izq6a-color" width="10%"&gt;15/05/2023&lt;/td&gt;&lt;td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F0629159 Tramite: 359247 Ref.: 361181&lt;/td&gt;&lt;td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359247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width="10%"&gt;07/12/2023&lt;/td&gt;&lt;td class="izq6a-color" width="10%"&gt;&lt;/td&gt;&lt;td class="izq6a-color" width="10%"&gt;0&lt;/td&gt;&lt;td class="izq6a-color" width="20%"&gt;SOLICITUD DETENIDA&lt;/td&gt;&lt;td class="izq6a-color" width="10%"&gt;07/12/2023&lt;/td&gt;&lt;td class="izq6a-color" width="30%"&gt;POR LA SOLICITUD BASE DEL LEMA N° 2023-2668&lt;/td&gt;&lt;td class="celda8" width="10%"&gt;  &lt;/td&gt;&lt;/tr&gt;&lt;/table&gt;</t>
  </si>
  <si>
    <t>Webpi 27-feb-2025 14:54:41</t>
  </si>
  <si>
    <t>P395147</t>
  </si>
  <si>
    <t>Hortalizas y legumbres en conserva, congeladas, secas y cocidas; jaleas.</t>
  </si>
  <si>
    <t>CONSISTE EN UN CUADRADO DE COLOR AZUL CLARO EN EL CUAL DESTACA LA IMAGEN DE UNA FRUTA CON FORMA DE CORAZÓN DE BORDES GRUESOS EN COLOR BLANCO CUYAS HOJAS ESTÁN DELINEADAS IGUALMENTE EN COLOR BLANCO. DEBAJO DE ESTA DESTACA EL TERMINO MANGUANGUA ESCRITO EN LETRA CARACTERÍSTICA EN COLOR BLANCO Y EN LETRA MINÚSCULA. MANGUANGUA= COSA O ASUNTO QUE NO PRESENTA DIFICULTAD SE REIVINDICA EL CONJUNTO DESCRITO Y SE REIVINDICAN LOS COLORES NO ASÍ LOS ELEMENTOS GENÉRICOS.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</si>
  <si>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width="10%"&gt;31/03/2023&lt;/td&gt;&lt;td class="izq6a-color" width="10%"&gt;&lt;/td&gt;&lt;td class="izq6a-color" width="10%"&gt;0&lt;/td&gt;&lt;td class="izq6a-color" width="20%"&gt;INGRESO DE SOLICITUD&lt;/td&gt;&lt;td class="izq6a-color" width="10%"&gt;31/03/2023&lt;/td&gt;&lt;td class="izq6a-color" width="30%"&gt;Pago de Tasa y Publicacion en Prensa: F0629181 Tramite: 359272 Ref.: 361222&lt;/td&gt;&lt;td class="celda8" width="10%"&gt;  &lt;/td&gt;&lt;/tr&gt;&lt;tr&gt;&lt;td class="izq6a-color" width="10%"&gt;16/05/2023&lt;/td&gt;&lt;td class="izq6a-color" width="10%"&gt;&lt;/td&gt;&lt;td class="izq6a-color" width="10%"&gt;0&lt;/td&gt;&lt;td class="izq6a-color" width="20%"&gt;POR NOTIFICAR ORDEN DE PUBLICACION EN PRENSA POR EXAM. DE FORMA APROBADO&lt;/td&gt;&lt;td class="izq6a-color" width="10%"&gt;16/05/2023&lt;/td&gt;&lt;td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F0629181 Tramite: 359272 Ref.: 361222&lt;/td&gt;&lt;td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359272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width="10%"&gt;07/12/2023&lt;/td&gt;&lt;td class="izq6a-color" width="10%"&gt;&lt;/td&gt;&lt;td class="izq6a-color" width="10%"&gt;0&lt;/td&gt;&lt;td class="izq6a-color" width="20%"&gt;SOLICITUD EN EXAMEN DE REGISTRABILIDAD&lt;/td&gt;&lt;td class="izq6a-color" width="10%"&gt;07/12/2023&lt;/td&gt;&lt;td class="izq6a-color" width="30%"&gt;&lt;/td&gt;&lt;td class="celda8" width="10%"&gt;  &lt;/td&gt;&lt;/tr&gt;&lt;tr&gt;&lt;td class="izq6a-color" width="10%"&gt;07/12/2023&lt;/td&gt;&lt;td class="izq6a-color" width="10%"&gt;&lt;/td&gt;&lt;td class="izq6a-color" width="10%"&gt;&lt;/td&gt;&lt;td class="izq6a-color" width="20%"&gt;BUSQUEDA GRAFICA ELABORADA, PENDIENTE DE EXAMEN DE FONDO&lt;/td&gt;&lt;td class="izq6a-color" width="10%"&gt;07/12/2023&lt;/td&gt;&lt;td class="izq6a-color" width="30%"&gt;BUSQUEDA GRAFICA ELABORADA, PENDIENTE DE EXAMEN DE FONDO&lt;/td&gt;&lt;td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width="10%"&gt;383&lt;/td&gt;&lt;td class="izq6a-color" width="20%"&gt;REGISTRO DE MARCA&lt;/td&gt;&lt;td class="izq6a-color" width="10%"&gt;02/01/2024&lt;/td&gt;&lt;td class="izq6a-color" width="30%"&gt;REGISTRO NUMERO: P395147, POR TRAMITE WEBPI: T0399679&lt;/td&gt;&lt;td class="celda8" width="10%"&gt;&lt;a href="http://multimedia.sapi.gob.ve/marcas/certificados/boletin626/2023002766.pdf" target="_blank"&gt;&lt;img border="1" height="40" src="https://webpi.sapi.gob.ve/imagenes/ver_devolucion.png" width="40"/&gt;&lt;/a&gt;&lt;/td&gt;&lt;/tr&gt;&lt;tr&gt;&lt;td class="izq6a-color" width="10%"&gt;02/01/2024&lt;/td&gt;&lt;td class="izq6a-color" width="10%"&gt;&lt;/td&gt;&lt;td class="izq6a-color" width="10%"&gt;399679&lt;/td&gt;&lt;td class="izq6a-color" width="20%"&gt;PAGO DE DERECHOS&lt;/td&gt;&lt;td class="izq6a-color" width="10%"&gt;02/01/2024&lt;/td&gt;&lt;td class="izq6a-color" width="30%"&gt;29&lt;/td&gt;&lt;td class="celda8" width="10%"&gt;  &lt;/td&gt;&lt;/tr&gt;&lt;/table&gt;</t>
  </si>
  <si>
    <t>Webpi 27-feb-2025 14:54:53</t>
  </si>
  <si>
    <t>N058865</t>
  </si>
  <si>
    <t>UNA SOCIEDAD MERCANTIL DEDICADA A LA EXPLOTACIÓN EN TODAS SUS FORMAS DEL RAMO INMOBILIARIO, COMPRA VENTA DE BIENES RAÍCES, INVERSIONES DE TODO TIPO, INTERMEDIACIONES FINANCIERAS, CONSTRUCCIONES, PLANIFICACIÓN Y VENTA, INVERSIONES EN BIENES RAÍCES, ASÍ COMO LA PROMOCIÓN, ORGANIZACIÓN Y DESARROLLO DE NUEVAS EMPRESAS PARA LA PRODUCCIÓN DE BIENES Y SERVICIOS; SERVICIOS DE ARRENDAMIENTO INMOBILIARIO; REPRESENTACIÓN O AGENCIA DE OTRAS FIRMAS O PERSONAS NACIONALES O EXTRANJERAS.</t>
  </si>
  <si>
    <t>EL SIGNO SOLICITADO CONSISTE EN EL DISEÑO DE LA PALABRA "ARQOS" ESCRITO EN LETRA MOLDE, EN MAYÚSCULAS Y DE COLOR BLANCO, ESTANDO CADA LETRA EN EL INTERIOR DE UN CUADRADO DE COLOR NEGRO. NO SE REIVINDICAN LAS EXPRESIONES GENÉRICAS O DE USO COMÚN QUE PUEDAN FORMAR PARTE DEL DISEÑO. SE REIVINDICA EL CONJUNTO DESCRITO. ARQOS: PALABRA DE FANTASÍA.</t>
  </si>
  <si>
    <t>16192 Coastal Highway, Lewes, Delaware 19958, Condado de Sussex, Estados Unidos de America.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</si>
  <si>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width="10%"&gt;04/04/2023&lt;/td&gt;&lt;td class="izq6a-color" width="10%"&gt;&lt;/td&gt;&lt;td class="izq6a-color" width="10%"&gt;0&lt;/td&gt;&lt;td class="izq6a-color" width="20%"&gt;INGRESO DE SOLICITUD&lt;/td&gt;&lt;td class="izq6a-color" width="10%"&gt;04/04/2023&lt;/td&gt;&lt;td class="izq6a-color" width="30%"&gt;Pago de Tasa y Publicacion en Prensa: F0629565 Tramite: 359632 Ref.: 361608&lt;/td&gt;&lt;td class="celda8" width="10%"&gt;  &lt;/td&gt;&lt;/tr&gt;&lt;tr&gt;&lt;td class="izq6a-color" width="10%"&gt;23/05/2023&lt;/td&gt;&lt;td class="izq6a-color" width="10%"&gt;&lt;/td&gt;&lt;td class="izq6a-color" width="10%"&gt;0&lt;/td&gt;&lt;td class="izq6a-color" width="20%"&gt;POR NOTIFICAR ORDEN DE PUBLICACION EN PRENSA POR EXAM. DE FORMA APROBADO&lt;/td&gt;&lt;td class="izq6a-color" width="10%"&gt;23/05/2023&lt;/td&gt;&lt;td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F0629565 Tramite: 359632 Ref.: 361608&lt;/td&gt;&lt;td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359632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width="10%"&gt;07/12/2023&lt;/td&gt;&lt;td class="izq6a-color" width="10%"&gt;&lt;/td&gt;&lt;td class="izq6a-color" width="10%"&gt;0&lt;/td&gt;&lt;td class="izq6a-color" width="20%"&gt;SOLICITUD EN EXAMEN DE REGISTRABILIDAD&lt;/td&gt;&lt;td class="izq6a-color" width="10%"&gt;07/12/2023&lt;/td&gt;&lt;td class="izq6a-color" width="30%"&gt;&lt;/td&gt;&lt;td class="celda8" width="10%"&gt;  &lt;/td&gt;&lt;/tr&gt;&lt;tr&gt;&lt;td class="izq6a-color" width="10%"&gt;11/12/2023&lt;/td&gt;&lt;td class="izq6a-color" width="10%"&gt;&lt;/td&gt;&lt;td class="izq6a-color" width="10%"&gt;&lt;/td&gt;&lt;td class="izq6a-color" width="20%"&gt;BUSQUEDA GRAFICA ELABORADA, PENDIENTE DE EXAMEN DE FONDO&lt;/td&gt;&lt;td class="izq6a-color" width="10%"&gt;11/12/2023&lt;/td&gt;&lt;td class="izq6a-color" width="30%"&gt;BUSQUEDA GRAFICA ELABORADA, PENDIENTE DE EXAMEN DE FONDO&lt;/td&gt;&lt;td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width="10%"&gt;387&lt;/td&gt;&lt;td class="izq6a-color" width="20%"&gt;REGISTRO DE MARCA&lt;/td&gt;&lt;td class="izq6a-color" width="10%"&gt;15/02/2024&lt;/td&gt;&lt;td class="izq6a-color" width="30%"&gt;REGISTRO NUMERO: N058865, POR TRAMITE WEBPI: T0405760&lt;/td&gt;&lt;td class="celda8" width="10%"&gt;&lt;a href="http://multimedia.sapi.gob.ve/marcas/certificados/boletin626/2023002860.pdf" target="_blank"&gt;&lt;img border="1" height="40" src="https://webpi.sapi.gob.ve/imagenes/ver_devolucion.png" width="40"/&gt;&lt;/a&gt;&lt;/td&gt;&lt;/tr&gt;&lt;tr&gt;&lt;td class="izq6a-color" width="10%"&gt;15/02/2024&lt;/td&gt;&lt;td class="izq6a-color" width="10%"&gt;&lt;/td&gt;&lt;td class="izq6a-color" width="10%"&gt;405760&lt;/td&gt;&lt;td class="izq6a-color" width="20%"&gt;PAGO DE DERECHOS&lt;/td&gt;&lt;td class="izq6a-color" width="10%"&gt;15/02/2024&lt;/td&gt;&lt;td class="izq6a-color" width="30%"&gt;46&lt;/td&gt;&lt;td class="celda8" width="10%"&gt;  &lt;/td&gt;&lt;/tr&gt;&lt;/table&gt;</t>
  </si>
  <si>
    <t>Webpi 27-feb-2025 14:55:04</t>
  </si>
  <si>
    <t>P400260</t>
  </si>
  <si>
    <t>TRANSFORMADORES DE VOLTAJE; ACONDICIONADORES DE ENERGÍA; UNIDADES DE POTENCIA [BATERÍAS]; DISTRIBUIDORES DE ENERGÍA [ELÉCTRICA]; CONVERTIDORES ELÉCTRICOS; APARATOS DE ALMACENAMIENTO DE ELECTRICIDAD; APARATOS E INSTRUMENTOS PARA ACUMULAR ELECTRICIDAD; APARATOS E INSTRUMENTOS PARA TRANSFORMAR ELECTRICIDAD; DISPOSITIVOS ELÉCTRICOS DE CONTROL PARA LA GESTIÓN DE LA ENERGÍA; APARATOS E INSTRUMENTOS PARA ACUMULAR Y ALMACENAR ELECTRICIDAD; DISPOSITIVOS DE CARGA DE BATERÍAS PARA VEHÍCULOS DE MOTOR.</t>
  </si>
  <si>
    <t>FRANKLIN HOET LINARES - ALONSO BRICEÑO DELFINA - PATRICIA HOET DE LIMBOURG - ALICIA MOLERO MORAN - KAREN INCERA DE BILBAO - JOAQUIN IGNACIO NUÑEZ LANDAEZ -</t>
  </si>
  <si>
    <t>CONSISTE EN UNA ETIQUETA CUADRADA DE FONDO BLANCO EN LA QUE SE OBSERVA UNA FIGURA IRREGULAR QUE SE ASEMEJA A DOS FLECHAS ROJAS APUNTANDO CADA UNA HACIA EL CENTRO DEL CONJUNTO, UNIDAS POR UNA LÍNEA SEMICIRCULAR DEL MISMO COLOR. SE REIVINDICA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</si>
  <si>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width="10%"&gt;04/04/2023&lt;/td&gt;&lt;td class="izq6a-color" width="10%"&gt;&lt;/td&gt;&lt;td class="izq6a-color" width="10%"&gt;0&lt;/td&gt;&lt;td class="izq6a-color" width="20%"&gt;INGRESO DE SOLICITUD&lt;/td&gt;&lt;td class="izq6a-color" width="10%"&gt;04/04/2023&lt;/td&gt;&lt;td class="izq6a-color" width="30%"&gt;Pago de Tasa y Publicacion en Prensa: F0629559 Tramite: 359626 Ref.: 361599&lt;/td&gt;&lt;td class="celda8" width="10%"&gt;  &lt;/td&gt;&lt;/tr&gt;&lt;tr&gt;&lt;td class="izq6a-color" width="10%"&gt;23/05/2023&lt;/td&gt;&lt;td class="izq6a-color" width="10%"&gt;&lt;/td&gt;&lt;td class="izq6a-color" width="10%"&gt;0&lt;/td&gt;&lt;td class="izq6a-color" width="20%"&gt;SOLICITUD EN EXAMEN DE FORMA&lt;/td&gt;&lt;td class="izq6a-color" width="10%"&gt;23/05/2023&lt;/td&gt;&lt;td class="izq6a-color" width="30%"&gt;&lt;/td&gt;&lt;td class="celda8" width="10%"&gt;  &lt;/td&gt;&lt;/tr&gt;&lt;tr&gt;&lt;td class="izq6a-color" width="10%"&gt;23/05/2023&lt;/td&gt;&lt;td class="izq6a-color" width="10%"&gt;&lt;/td&gt;&lt;td class="izq6a-color" width="10%"&gt;0&lt;/td&gt;&lt;td class="izq6a-color" width="20%"&gt;SOLICITUD EN EXAMEN DE FORMA&lt;/td&gt;&lt;td class="izq6a-color" width="10%"&gt;23/05/2023&lt;/td&gt;&lt;td class="izq6a-color" width="30%"&gt;&lt;/td&gt;&lt;td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width="30%"&gt;DEVUELTA EN BOLETIN 623&lt;/td&gt;&lt;td class="celda8" width="10%"&gt;&lt;a href="https://webpi.sapi.gob.ve/documentos/devolucion/marcas/forma/boletin623/2023002864.pdf" target="_blank"&gt;&lt;img border="1" height="40" src="https://webpi.sapi.gob.ve/imagenes/ver_devolucion.png" width="40"/&gt;&lt;/a&gt;&lt;/td&gt;&lt;/tr&gt;&lt;tr&gt;&lt;td class="izq6a-color" width="10%"&gt;25/09/2023&lt;/td&gt;&lt;td class="izq6a-color" width="10%"&gt;&lt;/td&gt;&lt;td class="izq6a-color" width="10%"&gt;623&lt;/td&gt;&lt;td class="izq6a-color" width="20%"&gt;ESCRITO DE REINGRESO&lt;/td&gt;&lt;td class="izq6a-color" width="10%"&gt;25/09/2023&lt;/td&gt;&lt;td class="izq6a-color" width="30%"&gt;Contestacion a Oficio de Devolucion de forma publicado en el boletin: 623. Tramite Webpi: 381967&lt;/td&gt;&lt;td class="celda8" width="10%"&gt;&lt;a href="https://webpi.sapi.gob.ve/documentos/cdevolucion/marcas/forma/boletin623/ecd_2023002864.pdf" target="_blank"&gt;&lt;img border="1" height="40" src="https://webpi.sapi.gob.ve/imagenes/ver_devolucion.png" width="40"/&gt;&lt;/a&gt;&lt;/td&gt;&lt;/tr&gt;&lt;tr&gt;&lt;td class="izq6a-color" width="10%"&gt;06/02/2024&lt;/td&gt;&lt;td class="izq6a-color" width="10%"&gt;&lt;/td&gt;&lt;td class="izq6a-color" width="10%"&gt;0&lt;/td&gt;&lt;td class="izq6a-color" width="20%"&gt;REINGRESO DE SOLICITUD&lt;/td&gt;&lt;td class="izq6a-color" width="10%"&gt;06/02/2024&lt;/td&gt;&lt;td class="izq6a-color" width="30%"&gt;&lt;/td&gt;&lt;td class="celda8" width="10%"&gt;  &lt;/td&gt;&lt;/tr&gt;&lt;tr&gt;&lt;td class="izq6a-color" width="10%"&gt;06/02/2024&lt;/td&gt;&lt;td class="izq6a-color" width="10%"&gt;&lt;/td&gt;&lt;td class="izq6a-color" width="10%"&gt;0&lt;/td&gt;&lt;td class="izq6a-color" width="20%"&gt;POR NOTIFICAR ORDEN DE PUBLICACION EN PRENSA POR EXAM. DE FORMA APROBADO&lt;/td&gt;&lt;td class="izq6a-color" width="10%"&gt;06/02/2024&lt;/td&gt;&lt;td class="izq6a-color" width="30%"&gt;&lt;/td&gt;&lt;td class="celda8" width="10%"&gt;  &lt;/td&gt;&lt;/tr&gt;&lt;tr&gt;&lt;td class="izq6a-color" width="10%"&gt;06/03/2024&lt;/td&gt;&lt;td class="izq6a-color" width="10%"&gt;06/05/2024&lt;/td&gt;&lt;td class="izq6a-color" width="10%"&gt;628&lt;/td&gt;&lt;td class="izq6a-color" width="20%"&gt;ORDEN DE PUBLICACION EN PRENSA NOTIFICADA EN BOLETIN&lt;/td&gt;&lt;td class="izq6a-color" width="10%"&gt;06/03/2024&lt;/td&gt;&lt;td class="izq6a-color" width="30%"&gt;ORDEN DE PUBLICACION NOTIFICADA EN BOLETIN 628&lt;/td&gt;&lt;td class="celda8" width="10%"&gt;  &lt;/td&gt;&lt;/tr&gt;&lt;tr&gt;&lt;td class="izq6a-color" width="10%"&gt;06/03/2024&lt;/td&gt;&lt;td class="izq6a-color" width="10%"&gt;&lt;/td&gt;&lt;td class="izq6a-color" width="10%"&gt;628&lt;/td&gt;&lt;td class="izq6a-color" width="20%"&gt;PUBLICACION EN PRENSA DIGITAL PAGADA Y EN CURSO&lt;/td&gt;&lt;td class="izq6a-color" width="10%"&gt;06/03/2024&lt;/td&gt;&lt;td class="izq6a-color" width="30%"&gt;Pago de Tasa y Publicacion en Prensa: F0629559 Tramite: 359626 Ref.: 361599&lt;/td&gt;&lt;td class="celda8" width="10%"&gt;  &lt;/td&gt;&lt;/tr&gt;&lt;tr&gt;&lt;td class="izq6a-color" width="10%"&gt;06/03/2024&lt;/td&gt;&lt;td class="izq6a-color" width="10%"&gt;&lt;/td&gt;&lt;td class="izq6a-color" width="10%"&gt;0&lt;/td&gt;&lt;td class="izq6a-color" width="20%"&gt;RECEPCION DE PUBLICACION EN PRENSA&lt;/td&gt;&lt;td class="izq6a-color" width="10%"&gt;12/03/2024&lt;/td&gt;&lt;td class="izq6a-color" width="30%"&gt;Periodico Digital del SAPI No.:2395 de Fecha: 06/03/2024 segun T/No.: 359626 &lt;/td&gt;&lt;td class="celda8" width="10%"&gt;  &lt;/td&gt;&lt;/tr&gt;&lt;tr&gt;&lt;td class="izq6a-color" width="10%"&gt;27/03/2024&lt;/td&gt;&lt;td class="izq6a-color" width="10%"&gt;&lt;/td&gt;&lt;td class="izq6a-color" width="10%"&gt;628&lt;/td&gt;&lt;td class="izq6a-color" width="20%"&gt;ORDEN DE PUBLICACION EN BOLETIN COMO SOLICITADA&lt;/td&gt;&lt;td class="izq6a-color" width="10%"&gt;27/03/2024&lt;/td&gt;&lt;td class="izq6a-color" width="30%"&gt;&lt;/td&gt;&lt;td class="celda8" width="10%"&gt;  &lt;/td&gt;&lt;/tr&gt;&lt;tr&gt;&lt;td class="izq6a-color" width="10%"&gt;11/04/2024&lt;/td&gt;&lt;td class="izq6a-color" width="10%"&gt;24/05/2024&lt;/td&gt;&lt;td class="izq6a-color" width="10%"&gt;629&lt;/td&gt;&lt;td class="izq6a-color" width="20%"&gt;PUBLICACION DE LA MARCA COMO SOLICITADA &lt;/td&gt;&lt;td class="izq6a-color" width="10%"&gt;11/04/2024&lt;/td&gt;&lt;td class="izq6a-color" width="30%"&gt;PUBLICADA EN BOLETIN 629&lt;/td&gt;&lt;td class="celda8" width="10%"&gt;  &lt;/td&gt;&lt;/tr&gt;&lt;tr&gt;&lt;td class="izq6a-color" width="10%"&gt;03/06/2024&lt;/td&gt;&lt;td class="izq6a-color" width="10%"&gt;&lt;/td&gt;&lt;td class="izq6a-color" width="10%"&gt;0&lt;/td&gt;&lt;td class="izq6a-color" width="20%"&gt;SOLICITUD EN EXAMEN DE REGISTRABILIDAD&lt;/td&gt;&lt;td class="izq6a-color" width="10%"&gt;03/06/2024&lt;/td&gt;&lt;td class="izq6a-color" width="30%"&gt;&lt;/td&gt;&lt;td class="celda8" width="10%"&gt;  &lt;/td&gt;&lt;/tr&gt;&lt;tr&gt;&lt;td class="izq6a-color" width="10%"&gt;11/06/2024&lt;/td&gt;&lt;td class="izq6a-color" width="10%"&gt;&lt;/td&gt;&lt;td class="izq6a-color" width="10%"&gt;&lt;/td&gt;&lt;td class="izq6a-color" width="20%"&gt;BUSQUEDA GRAFICA ELABORADA, PENDIENTE DE EXAMEN DE FONDO&lt;/td&gt;&lt;td class="izq6a-color" width="10%"&gt;11/06/2024&lt;/td&gt;&lt;td class="izq6a-color" width="30%"&gt;BUSQUEDA GRAFICA ELABORADA, PENDIENTE DE EXAMEN DE FONDO&lt;/td&gt;&lt;td class="celda8" width="10%"&gt;  &lt;/td&gt;&lt;/tr&gt;&lt;tr&gt;&lt;td class="izq6a-color" width="10%"&gt;20/06/2024&lt;/td&gt;&lt;td class="izq6a-color" width="10%"&gt;05/08/2024&lt;/td&gt;&lt;td class="izq6a-color" width="10%"&gt;631&lt;/td&gt;&lt;td class="izq6a-color" width="20%"&gt;PUBLICACION DE STATUS ANTERIOR EN BOLETIN DE LA PROPIEDAD INDUSTRIAL (30 DIAS HABILES) &lt;/td&gt;&lt;td class="izq6a-color" width="10%"&gt;20/06/2024&lt;/td&gt;&lt;td class="izq6a-color" width="30%"&gt;CONCEDIDA EN BOLETIN 631&lt;/td&gt;&lt;td class="celda8" width="10%"&gt;  &lt;/td&gt;&lt;/tr&gt;&lt;tr&gt;&lt;td class="izq6a-color" width="10%"&gt;20/06/2024&lt;/td&gt;&lt;td class="izq6a-color" width="10%"&gt;20/06/2039&lt;/td&gt;&lt;td class="izq6a-color" width="10%"&gt;389&lt;/td&gt;&lt;td class="izq6a-color" width="20%"&gt;REGISTRO DE MARCA&lt;/td&gt;&lt;td class="izq6a-color" width="10%"&gt;19/07/2024&lt;/td&gt;&lt;td class="izq6a-color" width="30%"&gt;REGISTRO NUMERO: P400260, POR TRAMITE WEBPI: T0437078&lt;/td&gt;&lt;td class="celda8" width="10%"&gt;&lt;a href="http://multimedia.sapi.gob.ve/marcas/certificados/boletin631/2023002864.pdf" target="_blank"&gt;&lt;img border="1" height="40" src="https://webpi.sapi.gob.ve/imagenes/ver_devolucion.png" width="40"/&gt;&lt;/a&gt;&lt;/td&gt;&lt;/tr&gt;&lt;tr&gt;&lt;td class="izq6a-color" width="10%"&gt;19/07/2024&lt;/td&gt;&lt;td class="izq6a-color" width="10%"&gt;&lt;/td&gt;&lt;td class="izq6a-color" width="10%"&gt;437078&lt;/td&gt;&lt;td class="izq6a-color" width="20%"&gt;PAGO DE DERECHOS&lt;/td&gt;&lt;td class="izq6a-color" width="10%"&gt;19/07/2024&lt;/td&gt;&lt;td class="izq6a-color" width="30%"&gt;9&lt;/td&gt;&lt;td class="celda8" width="10%"&gt;  &lt;/td&gt;&lt;/tr&gt;&lt;/table&gt;</t>
  </si>
  <si>
    <t>Webpi 27-feb-2025 14:55:16</t>
  </si>
  <si>
    <t>P395774</t>
  </si>
  <si>
    <t>Gansito</t>
  </si>
  <si>
    <t>Preparaciones hechas a base de cereal, pan, pasteles y galletas, bebidas a base de chocolate.</t>
  </si>
  <si>
    <t>El signo solicitado consiste en un diseño conformado por los siguientes elementos: Se aprecia el término GANSITO escrita en letra molde, en color negro, posicionada en diagonal, con un borde y fondo de color blanco; siendo que la letra G se encuentra en mayúscula y el resto en minúscula. Todo el conjunto descrito reposa sobre un ovalo horizontal, posicionado en diagonal y de fondo color fucsia, con un trazado en el borde del ovalo en color azul. Se reivindica el conjunto y colores descritos con independencia del tamaño, y no así las palabras o términos genéricos, todo de acuerdo a los facsímiles que se acompañan.</t>
  </si>
  <si>
    <t>Calle Josep Pla, 2, Barcelona. - ESPAÑA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</si>
  <si>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width="10%"&gt;10/04/2023&lt;/td&gt;&lt;td class="izq6a-color" width="10%"&gt;&lt;/td&gt;&lt;td class="izq6a-color" width="10%"&gt;0&lt;/td&gt;&lt;td class="izq6a-color" width="20%"&gt;INGRESO DE SOLICITUD&lt;/td&gt;&lt;td class="izq6a-color" width="10%"&gt;10/04/2023&lt;/td&gt;&lt;td class="izq6a-color" width="30%"&gt;Pago de Tasa y Publicacion en Prensa: F0629746 Tramite: 359790 Ref.: 361774&lt;/td&gt;&lt;td class="celda8" width="10%"&gt;  &lt;/td&gt;&lt;/tr&gt;&lt;tr&gt;&lt;td class="izq6a-color" width="10%"&gt;24/05/2023&lt;/td&gt;&lt;td class="izq6a-color" width="10%"&gt;&lt;/td&gt;&lt;td class="izq6a-color" width="10%"&gt;0&lt;/td&gt;&lt;td class="izq6a-color" width="20%"&gt;POR NOTIFICAR ORDEN DE PUBLICACION EN PRENSA POR EXAM. DE FORMA APROBADO&lt;/td&gt;&lt;td class="izq6a-color" width="10%"&gt;24/05/2023&lt;/td&gt;&lt;td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F0629746 Tramite: 359790 Ref.: 361774&lt;/td&gt;&lt;td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359790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width="10%"&gt;07/12/2023&lt;/td&gt;&lt;td class="izq6a-color" width="10%"&gt;&lt;/td&gt;&lt;td class="izq6a-color" width="10%"&gt;&lt;/td&gt;&lt;td class="izq6a-color" width="20%"&gt;BUSQUEDA GRAFICA ELABORADA, PENDIENTE DE EXAMEN DE FONDO&lt;/td&gt;&lt;td class="izq6a-color" width="10%"&gt;07/12/2023&lt;/td&gt;&lt;td class="izq6a-color" width="30%"&gt;BUSQUEDA GRAFICA ELABORADA, PENDIENTE DE EXAMEN DE FONDO&lt;/td&gt;&lt;td class="celda8" width="10%"&gt;  &lt;/td&gt;&lt;/tr&gt;&lt;tr&gt;&lt;td class="izq6a-color" width="10%"&gt;07/12/2023&lt;/td&gt;&lt;td class="izq6a-color" width="10%"&gt;&lt;/td&gt;&lt;td class="izq6a-color" width="10%"&gt;0&lt;/td&gt;&lt;td class="izq6a-color" width="20%"&gt;SOLICITUD EN EXAMEN DE REGISTRABILIDAD&lt;/td&gt;&lt;td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width="10%"&gt;386&lt;/td&gt;&lt;td class="izq6a-color" width="20%"&gt;REGISTRO DE MARCA&lt;/td&gt;&lt;td class="izq6a-color" width="10%"&gt;02/02/2024&lt;/td&gt;&lt;td class="izq6a-color" width="30%"&gt;REGISTRO NUMERO: P395774, POR TRAMITE WEBPI: T0404407&lt;/td&gt;&lt;td class="celda8" width="10%"&gt;&lt;a href="http://multimedia.sapi.gob.ve/marcas/certificados/boletin626/2023002917.pdf" target="_blank"&gt;&lt;img border="1" height="40" src="https://webpi.sapi.gob.ve/imagenes/ver_devolucion.png" width="40"/&gt;&lt;/a&gt;&lt;/td&gt;&lt;/tr&gt;&lt;tr&gt;&lt;td class="izq6a-color" width="10%"&gt;02/02/2024&lt;/td&gt;&lt;td class="izq6a-color" width="10%"&gt;&lt;/td&gt;&lt;td class="izq6a-color" width="10%"&gt;404407&lt;/td&gt;&lt;td class="izq6a-color" width="20%"&gt;PAGO DE DERECHOS&lt;/td&gt;&lt;td class="izq6a-color" width="10%"&gt;02/02/2024&lt;/td&gt;&lt;td class="izq6a-color" width="30%"&gt;30&lt;/td&gt;&lt;td class="celda8" width="10%"&gt;  &lt;/td&gt;&lt;/tr&gt;&lt;/table&gt;</t>
  </si>
  <si>
    <t>Webpi 27-feb-2025 14:55:27</t>
  </si>
  <si>
    <t>PRODUCTOS FARMACEUTICOS, USO VETERINARIO, FUNGICIDAS, Y HERBICIDAS.</t>
  </si>
  <si>
    <t>SOLICITUD DESISTIDA POR LEY EN BOLETIN 628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</si>
  <si>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width="10%"&gt;12/04/2023&lt;/td&gt;&lt;td class="izq6a-color" width="10%"&gt;&lt;/td&gt;&lt;td class="izq6a-color" width="10%"&gt;0&lt;/td&gt;&lt;td class="izq6a-color" width="20%"&gt;INGRESO DE SOLICITUD&lt;/td&gt;&lt;td class="izq6a-color" width="10%"&gt;12/04/2023&lt;/td&gt;&lt;td class="izq6a-color" width="30%"&gt;Pago de Tasa y Publicacion en Prensa: F0630034 Tramite: 360102 Ref.: 362231&lt;/td&gt;&lt;td class="celda8" width="10%"&gt;  &lt;/td&gt;&lt;/tr&gt;&lt;tr&gt;&lt;td class="izq6a-color" width="10%"&gt;13/04/2023&lt;/td&gt;&lt;td class="izq6a-color" width="10%"&gt;&lt;/td&gt;&lt;td class="izq6a-color" width="10%"&gt;0&lt;/td&gt;&lt;td class="izq6a-color" width="20%"&gt;ESCRITO DE RECEPCION DE DOCUMENTOS (RECAUDOS)&lt;/td&gt;&lt;td class="izq6a-color" width="10%"&gt;13/04/2023&lt;/td&gt;&lt;td class="izq6a-color" width="30%"&gt;ESCRITO DE CONSIGNACIÓN DE DOCUMENTOS. &lt;/td&gt;&lt;td class="celda8" width="10%"&gt;  &lt;/td&gt;&lt;/tr&gt;&lt;tr&gt;&lt;td class="izq6a-color" width="10%"&gt;24/05/2023&lt;/td&gt;&lt;td class="izq6a-color" width="10%"&gt;&lt;/td&gt;&lt;td class="izq6a-color" width="10%"&gt;0&lt;/td&gt;&lt;td class="izq6a-color" width="20%"&gt;POR NOTIFICAR ORDEN DE PUBLICACION EN PRENSA POR EXAM. DE FORMA APROBADO&lt;/td&gt;&lt;td class="izq6a-color" width="10%"&gt;24/05/2023&lt;/td&gt;&lt;td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F0630034 Tramite: 360102 Ref.: 362231&lt;/td&gt;&lt;td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360102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width="10%"&gt;20/11/2023&lt;/td&gt;&lt;td class="izq6a-color" width="10%"&gt;&lt;/td&gt;&lt;td class="izq6a-color" width="10%"&gt;624&lt;/td&gt;&lt;td class="izq6a-color" width="20%"&gt;ESCRITO DE OPOSICION&lt;/td&gt;&lt;td class="izq6a-color" width="10%"&gt;20/11/2023&lt;/td&gt;&lt;td class="izq6a-color" width="30%"&gt;GABRIELA RUBIO, Cedula: 20614112, empresa: FARMA, S.A.. Tramite Webpi: 392553&lt;/td&gt;&lt;td class="celda8" width="10%"&gt;&lt;a href="https://webpi.sapi.gob.ve/documentos/oposiciones/marcas/boletin624/eom-2023002993-392553.pdf" target="_blank"&gt;&lt;img border="1" height="40" src="https://webpi.sapi.gob.ve/imagenes/ver_devolucion.png" width="40"/&gt;&lt;/a&gt;&lt;/td&gt;&lt;/tr&gt;&lt;tr&gt;&lt;td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width="30%"&gt;OBSERVADA EN BOLETIN 626&lt;/td&gt;&lt;td class="celda8" width="10%"&gt;  &lt;/td&gt;&lt;/tr&gt;&lt;tr&gt;&lt;td class="izq6a-color" width="10%"&gt;29/02/2024&lt;/td&gt;&lt;td class="izq6a-color" width="10%"&gt;&lt;/td&gt;&lt;td class="izq6a-color" width="10%"&gt;0&lt;/td&gt;&lt;td class="izq6a-color" width="20%"&gt;SOLICITUD DESISTIDA POR LEY POR NOTIFICAR &lt;/td&gt;&lt;td class="izq6a-color" width="10%"&gt;29/02/2024&lt;/td&gt;&lt;td class="izq6a-color" width="30%"&gt;OPOSICION NO CONTESTADA&lt;/td&gt;&lt;td class="celda8" width="10%"&gt;  &lt;/td&gt;&lt;/tr&gt;&lt;tr&gt;&lt;td class="izq6a-color" width="10%"&gt;05/03/2024&lt;/td&gt;&lt;td class="izq6a-color" width="10%"&gt;27/03/2024&lt;/td&gt;&lt;td class="izq6a-color" width="10%"&gt;628&lt;/td&gt;&lt;td class="izq6a-color" width="20%"&gt;PUBLICACION DE STATUS ANTERIOR EN BOLETIN DE LA PROPIEDAD INDUSTRIAL. &lt;/td&gt;&lt;td class="izq6a-color" width="10%"&gt;06/03/2024&lt;/td&gt;&lt;td class="izq6a-color" width="30%"&gt;SOLICITUD DESISTIDA POR LEY EN BOLETIN 628&lt;/td&gt;&lt;td class="celda8" width="10%"&gt;  &lt;/td&gt;&lt;/tr&gt;&lt;/table&gt;</t>
  </si>
  <si>
    <t>Webpi 27-feb-2025 14:55:39</t>
  </si>
  <si>
    <t>P396272</t>
  </si>
  <si>
    <t>CONSISTE EN UN LOGOTIPO DE FONDO NEGRO, EN LA PARTE SUPERIOR SE APRECIA UN CIRCUNFERENCIA Y DENTRO SE VE UN BUSTO DE UN HOMBRE CON BARBA Y BIGOTE NEGRO, CABELLO NEGRO Y CON CORTE POR LA MITAD DE LA CABEZA Y PINTAS EN DORADO DEGRADADO, ENCIMA DE SU CABEZA SE APRECIA LO QUE SE SUPONE ES UN MANTO EN COLOR DORADO DEGRADADO, LA CIRCUNFERENCIA POR DENTRO ES DE COLOR DORADO EN DEGRADE; EN LA PARTE INFERIOR SE LEE CHUCHO EN CARACTERES ESTILIZADO Y COLOR DORADO EN DEGRADE, LA LETRA O ESTA REPRESENTADA POR UN GRANO DE CAFE EN COLOR DORADO, DEBAJO DE ESTO SE LEE CAFE (NO SE REIVINDICA) EN CARACTERES ESTILIZADOS Y COLOR DORADO EN DEGRADE Y SOBRE LA E UNA TILDE EN COLOR DORADO, SE REIVINDICA EL CONJUNTO DESCRITO, EN CUANTO A TERMINOS, COLORES Y FIGURAS, MENOS EL TERMINO CAFE.</t>
  </si>
  <si>
    <t>Calle a casa numero 14-A, Urbanizacion Valparaiso, Barquisimeto, estado Lara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</si>
  <si>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width="10%"&gt;12/04/2023&lt;/td&gt;&lt;td class="izq6a-color" width="10%"&gt;&lt;/td&gt;&lt;td class="izq6a-color" width="10%"&gt;0&lt;/td&gt;&lt;td class="izq6a-color" width="20%"&gt;INGRESO DE SOLICITUD&lt;/td&gt;&lt;td class="izq6a-color" width="10%"&gt;12/04/2023&lt;/td&gt;&lt;td class="izq6a-color" width="30%"&gt;Pago de Tasa y Publicacion en Prensa: F0628179 Tramite: 358233 Ref.: 360009&lt;/td&gt;&lt;td class="celda8" width="10%"&gt;  &lt;/td&gt;&lt;/tr&gt;&lt;tr&gt;&lt;td class="izq6a-color" width="10%"&gt;24/05/2023&lt;/td&gt;&lt;td class="izq6a-color" width="10%"&gt;&lt;/td&gt;&lt;td class="izq6a-color" width="10%"&gt;0&lt;/td&gt;&lt;td class="izq6a-color" width="20%"&gt;POR NOTIFICAR ORDEN DE PUBLICACION EN PRENSA POR EXAM. DE FORMA APROBADO&lt;/td&gt;&lt;td class="izq6a-color" width="10%"&gt;24/05/2023&lt;/td&gt;&lt;td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F0628179 Tramite: 358233 Ref.: 360009&lt;/td&gt;&lt;td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358233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width="10%"&gt;24/01/2024&lt;/td&gt;&lt;td class="izq6a-color" width="10%"&gt;&lt;/td&gt;&lt;td class="izq6a-color" width="10%"&gt;0&lt;/td&gt;&lt;td class="izq6a-color" width="20%"&gt;SOLICITUD EN EXAMEN DE REGISTRABILIDAD&lt;/td&gt;&lt;td class="izq6a-color" width="10%"&gt;24/01/2024&lt;/td&gt;&lt;td class="izq6a-color" width="30%"&gt;&lt;/td&gt;&lt;td class="celda8" width="10%"&gt;  &lt;/td&gt;&lt;/tr&gt;&lt;tr&gt;&lt;td class="izq6a-color" width="10%"&gt;31/01/2024&lt;/td&gt;&lt;td class="izq6a-color" width="10%"&gt;&lt;/td&gt;&lt;td class="izq6a-color" width="10%"&gt;&lt;/td&gt;&lt;td class="izq6a-color" width="20%"&gt;BUSQUEDA GRAFICA ELABORADA, PENDIENTE DE EXAMEN DE FONDO&lt;/td&gt;&lt;td class="izq6a-color" width="10%"&gt;31/01/2024&lt;/td&gt;&lt;td class="izq6a-color" width="30%"&gt;BUSQUEDA GRAFICA ELABORADA, PENDIENTE DE EXAMEN DE FONDO&lt;/td&gt;&lt;td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width="10%"&gt;384&lt;/td&gt;&lt;td class="izq6a-color" width="20%"&gt;REGISTRO DE MARCA&lt;/td&gt;&lt;td class="izq6a-color" width="10%"&gt;04/03/2024&lt;/td&gt;&lt;td class="izq6a-color" width="30%"&gt;REGISTRO NUMERO: P396272&lt;/td&gt;&lt;td class="celda8" width="10%"&gt;&lt;a href="http://multimedia.sapi.gob.ve/marcas/certificados/boletin627/2023003045.pdf" target="_blank"&gt;&lt;img border="1" height="40" src="https://webpi.sapi.gob.ve/imagenes/ver_devolucion.png" width="40"/&gt;&lt;/a&gt;&lt;/td&gt;&lt;/tr&gt;&lt;tr&gt;&lt;td class="izq6a-color" width="10%"&gt;04/03/2024&lt;/td&gt;&lt;td class="izq6a-color" width="10%"&gt;&lt;/td&gt;&lt;td class="izq6a-color" width="10%"&gt;676592&lt;/td&gt;&lt;td class="izq6a-color" width="20%"&gt;PAGO DE DERECHOS&lt;/td&gt;&lt;td class="izq6a-color" width="10%"&gt;04/03/2024&lt;/td&gt;&lt;td class="izq6a-color" width="30%"&gt;30&lt;/td&gt;&lt;td class="celda8" width="10%"&gt;  &lt;/td&gt;&lt;/tr&gt;&lt;/table&gt;</t>
  </si>
  <si>
    <t>Webpi 27-feb-2025 14:55:50</t>
  </si>
  <si>
    <t>P396148</t>
  </si>
  <si>
    <t>CAFÉ; BEBIDAS A BASE DE CAFÉ; BEBIDAS A BASE DE TÉ; TÉ; AZÚCAR; MELAZA PARA LA ALIMENTACIÓN; PASTELERÍA; PUDINES; SUSHI; PREPARACIONES DE CEREALES; FIDEOS; APERITIVOS A BASE DE CEREALES; ALMIDÓN PARA LA ALIMENTACIÓN; HELADOS; CONDIMENTOS; LEVADURA; PREPARACIONES AROMÁTICAS PARA LA ALIMENTACIÓN; PREPARACIONES PARA ENDURECER LA NATA MONTADA; ABLANDADORES DE CARNE CON FINES CULINARIOS; GLUTEN PREPARADO COMO PRODUCTO ALIMENTICIO.</t>
  </si>
  <si>
    <t>EL SIGNO QUE SE PRESENTA A CONTINUACIÓN SE ENCUENTRA CONFORMADO POR EL DIBUJO DE UN HOMBRE DE NIEVE DE COLOR BLANCO Y BORDES NEGROS, QUE LLEVA PUESTA UNA CAPA DE COLOR GRIS Y BORDES NEGROS Y UNA CORONA, IGUALMENTE, DE COLOR BLANCO Y BORDES NEGROS. EN LA MANO DERECHA, SOSTIENE UN CETRO QUE SE ASEMEJA A UN HELADO DE BARQUILLA, DE BORDES DE COLOR NEGRO, RELLENO DE COLORES BLANCO Y GRIS. TODO EL SIGNO SE ENCUENTRA SOBRE UN FONDO DE COLOR BLANCO. SE REIVINDICA EL CONJUNTO DESCRITO EN SU TOTALIDAD SIN REIVINDICAR NINGÚN ELEMENTO QUE PUEDA SER CONSIDERADO GENÉRICO O DESCRIPTIVO EN LA CLASE SOLICITADA.</t>
  </si>
  <si>
    <t>Room 16004, Block A, Hanhaibeijin Business Center, North 3rd Ring Wenhua Road, Jinshui District, Zhengzhou City, Henan Province, China - CHINA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</si>
  <si>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width="10%"&gt;17/04/2023&lt;/td&gt;&lt;td class="izq6a-color" width="10%"&gt;&lt;/td&gt;&lt;td class="izq6a-color" width="10%"&gt;0&lt;/td&gt;&lt;td class="izq6a-color" width="20%"&gt;INGRESO DE SOLICITUD&lt;/td&gt;&lt;td class="izq6a-color" width="10%"&gt;17/04/2023&lt;/td&gt;&lt;td class="izq6a-color" width="30%"&gt;Pago de Tasa y Publicacion en Prensa: F0630391 Tramite: 360486 Ref.: 362644&lt;/td&gt;&lt;td class="celda8" width="10%"&gt;  &lt;/td&gt;&lt;/tr&gt;&lt;tr&gt;&lt;td class="izq6a-color" width="10%"&gt;09/05/2023&lt;/td&gt;&lt;td class="izq6a-color" width="10%"&gt;&lt;/td&gt;&lt;td class="izq6a-color" width="10%"&gt;0&lt;/td&gt;&lt;td class="izq6a-color" width="20%"&gt;ESCRITO ASOCIADO A MARCA EN TRAMITE - INFORMACION VARIA&lt;/td&gt;&lt;td class="izq6a-color" width="10%"&gt;09/05/2023&lt;/td&gt;&lt;td class="izq6a-color" width="30%"&gt;ESCRITO DE NOTIFICACION DE PODER 2023-641&lt;/td&gt;&lt;td class="celda8" width="10%"&gt;  &lt;/td&gt;&lt;/tr&gt;&lt;tr&gt;&lt;td class="izq6a-color" width="10%"&gt;24/05/2023&lt;/td&gt;&lt;td class="izq6a-color" width="10%"&gt;&lt;/td&gt;&lt;td class="izq6a-color" width="10%"&gt;0&lt;/td&gt;&lt;td class="izq6a-color" width="20%"&gt;POR NOTIFICAR ORDEN DE PUBLICACION EN PRENSA POR EXAM. DE FORMA APROBADO&lt;/td&gt;&lt;td class="izq6a-color" width="10%"&gt;24/05/2023&lt;/td&gt;&lt;td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F0630391 Tramite: 360486 Ref.: 362644&lt;/td&gt;&lt;td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360486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width="10%"&gt;11/12/2023&lt;/td&gt;&lt;td class="izq6a-color" width="10%"&gt;&lt;/td&gt;&lt;td class="izq6a-color" width="10%"&gt;&lt;/td&gt;&lt;td class="izq6a-color" width="20%"&gt;BUSQUEDA GRAFICA ELABORADA, PENDIENTE DE EXAMEN DE FONDO&lt;/td&gt;&lt;td class="izq6a-color" width="10%"&gt;11/12/2023&lt;/td&gt;&lt;td class="izq6a-color" width="30%"&gt;BUSQUEDA GRAFICA ELABORADA, PENDIENTE DE EXAMEN DE FONDO&lt;/td&gt;&lt;td class="celda8" width="10%"&gt;  &lt;/td&gt;&lt;/tr&gt;&lt;tr&gt;&lt;td class="izq6a-color" width="10%"&gt;11/12/2023&lt;/td&gt;&lt;td class="izq6a-color" width="10%"&gt;&lt;/td&gt;&lt;td class="izq6a-color" width="10%"&gt;0&lt;/td&gt;&lt;td class="izq6a-color" width="20%"&gt;SOLICITUD EN EXAMEN DE REGISTRABILIDAD&lt;/td&gt;&lt;td class="izq6a-color" width="10%"&gt;11/12/2023&lt;/td&gt;&lt;td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width="10%"&gt;384&lt;/td&gt;&lt;td class="izq6a-color" width="20%"&gt;REGISTRO DE MARCA&lt;/td&gt;&lt;td class="izq6a-color" width="10%"&gt;27/02/2024&lt;/td&gt;&lt;td class="izq6a-color" width="30%"&gt;REGISTRO NUMERO: P396148, POR TRAMITE WEBPI: T0407982&lt;/td&gt;&lt;td class="celda8" width="10%"&gt;&lt;a href="http://multimedia.sapi.gob.ve/marcas/certificados/boletin627/2023003168.pdf" target="_blank"&gt;&lt;img border="1" height="40" src="https://webpi.sapi.gob.ve/imagenes/ver_devolucion.png" width="40"/&gt;&lt;/a&gt;&lt;/td&gt;&lt;/tr&gt;&lt;tr&gt;&lt;td class="izq6a-color" width="10%"&gt;27/02/2024&lt;/td&gt;&lt;td class="izq6a-color" width="10%"&gt;&lt;/td&gt;&lt;td class="izq6a-color" width="10%"&gt;407982&lt;/td&gt;&lt;td class="izq6a-color" width="20%"&gt;PAGO DE DERECHOS&lt;/td&gt;&lt;td class="izq6a-color" width="10%"&gt;27/02/2024&lt;/td&gt;&lt;td class="izq6a-color" width="30%"&gt;30&lt;/td&gt;&lt;td class="celda8" width="10%"&gt;  &lt;/td&gt;&lt;/tr&gt;&lt;/table&gt;</t>
  </si>
  <si>
    <t>Webpi 27-feb-2025 14:56:01</t>
  </si>
  <si>
    <t>LA ETIQUETA TIENE COMO ELEMENTO PRINCIPAL LA PALABRA DE FANTASÍA “MAVESA”, EN LETRA TIPO MOLDE, DE GRAN TAMAÑO, DE TRAZO GRUESO, EN MINÚSCULAS Y DE COLOR PANTONE 287 C; TAMBIÉN SE PUEDE OBSERVAR QUE LAS LETRAS “E” Y “S” TIENEN UNA TERMINACIÓN IRREGULAR. LA PALABRA DE FANTASÍA, SE ENCUENTRA ENCIMA DE UNA FIGURA QUE ASEMEJA SER UNA ESPECIE DE ONDA DE COLOR PANTONE 151 C. DEBAJO DE LA PALABRA DE FANTASÍA, SE OBSERVA UNA IMAGEN QUE ASEMEJA SER UN ARTÍCULO DE COCINA COMO ES EL SARTÉN, SALTEANDO VEGETALES, ENTRE LOS QUE SE OBSERVAN: PIMENTÓN, CEBOLLA Y CHAMPIÑONES. EN LA BASE DE LA IMAGEN, SE OBSERVAN UNOS TRAZOS DE COLOR VERDE CLARO EN FORMA DE ONDAS Y COLOR VERDE OSCURO EL FONDO. SE REIVINDICA EL CONJUNTO ANTERIORMENTE DESCRITO.</t>
  </si>
  <si>
    <t>15 Queen Street, Charlottetown, Prince Edward Island, Canada. - CANADA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</si>
  <si>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width="10%"&gt;20/04/2023&lt;/td&gt;&lt;td class="izq6a-color" width="10%"&gt;&lt;/td&gt;&lt;td class="izq6a-color" width="10%"&gt;0&lt;/td&gt;&lt;td class="izq6a-color" width="20%"&gt;INGRESO DE SOLICITUD&lt;/td&gt;&lt;td class="izq6a-color" width="10%"&gt;20/04/2023&lt;/td&gt;&lt;td class="izq6a-color" width="30%"&gt;Pago de Tasa y Publicacion en Prensa: F0630817 Tramite: 361006 Ref.: 363240&lt;/td&gt;&lt;td class="celda8" width="10%"&gt;  &lt;/td&gt;&lt;/tr&gt;&lt;tr&gt;&lt;td class="izq6a-color" width="10%"&gt;21/04/2023&lt;/td&gt;&lt;td class="izq6a-color" width="10%"&gt;&lt;/td&gt;&lt;td class="izq6a-color" width="10%"&gt;0&lt;/td&gt;&lt;td class="izq6a-color" width="20%"&gt;ESCRITO DE RECEPCION DE DOCUMENTOS (RECAUDOS)&lt;/td&gt;&lt;td class="izq6a-color" width="10%"&gt;21/04/2023&lt;/td&gt;&lt;td class="izq6a-color" width="30%"&gt;ESCRITO DE RECEPCIÓN DE DOCUMENTOS (FM-02 Y RECAUDOS).&lt;/td&gt;&lt;td class="celda8" width="10%"&gt;  &lt;/td&gt;&lt;/tr&gt;&lt;tr&gt;&lt;td class="izq6a-color" width="10%"&gt;24/05/2023&lt;/td&gt;&lt;td class="izq6a-color" width="10%"&gt;&lt;/td&gt;&lt;td class="izq6a-color" width="10%"&gt;0&lt;/td&gt;&lt;td class="izq6a-color" width="20%"&gt;POR NOTIFICAR ORDEN DE PUBLICACION EN PRENSA POR EXAM. DE FORMA APROBADO&lt;/td&gt;&lt;td class="izq6a-color" width="10%"&gt;24/05/2023&lt;/td&gt;&lt;td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F0630817 Tramite: 361006 Ref.: 363240&lt;/td&gt;&lt;td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361006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width="10%"&gt;31/01/2024&lt;/td&gt;&lt;td class="izq6a-color" width="10%"&gt;&lt;/td&gt;&lt;td class="izq6a-color" width="10%"&gt;&lt;/td&gt;&lt;td class="izq6a-color" width="20%"&gt;BUSQUEDA GRAFICA ELABORADA, PENDIENTE DE EXAMEN DE FONDO&lt;/td&gt;&lt;td class="izq6a-color" width="10%"&gt;31/01/2024&lt;/td&gt;&lt;td class="izq6a-color" width="30%"&gt;BUSQUEDA GRAFICA ELABORADA, PENDIENTE DE EXAMEN DE FONDO&lt;/td&gt;&lt;td class="celda8" width="10%"&gt;  &lt;/td&gt;&lt;/tr&gt;&lt;/table&gt;</t>
  </si>
  <si>
    <t>Webpi 27-feb-2025 14:56:13</t>
  </si>
  <si>
    <t>ADMINISTRACIÓN DE JUEGOS DE LOTERÍAS, SERVICIOS DE JUEGOS INFORMÁTICOS EN LINEA.</t>
  </si>
  <si>
    <t>LA PRESENTE ETIQUETA ESTA REPRESENTADA EN CONJUNTO POR LETRAS MAS NÚMEROS ASTRO100, ESCRITAS SUS LETRAS EN COLOR AZUL TENIENDO COMO PARTICULARIDAD UNA ABERTURA EN SU PARTE INFERIOR DE LA LETRA O OBSERVÁNDOSE UNA PEQUEÑA ESTRELLA CON SU DESTELLO EN SUSTITUCIÓN DE SU ESPACIO INTERNO, BORDEADAS EN SU ENTORNO POR UNA LINEA DE COLOR GRIS UNIENDO ESTA CON EL NUMERO 100 SIENDO ESTE DE COLOR NEGRO CON EL MISMO BORDE QUE LOS UNIÓ EN COLOR GRIS, SE REIVINDICA EL CONJUNTO DESCRITO MAS LOS COLORES MENCIONADOS.</t>
  </si>
  <si>
    <t>ESCRITO DE RECONSIDERACION</t>
  </si>
  <si>
    <t>ANGEL RIGOBERTO QUINTERO TORREALBA, Cedula: 14068456. Tramite Webpi: 419220</t>
  </si>
  <si>
    <t>https://webpi.sapi.gob.ve/documentos/recursos/marcas/negadas/boletin629/rnm-2023003457-419220.pdf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</si>
  <si>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width="10%"&gt;26/04/2023&lt;/td&gt;&lt;td class="izq6a-color" width="10%"&gt;&lt;/td&gt;&lt;td class="izq6a-color" width="10%"&gt;0&lt;/td&gt;&lt;td class="izq6a-color" width="20%"&gt;INGRESO DE SOLICITUD&lt;/td&gt;&lt;td class="izq6a-color" width="10%"&gt;26/04/2023&lt;/td&gt;&lt;td class="izq6a-color" width="30%"&gt;Pago de Tasa y Publicacion en Prensa: F0631226 Tramite: 361418 Ref.: 363574&lt;/td&gt;&lt;td class="celda8" width="10%"&gt;  &lt;/td&gt;&lt;/tr&gt;&lt;tr&gt;&lt;td class="izq6a-color" width="10%"&gt;31/05/2023&lt;/td&gt;&lt;td class="izq6a-color" width="10%"&gt;&lt;/td&gt;&lt;td class="izq6a-color" width="10%"&gt;0&lt;/td&gt;&lt;td class="izq6a-color" width="20%"&gt;POR NOTIFICAR ORDEN DE PUBLICACION EN PRENSA POR EXAM. DE FORMA APROBADO&lt;/td&gt;&lt;td class="izq6a-color" width="10%"&gt;31/05/2023&lt;/td&gt;&lt;td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F0631226 Tramite: 361418 Ref.: 363574&lt;/td&gt;&lt;td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361418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width="10%"&gt;19/12/2023&lt;/td&gt;&lt;td class="izq6a-color" width="10%"&gt;&lt;/td&gt;&lt;td class="izq6a-color" width="10%"&gt;&lt;/td&gt;&lt;td class="izq6a-color" width="20%"&gt;BUSQUEDA GRAFICA ELABORADA, PENDIENTE DE EXAMEN DE FONDO&lt;/td&gt;&lt;td class="izq6a-color" width="10%"&gt;19/12/2023&lt;/td&gt;&lt;td class="izq6a-color" width="30%"&gt;BUSQUEDA GRAFICA ELABORADA, PENDIENTE DE EXAMEN DE FONDO&lt;/td&gt;&lt;td class="celda8" width="10%"&gt;  &lt;/td&gt;&lt;/tr&gt;&lt;tr&gt;&lt;td class="izq6a-color" width="10%"&gt;25/03/2024&lt;/td&gt;&lt;td class="izq6a-color" width="10%"&gt;&lt;/td&gt;&lt;td class="izq6a-color" width="10%"&gt;0&lt;/td&gt;&lt;td class="izq6a-color" width="20%"&gt;SOLICITUD EN EXAMEN DE FONDO - POR PUBLICAR DECISION&lt;/td&gt;&lt;td class="izq6a-color" width="10%"&gt;25/03/2024&lt;/td&gt;&lt;td class="izq6a-color" width="30%"&gt;NEGADA POR EL REGISTRO S-77349, DENOMINADO ASTRO.&lt;/td&gt;&lt;td class="celda8" width="10%"&gt;  &lt;/td&gt;&lt;/tr&gt;&lt;tr&gt;&lt;td class="izq6a-color" width="10%"&gt;11/04/2024&lt;/td&gt;&lt;td class="izq6a-color" width="10%"&gt;03/05/2024&lt;/td&gt;&lt;td class="izq6a-color" width="10%"&gt;629&lt;/td&gt;&lt;td class="izq6a-color" width="20%"&gt;PUBLICACION COMO NEGADA &lt;/td&gt;&lt;td class="izq6a-color" width="10%"&gt;11/04/2024&lt;/td&gt;&lt;td class="izq6a-color" width="30%"&gt;NEGADA PUBLICADA EN BOLETIN 629&lt;/td&gt;&lt;td class="celda8" width="10%"&gt;  &lt;/td&gt;&lt;/tr&gt;&lt;tr&gt;&lt;td class="izq6a-color" width="10%"&gt;25/04/2024&lt;/td&gt;&lt;td class="izq6a-color" width="10%"&gt;&lt;/td&gt;&lt;td class="izq6a-color" width="10%"&gt;629&lt;/td&gt;&lt;td class="izq6a-color" width="20%"&gt;ESCRITO DE RECONSIDERACION&lt;/td&gt;&lt;td class="izq6a-color" width="10%"&gt;25/04/2024&lt;/td&gt;&lt;td class="izq6a-color" width="30%"&gt;ANGEL RIGOBERTO QUINTERO TORREALBA, Cedula: 14068456. Tramite Webpi: 419220&lt;/td&gt;&lt;td class="celda8" width="10%"&gt;&lt;a href="https://webpi.sapi.gob.ve/documentos/recursos/marcas/negadas/boletin629/rnm-2023003457-419220.pdf" target="_blank"&gt;&lt;img border="1" height="40" src="https://webpi.sapi.gob.ve/imagenes/ver_devolucion.png" width="40"/&gt;&lt;/a&gt;&lt;/td&gt;&lt;/tr&gt;&lt;/table&gt;</t>
  </si>
  <si>
    <t>Webpi 27-feb-2025 14:56:24</t>
  </si>
  <si>
    <t>ASESORAMIENTO EN MATERIA DE FARMACIA, PREPARACIÓN DE RECETAS MEDICAS POR FARMACÉUTICOS.</t>
  </si>
  <si>
    <t>NEGADA PUBLICADA EN BOLETIN 631</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</si>
  <si>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width="10%"&gt;27/04/2023&lt;/td&gt;&lt;td class="izq6a-color" width="10%"&gt;&lt;/td&gt;&lt;td class="izq6a-color" width="10%"&gt;0&lt;/td&gt;&lt;td class="izq6a-color" width="20%"&gt;INGRESO DE SOLICITUD&lt;/td&gt;&lt;td class="izq6a-color" width="10%"&gt;27/04/2023&lt;/td&gt;&lt;td class="izq6a-color" width="30%"&gt;Pago de Tasa y Publicacion en Prensa: F0629655 Tramite: 359707 Ref.: 361698&lt;/td&gt;&lt;td class="celda8" width="10%"&gt;  &lt;/td&gt;&lt;/tr&gt;&lt;tr&gt;&lt;td class="izq6a-color" width="10%"&gt;19/06/2023&lt;/td&gt;&lt;td class="izq6a-color" width="10%"&gt;&lt;/td&gt;&lt;td class="izq6a-color" width="10%"&gt;0&lt;/td&gt;&lt;td class="izq6a-color" width="20%"&gt;SOLICITUD EN EXAMEN DE FORMA&lt;/td&gt;&lt;td class="izq6a-color" width="10%"&gt;19/06/2023&lt;/td&gt;&lt;td class="izq6a-color" width="30%"&gt;&lt;/td&gt;&lt;td class="celda8" width="10%"&gt;  &lt;/td&gt;&lt;/tr&gt;&lt;tr&gt;&lt;td class="izq6a-color" width="10%"&gt;19/06/2023&lt;/td&gt;&lt;td class="izq6a-color" width="10%"&gt;&lt;/td&gt;&lt;td class="izq6a-color" width="10%"&gt;0&lt;/td&gt;&lt;td class="izq6a-color" width="20%"&gt;SOLICITUD EN EXAMEN DE FORMA&lt;/td&gt;&lt;td class="izq6a-color" width="10%"&gt;19/06/2023&lt;/td&gt;&lt;td class="izq6a-color" width="30%"&gt;&lt;/td&gt;&lt;td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width="30%"&gt;DEVUELTA EN BOLETIN 623&lt;/td&gt;&lt;td class="celda8" width="10%"&gt;&lt;a href="https://webpi.sapi.gob.ve/documentos/devolucion/marcas/forma/boletin623/2023003503.pdf" target="_blank"&gt;&lt;img border="1" height="40" src="https://webpi.sapi.gob.ve/imagenes/ver_devolucion.png" width="40"/&gt;&lt;/a&gt;&lt;/td&gt;&lt;/tr&gt;&lt;tr&gt;&lt;td class="izq6a-color" width="10%"&gt;19/09/2023&lt;/td&gt;&lt;td class="izq6a-color" width="10%"&gt;&lt;/td&gt;&lt;td class="izq6a-color" width="10%"&gt;623&lt;/td&gt;&lt;td class="izq6a-color" width="20%"&gt;ESCRITO DE REINGRESO&lt;/td&gt;&lt;td class="izq6a-color" width="10%"&gt;19/09/2023&lt;/td&gt;&lt;td class="izq6a-color" width="30%"&gt;Contestacion a Oficio de Devolucion de forma publicado en el boletin: 623. Tramite Webpi: 380850&lt;/td&gt;&lt;td class="celda8" width="10%"&gt;&lt;a href="https://webpi.sapi.gob.ve/documentos/cdevolucion/marcas/forma/boletin623/ecd_2023003503.pdf" target="_blank"&gt;&lt;img border="1" height="40" src="https://webpi.sapi.gob.ve/imagenes/ver_devolucion.png" width="40"/&gt;&lt;/a&gt;&lt;/td&gt;&lt;/tr&gt;&lt;tr&gt;&lt;td class="izq6a-color" width="10%"&gt;09/02/2024&lt;/td&gt;&lt;td class="izq6a-color" width="10%"&gt;&lt;/td&gt;&lt;td class="izq6a-color" width="10%"&gt;0&lt;/td&gt;&lt;td class="izq6a-color" width="20%"&gt;REINGRESO DE SOLICITUD&lt;/td&gt;&lt;td class="izq6a-color" width="10%"&gt;09/02/2024&lt;/td&gt;&lt;td class="izq6a-color" width="30%"&gt;&lt;/td&gt;&lt;td class="celda8" width="10%"&gt;  &lt;/td&gt;&lt;/tr&gt;&lt;tr&gt;&lt;td class="izq6a-color" width="10%"&gt;09/02/2024&lt;/td&gt;&lt;td class="izq6a-color" width="10%"&gt;&lt;/td&gt;&lt;td class="izq6a-color" width="10%"&gt;0&lt;/td&gt;&lt;td class="izq6a-color" width="20%"&gt;POR NOTIFICAR ORDEN DE PUBLICACION EN PRENSA POR EXAM. DE FORMA APROBADO&lt;/td&gt;&lt;td class="izq6a-color" width="10%"&gt;09/02/2024&lt;/td&gt;&lt;td class="izq6a-color" width="30%"&gt;&lt;/td&gt;&lt;td class="celda8" width="10%"&gt;  &lt;/td&gt;&lt;/tr&gt;&lt;tr&gt;&lt;td class="izq6a-color" width="10%"&gt;06/03/2024&lt;/td&gt;&lt;td class="izq6a-color" width="10%"&gt;06/05/2024&lt;/td&gt;&lt;td class="izq6a-color" width="10%"&gt;628&lt;/td&gt;&lt;td class="izq6a-color" width="20%"&gt;ORDEN DE PUBLICACION EN PRENSA NOTIFICADA EN BOLETIN&lt;/td&gt;&lt;td class="izq6a-color" width="10%"&gt;06/03/2024&lt;/td&gt;&lt;td class="izq6a-color" width="30%"&gt;ORDEN DE PUBLICACION NOTIFICADA EN BOLETIN 628&lt;/td&gt;&lt;td class="celda8" width="10%"&gt;  &lt;/td&gt;&lt;/tr&gt;&lt;tr&gt;&lt;td class="izq6a-color" width="10%"&gt;06/03/2024&lt;/td&gt;&lt;td class="izq6a-color" width="10%"&gt;&lt;/td&gt;&lt;td class="izq6a-color" width="10%"&gt;628&lt;/td&gt;&lt;td class="izq6a-color" width="20%"&gt;PUBLICACION EN PRENSA DIGITAL PAGADA Y EN CURSO&lt;/td&gt;&lt;td class="izq6a-color" width="10%"&gt;06/03/2024&lt;/td&gt;&lt;td class="izq6a-color" width="30%"&gt;Pago de Tasa y Publicacion en Prensa: F0629655 Tramite: 359707 Ref.: 361698&lt;/td&gt;&lt;td class="celda8" width="10%"&gt;  &lt;/td&gt;&lt;/tr&gt;&lt;tr&gt;&lt;td class="izq6a-color" width="10%"&gt;06/03/2024&lt;/td&gt;&lt;td class="izq6a-color" width="10%"&gt;&lt;/td&gt;&lt;td class="izq6a-color" width="10%"&gt;0&lt;/td&gt;&lt;td class="izq6a-color" width="20%"&gt;RECEPCION DE PUBLICACION EN PRENSA&lt;/td&gt;&lt;td class="izq6a-color" width="10%"&gt;12/03/2024&lt;/td&gt;&lt;td class="izq6a-color" width="30%"&gt;Periodico Digital del SAPI No.:2395 de Fecha: 06/03/2024 segun T/No.: 359707 &lt;/td&gt;&lt;td class="celda8" width="10%"&gt;  &lt;/td&gt;&lt;/tr&gt;&lt;tr&gt;&lt;td class="izq6a-color" width="10%"&gt;27/03/2024&lt;/td&gt;&lt;td class="izq6a-color" width="10%"&gt;&lt;/td&gt;&lt;td class="izq6a-color" width="10%"&gt;628&lt;/td&gt;&lt;td class="izq6a-color" width="20%"&gt;ORDEN DE PUBLICACION EN BOLETIN COMO SOLICITADA&lt;/td&gt;&lt;td class="izq6a-color" width="10%"&gt;27/03/2024&lt;/td&gt;&lt;td class="izq6a-color" width="30%"&gt;&lt;/td&gt;&lt;td class="celda8" width="10%"&gt;  &lt;/td&gt;&lt;/tr&gt;&lt;tr&gt;&lt;td class="izq6a-color" width="10%"&gt;11/04/2024&lt;/td&gt;&lt;td class="izq6a-color" width="10%"&gt;24/05/2024&lt;/td&gt;&lt;td class="izq6a-color" width="10%"&gt;629&lt;/td&gt;&lt;td class="izq6a-color" width="20%"&gt;PUBLICACION DE LA MARCA COMO SOLICITADA &lt;/td&gt;&lt;td class="izq6a-color" width="10%"&gt;11/04/2024&lt;/td&gt;&lt;td class="izq6a-color" width="30%"&gt;PUBLICADA EN BOLETIN 629&lt;/td&gt;&lt;td class="celda8" width="10%"&gt;  &lt;/td&gt;&lt;/tr&gt;&lt;tr&gt;&lt;td class="izq6a-color" width="10%"&gt;04/06/2024&lt;/td&gt;&lt;td class="izq6a-color" width="10%"&gt;&lt;/td&gt;&lt;td class="izq6a-color" width="10%"&gt;0&lt;/td&gt;&lt;td class="izq6a-color" width="20%"&gt;SOLICITUD EN EXAMEN DE FONDO - POR PUBLICAR DECISION&lt;/td&gt;&lt;td class="izq6a-color" width="10%"&gt;04/06/2024&lt;/td&gt;&lt;td class="izq6a-color" width="30%"&gt;NEGADA POR LA MARCA \"RIO FARMACIA\", REGISTRO S074564, CLASE 44 INT.&lt;/td&gt;&lt;td class="celda8" width="10%"&gt;  &lt;/td&gt;&lt;/tr&gt;&lt;tr&gt;&lt;td class="izq6a-color" width="10%"&gt;20/06/2024&lt;/td&gt;&lt;td class="izq6a-color" width="10%"&gt;12/07/2024&lt;/td&gt;&lt;td class="izq6a-color" width="10%"&gt;631&lt;/td&gt;&lt;td class="izq6a-color" width="20%"&gt;PUBLICACION COMO NEGADA &lt;/td&gt;&lt;td class="izq6a-color" width="10%"&gt;20/06/2024&lt;/td&gt;&lt;td class="izq6a-color" width="30%"&gt;NEGADA PUBLICADA EN BOLETIN 631&lt;/td&gt;&lt;td class="celda8" width="10%"&gt;  &lt;/td&gt;&lt;/tr&gt;&lt;/table&gt;</t>
  </si>
  <si>
    <t>Webpi 27-feb-2025 14:56:36</t>
  </si>
  <si>
    <t>S081624</t>
  </si>
  <si>
    <t>Servicios de publicidad; servicios de gestión, organización y administración de negocios comerciales en las áreas agrícola y pecuaria, incluyendo gestión, organización y administración de negocios en las áreas de siembra de productos del reino vegetal, cultivo y cosecha de productos alimenticios, así como de comercialización y venta al detal de agua de manantial, semillas, frutas, hortalizas, tubérculos, huevos, productos lácteos incluyendo leche, queso, mantequilla, ganado en pie y por cortes, carne vacuna, carne porcina, de caza y de ave; servicios de venta minorista (al detal) y servicios de ventas al mayor de toda clase de productos alimenticios, incluyendo frutas, productos lácteos, hortalizas, productos lácteos incluyendo leche, queso, mantequilla, carnes vacuna, porcina y de ave, carne de caza, servicios de venta minorista de agua de manantial, mineral o gasificada; servicios de promoción, mercadeo, comercialización y venta de productos agrícolas o pecuarios, incluyendo, semillas para viveros, plantas y otros productos agrícolas; servicios de consultoría sobre dirección de negocios; servicios de consultoría sobre organización de negocios; servicios de consultoría profesional sobre negocios comerciales; servicios de consultoría en estrategias de comunicación [relaciones públicas]; trabajos de oficina.</t>
  </si>
  <si>
    <t>LA MARCA MIXTA CUYO REGISTRO SE SOLICITA, ESTÁ CONFORMADO POR UNA ETIQUETA DE FONDO COLOR BLANCO, EN CUYA PARTE SUPERIOR SE OBSERVA UNA CIRCUNFERENCIA DE FONDO COLOR BLANCO, DE TRAZO DELGADO DE COLOR AZUL (PANTONE 7470 C) Y DENTRO DE LA CUAL SE ENCUENTRAN CUATRO DISEÑOS, EN EL EXTREMO SUPERIOR IZQUIERDO OBSERVAMOS UNA IMAGEN QUE SEMEJA SER UNA LÁGRIMA CON SU EXTREMO DERECHO RECTO Y EL OTRO EN FORMA DE ARCO EN COLOR VERDE (PANTONE 7732 C), EN EL EXTREMO SUPERIOR DERECHO SE OBSERVA LO QUE SEMEJA SER UNA CABEZA DE GANADO EN COLOR GRIS (PANTONE COOL GRAY 9 C), EN EL EXTREMO INFERIOR IZQUIERDO OBSERVAMOS LA IMAGEN FANTASIOSA DE DOS RAMAS U HOJAS DE PALMA DE COLOR VERDE (PANTONE 7732 C), CON LA PARTICULARIDAD QUE UNA DE LAS HOJAS DE PALMA SOBRESALE LEVEMENTE DE LA CIRCUNFERENCIA Y EN EL EXTREMO DERECHO LA IMAGEN DE UNA LÁGRIMA INVERTIDA CON SU EXTREMO IZQUIERDO RECTO Y EL EXTREMO DERECHO EN FORMA DE ARCO EN COLOR AZUL (PANTONE 7470 C). DEBAJO DE ESTA CIRCUNFERENCIA, SE ENCUENTRA EL ELEMENTO DENOMINATIVO DE LA MARCA CONFORMADO POR EL TÉRMINO AGROSIMÓN ESCRITO EN LETRAS MAYÚSCULAS, EN COLOR NEGRO, CON LA PARTICULARIDAD QUE LA LETRA A DE AGRO Y S DE SIMÓN SOBRESALEN LEVEMENTE DEL RESTO DEL CONJUNTO. DEBAJO DE ESTE SIGNO SE OBSERVA UNA LÍNEA RECTA DE COLOR AZUL (PANTONE 7470 C) CON DOS ROMBOS EN SUS EXTREMOS. SE REIVINDICA EL CONJUNTO DESCRITO Y LOS COLORES SEÑALADOS CONFORME A LOS FACSÍMILES QUE SE ACOMPAÑAN.</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</si>
  <si>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width="10%"&gt;27/04/2023&lt;/td&gt;&lt;td class="izq6a-color" width="10%"&gt;&lt;/td&gt;&lt;td class="izq6a-color" width="10%"&gt;0&lt;/td&gt;&lt;td class="izq6a-color" width="20%"&gt;INGRESO DE SOLICITUD&lt;/td&gt;&lt;td class="izq6a-color" width="10%"&gt;27/04/2023&lt;/td&gt;&lt;td class="izq6a-color" width="30%"&gt;Pago de Tasa y Publicacion en Prensa: F0631739 Tramite: 361888 Ref.: 364078&lt;/td&gt;&lt;td class="celda8" width="10%"&gt;  &lt;/td&gt;&lt;/tr&gt;&lt;tr&gt;&lt;td class="izq6a-color" width="10%"&gt;23/08/2023&lt;/td&gt;&lt;td class="izq6a-color" width="10%"&gt;&lt;/td&gt;&lt;td class="izq6a-color" width="10%"&gt;0&lt;/td&gt;&lt;td class="izq6a-color" width="20%"&gt;SOLICITUD EN EXAMEN DE FORMA&lt;/td&gt;&lt;td class="izq6a-color" width="10%"&gt;23/08/2023&lt;/td&gt;&lt;td class="izq6a-color" width="30%"&gt;&lt;/td&gt;&lt;td class="celda8" width="10%"&gt;  &lt;/td&gt;&lt;/tr&gt;&lt;tr&gt;&lt;td class="izq6a-color" width="10%"&gt;23/08/2023&lt;/td&gt;&lt;td class="izq6a-color" width="10%"&gt;&lt;/td&gt;&lt;td class="izq6a-color" width="10%"&gt;0&lt;/td&gt;&lt;td class="izq6a-color" width="20%"&gt;SOLICITUD EN EXAMEN DE FORMA&lt;/td&gt;&lt;td class="izq6a-color" width="10%"&gt;23/08/2023&lt;/td&gt;&lt;td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width="30%"&gt;DEVUELTA EN BOLETIN 624&lt;/td&gt;&lt;td class="celda8" width="10%"&gt;&lt;a href="https://webpi.sapi.gob.ve/documentos/devolucion/marcas/forma/boletin624/2023003524.pdf" target="_blank"&gt;&lt;img border="1" height="40" src="https://webpi.sapi.gob.ve/imagenes/ver_devolucion.png" width="40"/&gt;&lt;/a&gt;&lt;/td&gt;&lt;/tr&gt;&lt;tr&gt;&lt;td class="izq6a-color" width="10%"&gt;17/11/2023&lt;/td&gt;&lt;td class="izq6a-color" width="10%"&gt;&lt;/td&gt;&lt;td class="izq6a-color" width="10%"&gt;624&lt;/td&gt;&lt;td class="izq6a-color" width="20%"&gt;ESCRITO DE REINGRESO&lt;/td&gt;&lt;td class="izq6a-color" width="10%"&gt;17/11/2023&lt;/td&gt;&lt;td class="izq6a-color" width="30%"&gt;Contestacion a Oficio de Devolucion de forma publicado en el boletin: 624. Tramite Webpi: 392115&lt;/td&gt;&lt;td class="celda8" width="10%"&gt;&lt;a href="https://webpi.sapi.gob.ve/documentos/cdevolucion/marcas/forma/boletin624/ecd_2023003524.pdf" target="_blank"&gt;&lt;img border="1" height="40" src="https://webpi.sapi.gob.ve/imagenes/ver_devolucion.png" width="40"/&gt;&lt;/a&gt;&lt;/td&gt;&lt;/tr&gt;&lt;tr&gt;&lt;td class="izq6a-color" width="10%"&gt;19/03/2024&lt;/td&gt;&lt;td class="izq6a-color" width="10%"&gt;&lt;/td&gt;&lt;td class="izq6a-color" width="10%"&gt;0&lt;/td&gt;&lt;td class="izq6a-color" width="20%"&gt;REINGRESO DE SOLICITUD&lt;/td&gt;&lt;td class="izq6a-color" width="10%"&gt;19/03/2024&lt;/td&gt;&lt;td class="izq6a-color" width="30%"&gt;&lt;/td&gt;&lt;td class="celda8" width="10%"&gt;  &lt;/td&gt;&lt;/tr&gt;&lt;tr&gt;&lt;td class="izq6a-color" width="10%"&gt;19/03/2024&lt;/td&gt;&lt;td class="izq6a-color" width="10%"&gt;&lt;/td&gt;&lt;td class="izq6a-color" width="10%"&gt;0&lt;/td&gt;&lt;td class="izq6a-color" width="20%"&gt;POR NOTIFICAR ORDEN DE PUBLICACION EN PRENSA POR EXAM. DE FORMA APROBADO&lt;/td&gt;&lt;td class="izq6a-color" width="10%"&gt;19/03/2024&lt;/td&gt;&lt;td class="izq6a-color" width="30%"&gt;&lt;/td&gt;&lt;td class="celda8" width="10%"&gt;  &lt;/td&gt;&lt;/tr&gt;&lt;tr&gt;&lt;td class="izq6a-color" width="10%"&gt;11/04/2024&lt;/td&gt;&lt;td class="izq6a-color" width="10%"&gt;11/06/2024&lt;/td&gt;&lt;td class="izq6a-color" width="10%"&gt;629&lt;/td&gt;&lt;td class="izq6a-color" width="20%"&gt;ORDEN DE PUBLICACION EN PRENSA NOTIFICADA EN BOLETIN&lt;/td&gt;&lt;td class="izq6a-color" width="10%"&gt;11/04/2024&lt;/td&gt;&lt;td class="izq6a-color" width="30%"&gt;ORDEN DE PUBLICACION NOTIFICADA EN BOLETIN 629&lt;/td&gt;&lt;td class="celda8" width="10%"&gt;  &lt;/td&gt;&lt;/tr&gt;&lt;tr&gt;&lt;td class="izq6a-color" width="10%"&gt;11/04/2024&lt;/td&gt;&lt;td class="izq6a-color" width="10%"&gt;&lt;/td&gt;&lt;td class="izq6a-color" width="10%"&gt;629&lt;/td&gt;&lt;td class="izq6a-color" width="20%"&gt;PUBLICACION EN PRENSA DIGITAL PAGADA Y EN CURSO&lt;/td&gt;&lt;td class="izq6a-color" width="10%"&gt;11/04/2024&lt;/td&gt;&lt;td class="izq6a-color" width="30%"&gt;Pago de Tasa y Publicacion en Prensa: F0631739 Tramite: 361888 Ref.: 364078&lt;/td&gt;&lt;td class="celda8" width="10%"&gt;  &lt;/td&gt;&lt;/tr&gt;&lt;tr&gt;&lt;td class="izq6a-color" width="10%"&gt;11/04/2024&lt;/td&gt;&lt;td class="izq6a-color" width="10%"&gt;&lt;/td&gt;&lt;td class="izq6a-color" width="10%"&gt;0&lt;/td&gt;&lt;td class="izq6a-color" width="20%"&gt;RECEPCION DE PUBLICACION EN PRENSA&lt;/td&gt;&lt;td class="izq6a-color" width="10%"&gt;16/04/2024&lt;/td&gt;&lt;td class="izq6a-color" width="30%"&gt;Periodico Digital del SAPI No.:2431 de Fecha: 11/04/2024 segun T/No.: 361888 &lt;/td&gt;&lt;td class="celda8" width="10%"&gt;  &lt;/td&gt;&lt;/tr&gt;&lt;tr&gt;&lt;td class="izq6a-color" width="10%"&gt;08/05/2024&lt;/td&gt;&lt;td class="izq6a-color" width="10%"&gt;&lt;/td&gt;&lt;td class="izq6a-color" width="10%"&gt;629&lt;/td&gt;&lt;td class="izq6a-color" width="20%"&gt;ORDEN DE PUBLICACION EN BOLETIN COMO SOLICITADA&lt;/td&gt;&lt;td class="izq6a-color" width="10%"&gt;08/05/2024&lt;/td&gt;&lt;td class="izq6a-color" width="30%"&gt;&lt;/td&gt;&lt;td class="celda8" width="10%"&gt;  &lt;/td&gt;&lt;/tr&gt;&lt;tr&gt;&lt;td class="izq6a-color" width="10%"&gt;24/05/2024&lt;/td&gt;&lt;td class="izq6a-color" width="10%"&gt;08/07/2024&lt;/td&gt;&lt;td class="izq6a-color" width="10%"&gt;630&lt;/td&gt;&lt;td class="izq6a-color" width="20%"&gt;PUBLICACION DE LA MARCA COMO SOLICITADA &lt;/td&gt;&lt;td class="izq6a-color" width="10%"&gt;24/05/2024&lt;/td&gt;&lt;td class="izq6a-color" width="30%"&gt;PUBLICADA EN BOLETIN 630&lt;/td&gt;&lt;td class="celda8" width="10%"&gt;  &lt;/td&gt;&lt;/tr&gt;&lt;tr&gt;&lt;td class="izq6a-color" width="10%"&gt;25/06/2024&lt;/td&gt;&lt;td class="izq6a-color" width="10%"&gt;&lt;/td&gt;&lt;td class="izq6a-color" width="10%"&gt;&lt;/td&gt;&lt;td class="izq6a-color" width="20%"&gt;BUSQUEDA GRAFICA ELABORADA, PENDIENTE DE EXAMEN DE FONDO&lt;/td&gt;&lt;td class="izq6a-color" width="10%"&gt;25/06/2024&lt;/td&gt;&lt;td class="izq6a-color" width="30%"&gt;BUSQUEDA GRAFICA ELABORADA, PENDIENTE DE EXAMEN DE FONDO&lt;/td&gt;&lt;td class="celda8" width="10%"&gt;  &lt;/td&gt;&lt;/tr&gt;&lt;tr&gt;&lt;td class="izq6a-color" width="10%"&gt;12/07/2024&lt;/td&gt;&lt;td class="izq6a-color" width="10%"&gt;&lt;/td&gt;&lt;td class="izq6a-color" width="10%"&gt;0&lt;/td&gt;&lt;td class="izq6a-color" width="20%"&gt;SOLICITUD EN EXAMEN DE REGISTRABILIDAD&lt;/td&gt;&lt;td class="izq6a-color" width="10%"&gt;12/07/2024&lt;/td&gt;&lt;td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width="30%"&gt;CONCEDIDA EN BOLETIN 633&lt;/td&gt;&lt;td class="celda8" width="10%"&gt;  &lt;/td&gt;&lt;/tr&gt;&lt;tr&gt;&lt;td class="izq6a-color" width="10%"&gt;19/08/2024&lt;/td&gt;&lt;td class="izq6a-color" width="10%"&gt;19/08/2039&lt;/td&gt;&lt;td class="izq6a-color" width="10%"&gt;391&lt;/td&gt;&lt;td class="izq6a-color" width="20%"&gt;REGISTRO DE MARCA&lt;/td&gt;&lt;td class="izq6a-color" width="10%"&gt;05/09/2024&lt;/td&gt;&lt;td class="izq6a-color" width="30%"&gt;REGISTRO NUMERO: S081624, POR TRAMITE WEBPI: T0445115&lt;/td&gt;&lt;td class="celda8" width="10%"&gt;&lt;a href="http://multimedia.sapi.gob.ve/marcas/certificados/boletin633/2023003524.pdf" target="_blank"&gt;&lt;img border="1" height="40" src="https://webpi.sapi.gob.ve/imagenes/ver_devolucion.png" width="40"/&gt;&lt;/a&gt;&lt;/td&gt;&lt;/tr&gt;&lt;tr&gt;&lt;td class="izq6a-color" width="10%"&gt;05/09/2024&lt;/td&gt;&lt;td class="izq6a-color" width="10%"&gt;&lt;/td&gt;&lt;td class="izq6a-color" width="10%"&gt;445115&lt;/td&gt;&lt;td class="izq6a-color" width="20%"&gt;PAGO DE DERECHOS&lt;/td&gt;&lt;td class="izq6a-color" width="10%"&gt;05/09/2024&lt;/td&gt;&lt;td class="izq6a-color" width="30%"&gt;35&lt;/td&gt;&lt;td class="celda8" width="10%"&gt;  &lt;/td&gt;&lt;/tr&gt;&lt;/table&gt;</t>
  </si>
  <si>
    <t>Webpi 27-feb-2025 14:56:47</t>
  </si>
  <si>
    <t>LEMA COMERCIAL APLICADO A LA SOLICITUD 2023-003469</t>
  </si>
  <si>
    <t>23-3469 (113)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</si>
  <si>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width="10%"&gt;04/05/2023&lt;/td&gt;&lt;td class="izq6a-color" width="10%"&gt;&lt;/td&gt;&lt;td class="izq6a-color" width="10%"&gt;0&lt;/td&gt;&lt;td class="izq6a-color" width="20%"&gt;INGRESO DE SOLICITUD&lt;/td&gt;&lt;td class="izq6a-color" width="10%"&gt;04/05/2023&lt;/td&gt;&lt;td class="izq6a-color" width="30%"&gt;Pago de Tasa y Publicacion en Prensa: F0632117 Tramite: 362250 Ref.: 364436&lt;/td&gt;&lt;td class="celda8" width="10%"&gt;  &lt;/td&gt;&lt;/tr&gt;&lt;tr&gt;&lt;td class="izq6a-color" width="10%"&gt;07/06/2023&lt;/td&gt;&lt;td class="izq6a-color" width="10%"&gt;&lt;/td&gt;&lt;td class="izq6a-color" width="10%"&gt;0&lt;/td&gt;&lt;td class="izq6a-color" width="20%"&gt;POR NOTIFICAR ORDEN DE PUBLICACION EN PRENSA POR EXAM. DE FORMA APROBADO&lt;/td&gt;&lt;td class="izq6a-color" width="10%"&gt;07/06/2023&lt;/td&gt;&lt;td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F0632117 Tramite: 362250 Ref.: 364436&lt;/td&gt;&lt;td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362250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width="10%"&gt;11/12/2023&lt;/td&gt;&lt;td class="izq6a-color" width="10%"&gt;&lt;/td&gt;&lt;td class="izq6a-color" width="10%"&gt;0&lt;/td&gt;&lt;td class="izq6a-color" width="20%"&gt;SOLICITUD DETENIDA&lt;/td&gt;&lt;td class="izq6a-color" width="10%"&gt;11/12/2023&lt;/td&gt;&lt;td class="izq6a-color" width="30%"&gt;23-3469 (113)&lt;/td&gt;&lt;td class="celda8" width="10%"&gt;  &lt;/td&gt;&lt;/tr&gt;&lt;/table&gt;</t>
  </si>
  <si>
    <t>Webpi 27-feb-2025 14:56:59</t>
  </si>
  <si>
    <t>P396780</t>
  </si>
  <si>
    <t>Empedrado 2571 - C.A.B.A. - ARGENTINA Codigo Postal: C1417GJA Cuit 30711303592 - ARGENTINA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</si>
  <si>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width="10%"&gt;05/05/2023&lt;/td&gt;&lt;td class="izq6a-color" width="10%"&gt;&lt;/td&gt;&lt;td class="izq6a-color" width="10%"&gt;0&lt;/td&gt;&lt;td class="izq6a-color" width="20%"&gt;INGRESO DE SOLICITUD&lt;/td&gt;&lt;td class="izq6a-color" width="10%"&gt;05/05/2023&lt;/td&gt;&lt;td class="izq6a-color" width="30%"&gt;Pago de Tasa y Publicacion en Prensa: F0632569 Tramite: 362679 Ref.: 364769&lt;/td&gt;&lt;td class="celda8" width="10%"&gt;  &lt;/td&gt;&lt;/tr&gt;&lt;tr&gt;&lt;td class="izq6a-color" width="10%"&gt;15/06/2023&lt;/td&gt;&lt;td class="izq6a-color" width="10%"&gt;&lt;/td&gt;&lt;td class="izq6a-color" width="10%"&gt;0&lt;/td&gt;&lt;td class="izq6a-color" width="20%"&gt;ESCRITO ASOCIADO A MARCA EN TRAMITE - INFORMACION VARIA&lt;/td&gt;&lt;td class="izq6a-color" width="10%"&gt;15/06/2023&lt;/td&gt;&lt;td class="izq6a-color" width="30%"&gt;ESCRITO DE NOTIFICACION DE PODER 2023-3754&lt;/td&gt;&lt;td class="celda8" width="10%"&gt;  &lt;/td&gt;&lt;/tr&gt;&lt;tr&gt;&lt;td class="izq6a-color" width="10%"&gt;09/08/2023&lt;/td&gt;&lt;td class="izq6a-color" width="10%"&gt;&lt;/td&gt;&lt;td class="izq6a-color" width="10%"&gt;0&lt;/td&gt;&lt;td class="izq6a-color" width="20%"&gt;POR NOTIFICAR ORDEN DE PUBLICACION EN PRENSA POR EXAM. DE FORMA APROBADO&lt;/td&gt;&lt;td class="izq6a-color" width="10%"&gt;09/08/2023&lt;/td&gt;&lt;td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F0632569 Tramite: 362679 Ref.: 364769&lt;/td&gt;&lt;td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362679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width="10%"&gt;25/01/2024&lt;/td&gt;&lt;td class="izq6a-color" width="10%"&gt;&lt;/td&gt;&lt;td class="izq6a-color" width="10%"&gt;0&lt;/td&gt;&lt;td class="izq6a-color" width="20%"&gt;SOLICITUD EN EXAMEN DE REGISTRABILIDAD&lt;/td&gt;&lt;td class="izq6a-color" width="10%"&gt;25/01/2024&lt;/td&gt;&lt;td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width="10%"&gt;386&lt;/td&gt;&lt;td class="izq6a-color" width="20%"&gt;REGISTRO DE MARCA&lt;/td&gt;&lt;td class="izq6a-color" width="10%"&gt;21/03/2024&lt;/td&gt;&lt;td class="izq6a-color" width="30%"&gt;REGISTRO NUMERO: P396780, POR TRAMITE WEBPI: T0412649&lt;/td&gt;&lt;td class="celda8" width="10%"&gt;&lt;a href="http://multimedia.sapi.gob.ve/marcas/certificados/boletin627/2023003754.pdf" target="_blank"&gt;&lt;img border="1" height="40" src="https://webpi.sapi.gob.ve/imagenes/ver_devolucion.png" width="40"/&gt;&lt;/a&gt;&lt;/td&gt;&lt;/tr&gt;&lt;tr&gt;&lt;td class="izq6a-color" width="10%"&gt;21/03/2024&lt;/td&gt;&lt;td class="izq6a-color" width="10%"&gt;&lt;/td&gt;&lt;td class="izq6a-color" width="10%"&gt;412649&lt;/td&gt;&lt;td class="izq6a-color" width="20%"&gt;PAGO DE DERECHOS&lt;/td&gt;&lt;td class="izq6a-color" width="10%"&gt;21/03/2024&lt;/td&gt;&lt;td class="izq6a-color" width="30%"&gt;29&lt;/td&gt;&lt;td class="celda8" width="10%"&gt;  &lt;/td&gt;&lt;/tr&gt;&lt;/table&gt;</t>
  </si>
  <si>
    <t>Webpi 27-feb-2025 14:57:10</t>
  </si>
  <si>
    <t>CONSISTE EN UNA ETIQUETA CONFORMADA POR UNA IMAGEN QUE REPRESENTA LA CARA DE UN PERRO DE COLOR BLANCO CON DOS MANCHAS GRANDES Y DOS PEQUEÑAS DE COLOR NEGRO EN LOS DOS EXTREMOS DE SUS OREJAS Y UNA MACHA MAS GRANDE DE COLOR NEGRO QUE CUBRE SU OJO Y PARTE DE LA CARA DEL LADO DERECHO. SUS OJOS, OCICO Y BOCA TAMBIEN ESTÁN REPRESENTADO EN COLOR NEGRO Y DEBAJO DE SU CARA SE MUESTRA UNA FIGURA ALARGADA EN FORMA DE LAZO DE COLOR COMPLETAMENTE NEGRO. SE REIVINDICAN LAS FORMAS, COLORES Y DISEÑOS.</t>
  </si>
  <si>
    <t>CADUCA EN BOLETIN 630</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</si>
  <si>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width="10%"&gt;09/05/2023&lt;/td&gt;&lt;td class="izq6a-color" width="10%"&gt;&lt;/td&gt;&lt;td class="izq6a-color" width="10%"&gt;0&lt;/td&gt;&lt;td class="izq6a-color" width="20%"&gt;INGRESO DE SOLICITUD&lt;/td&gt;&lt;td class="izq6a-color" width="10%"&gt;09/05/2023&lt;/td&gt;&lt;td class="izq6a-color" width="30%"&gt;Pago de Tasa y Publicacion en Prensa: F0632721 Tramite: 362837 Ref.: 364882&lt;/td&gt;&lt;td class="celda8" width="10%"&gt;  &lt;/td&gt;&lt;/tr&gt;&lt;tr&gt;&lt;td class="izq6a-color" width="10%"&gt;07/06/2023&lt;/td&gt;&lt;td class="izq6a-color" width="10%"&gt;&lt;/td&gt;&lt;td class="izq6a-color" width="10%"&gt;0&lt;/td&gt;&lt;td class="izq6a-color" width="20%"&gt;POR NOTIFICAR ORDEN DE PUBLICACION EN PRENSA POR EXAM. DE FORMA APROBADO&lt;/td&gt;&lt;td class="izq6a-color" width="10%"&gt;07/06/2023&lt;/td&gt;&lt;td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F0632721 Tramite: 362837 Ref.: 364882&lt;/td&gt;&lt;td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362837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width="10%"&gt;12/12/2023&lt;/td&gt;&lt;td class="izq6a-color" width="10%"&gt;&lt;/td&gt;&lt;td class="izq6a-color" width="10%"&gt;&lt;/td&gt;&lt;td class="izq6a-color" width="20%"&gt;BUSQUEDA GRAFICA ELABORADA, PENDIENTE DE EXAMEN DE FONDO&lt;/td&gt;&lt;td class="izq6a-color" width="10%"&gt;12/12/2023&lt;/td&gt;&lt;td class="izq6a-color" width="30%"&gt;BUSQUEDA GRAFICA ELABORADA, PENDIENTE DE EXAMEN DE FONDO&lt;/td&gt;&lt;td class="celda8" width="10%"&gt;  &lt;/td&gt;&lt;/tr&gt;&lt;tr&gt;&lt;td class="izq6a-color" width="10%"&gt;12/12/2023&lt;/td&gt;&lt;td class="izq6a-color" width="10%"&gt;&lt;/td&gt;&lt;td class="izq6a-color" width="10%"&gt;0&lt;/td&gt;&lt;td class="izq6a-color" width="20%"&gt;SOLICITUD EN EXAMEN DE REGISTRABILIDAD&lt;/td&gt;&lt;td class="izq6a-color" width="10%"&gt;12/12/2023&lt;/td&gt;&lt;td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width="10%"&gt;08/05/2024&lt;/td&gt;&lt;td class="izq6a-color" width="10%"&gt;&lt;/td&gt;&lt;td class="izq6a-color" width="10%"&gt;627&lt;/td&gt;&lt;td class="izq6a-color" width="20%"&gt;CADUCIDAD POR NO PAGO &lt;/td&gt;&lt;td class="izq6a-color" width="10%"&gt;08/05/2024&lt;/td&gt;&lt;td class="izq6a-color" width="30%"&gt;&lt;/td&gt;&lt;td class="celda8" width="10%"&gt;  &lt;/td&gt;&lt;/tr&gt;&lt;tr&gt;&lt;td class="izq6a-color" width="10%"&gt;24/05/2024&lt;/td&gt;&lt;td class="izq6a-color" width="10%"&gt;13/06/2024&lt;/td&gt;&lt;td class="izq6a-color" width="10%"&gt;630&lt;/td&gt;&lt;td class="izq6a-color" width="20%"&gt;PUBLICACION DE MARCAS CADUCAS POR NO PAGO &lt;/td&gt;&lt;td class="izq6a-color" width="10%"&gt;24/05/2024&lt;/td&gt;&lt;td class="izq6a-color" width="30%"&gt;CADUCA EN BOLETIN 630&lt;/td&gt;&lt;td class="celda8" width="10%"&gt;  &lt;/td&gt;&lt;/tr&gt;&lt;/table&gt;</t>
  </si>
  <si>
    <t>Webpi 27-feb-2025 14:57:21</t>
  </si>
  <si>
    <t>S080179</t>
  </si>
  <si>
    <t>VCRenewables</t>
  </si>
  <si>
    <t>Servicios de asistencia y consultoría en el ámbito de la gestión empresarial de empresas del sector energético; Adquisición de contratos relativos al suministro de energía; Servicios de consultoría de gestión y servicios de consultoría empresarial en el ámbito de la energía procedente de fuentes renovables; Servicios de venta al por menor relativos a baterías y sistemas de almacenamiento de energía y baterías fuera de la red; Servicios de adquisición para terceros (compra de bienes y servicios para otras empresas) en el ámbito de la adquisición de energía y almacenamiento en baterías; Adquisición de transacciones comerciales y contratos para terceros en el ámbito del almacenamiento de energía y baterías, incluida la adquisición de contratos relativos a la capacidad de almacenamiento de energía, almacenamiento de energía en redes de suministro y capacidades de almacenamiento para terceros; Gestión comercial para terceros relativa a dispositivos e instalaciones que almacenan energía eléctrica.</t>
  </si>
  <si>
    <t>Prioridad: 1473408 en: OFICINA DE PROPIEDAD INTELECTUAL DE BENELUX (OPIB) de fecha: 10/11/2022</t>
  </si>
  <si>
    <t>Vitol Holding B.V.</t>
  </si>
  <si>
    <t>Weena 690 3012 CN Rotterdam. - PAISES BAJOS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</si>
  <si>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width="10%"&gt;10/05/2023&lt;/td&gt;&lt;td class="izq6a-color" width="10%"&gt;&lt;/td&gt;&lt;td class="izq6a-color" width="10%"&gt;0&lt;/td&gt;&lt;td class="izq6a-color" width="20%"&gt;INGRESO DE SOLICITUD&lt;/td&gt;&lt;td class="izq6a-color" width="10%"&gt;10/05/2023&lt;/td&gt;&lt;td class="izq6a-color" width="30%"&gt;Pago de Tasa y Publicacion en Prensa: F0633127 Tramite: 363135 Ref.: 365177&lt;/td&gt;&lt;td class="celda8" width="10%"&gt;  &lt;/td&gt;&lt;/tr&gt;&lt;tr&gt;&lt;td class="izq6a-color" width="10%"&gt;14/06/2023&lt;/td&gt;&lt;td class="izq6a-color" width="10%"&gt;&lt;/td&gt;&lt;td class="izq6a-color" width="10%"&gt;0&lt;/td&gt;&lt;td class="izq6a-color" width="20%"&gt;POR NOTIFICAR ORDEN DE PUBLICACION EN PRENSA POR EXAM. DE FORMA APROBADO&lt;/td&gt;&lt;td class="izq6a-color" width="10%"&gt;14/06/2023&lt;/td&gt;&lt;td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F0633127 Tramite: 363135 Ref.: 365177&lt;/td&gt;&lt;td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363135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width="10%"&gt;13/12/2023&lt;/td&gt;&lt;td class="izq6a-color" width="10%"&gt;&lt;/td&gt;&lt;td class="izq6a-color" width="10%"&gt;0&lt;/td&gt;&lt;td class="izq6a-color" width="20%"&gt;SOLICITUD EN EXAMEN DE REGISTRABILIDAD&lt;/td&gt;&lt;td class="izq6a-color" width="10%"&gt;13/12/2023&lt;/td&gt;&lt;td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width="10%"&gt;387&lt;/td&gt;&lt;td class="izq6a-color" width="20%"&gt;REGISTRO DE MARCA&lt;/td&gt;&lt;td class="izq6a-color" width="10%"&gt;02/04/2024&lt;/td&gt;&lt;td class="izq6a-color" width="30%"&gt;REGISTRO NUMERO: S080179, POR TRAMITE WEBPI: T0414464&lt;/td&gt;&lt;td class="celda8" width="10%"&gt;&lt;a href="http://multimedia.sapi.gob.ve/marcas/certificados/boletin627/2023003881.pdf" target="_blank"&gt;&lt;img border="1" height="40" src="https://webpi.sapi.gob.ve/imagenes/ver_devolucion.png" width="40"/&gt;&lt;/a&gt;&lt;/td&gt;&lt;/tr&gt;&lt;tr&gt;&lt;td class="izq6a-color" width="10%"&gt;02/04/2024&lt;/td&gt;&lt;td class="izq6a-color" width="10%"&gt;&lt;/td&gt;&lt;td class="izq6a-color" width="10%"&gt;414464&lt;/td&gt;&lt;td class="izq6a-color" width="20%"&gt;PAGO DE DERECHOS&lt;/td&gt;&lt;td class="izq6a-color" width="10%"&gt;02/04/2024&lt;/td&gt;&lt;td class="izq6a-color" width="30%"&gt;35&lt;/td&gt;&lt;td class="celda8" width="10%"&gt;  &lt;/td&gt;&lt;/tr&gt;&lt;/table&gt;</t>
  </si>
  <si>
    <t>Webpi 27-feb-2025 14:57:34</t>
  </si>
  <si>
    <t>LEMA COMERCIAL APLICADO A LA MARCA DE PRODUCTO ALUM-WARE MASTERCHEF (DISEÑO) SOLICITUD DE REGISTRO NRO 2022-9588</t>
  </si>
  <si>
    <t>POR LA SOLICITUD BASE DEL LEMA N° 2022-9588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</si>
  <si>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width="10%"&gt;16/05/2023&lt;/td&gt;&lt;td class="izq6a-color" width="10%"&gt;&lt;/td&gt;&lt;td class="izq6a-color" width="10%"&gt;0&lt;/td&gt;&lt;td class="izq6a-color" width="20%"&gt;INGRESO DE SOLICITUD&lt;/td&gt;&lt;td class="izq6a-color" width="10%"&gt;16/05/2023&lt;/td&gt;&lt;td class="izq6a-color" width="30%"&gt;Pago de Tasa y Publicacion en Prensa: F0633839 Tramite: 363905 Ref.: 365938&lt;/td&gt;&lt;td class="celda8" width="10%"&gt;  &lt;/td&gt;&lt;/tr&gt;&lt;tr&gt;&lt;td class="izq6a-color" width="10%"&gt;26/05/2023&lt;/td&gt;&lt;td class="izq6a-color" width="10%"&gt;&lt;/td&gt;&lt;td class="izq6a-color" width="10%"&gt;0&lt;/td&gt;&lt;td class="izq6a-color" width="20%"&gt;ESCRITO DE RECEPCION DE DOCUMENTOS (RECAUDOS)&lt;/td&gt;&lt;td class="izq6a-color" width="10%"&gt;26/05/2023&lt;/td&gt;&lt;td class="izq6a-color" width="30%"&gt;ESCRITO DE RECEPCION DE DOCUMENTOS (RECAUDOS)&lt;/td&gt;&lt;td class="celda8" width="10%"&gt;  &lt;/td&gt;&lt;/tr&gt;&lt;tr&gt;&lt;td class="izq6a-color" width="10%"&gt;16/06/2023&lt;/td&gt;&lt;td class="izq6a-color" width="10%"&gt;&lt;/td&gt;&lt;td class="izq6a-color" width="10%"&gt;0&lt;/td&gt;&lt;td class="izq6a-color" width="20%"&gt;POR NOTIFICAR ORDEN DE PUBLICACION EN PRENSA POR EXAM. DE FORMA APROBADO&lt;/td&gt;&lt;td class="izq6a-color" width="10%"&gt;16/06/2023&lt;/td&gt;&lt;td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F0633839 Tramite: 363905 Ref.: 365938&lt;/td&gt;&lt;td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363905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width="10%"&gt;12/12/2023&lt;/td&gt;&lt;td class="izq6a-color" width="10%"&gt;&lt;/td&gt;&lt;td class="izq6a-color" width="10%"&gt;0&lt;/td&gt;&lt;td class="izq6a-color" width="20%"&gt;SOLICITUD DETENIDA&lt;/td&gt;&lt;td class="izq6a-color" width="10%"&gt;12/12/2023&lt;/td&gt;&lt;td class="izq6a-color" width="30%"&gt;POR LA SOLICITUD BASE DEL LEMA N° 2022-9588&lt;/td&gt;&lt;td class="celda8" width="10%"&gt;  &lt;/td&gt;&lt;/tr&gt;&lt;/table&gt;</t>
  </si>
  <si>
    <t>Webpi 27-feb-2025 14:57:46</t>
  </si>
  <si>
    <t>L014801</t>
  </si>
  <si>
    <t>LEMA COMERCIAL APLICADO A LA MARCA DE PRODUCTO ALUM-WARE MASTERBAKER (DISEÑO) SOLICITUD DE REGISTRO NRO 2022-9589.</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</si>
  <si>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width="10%"&gt;16/05/2023&lt;/td&gt;&lt;td class="izq6a-color" width="10%"&gt;&lt;/td&gt;&lt;td class="izq6a-color" width="10%"&gt;0&lt;/td&gt;&lt;td class="izq6a-color" width="20%"&gt;INGRESO DE SOLICITUD&lt;/td&gt;&lt;td class="izq6a-color" width="10%"&gt;16/05/2023&lt;/td&gt;&lt;td class="izq6a-color" width="30%"&gt;Pago de Tasa y Publicacion en Prensa: F0633839 Tramite: 363905 Ref.: 365937&lt;/td&gt;&lt;td class="celda8" width="10%"&gt;  &lt;/td&gt;&lt;/tr&gt;&lt;tr&gt;&lt;td class="izq6a-color" width="10%"&gt;26/05/2023&lt;/td&gt;&lt;td class="izq6a-color" width="10%"&gt;&lt;/td&gt;&lt;td class="izq6a-color" width="10%"&gt;0&lt;/td&gt;&lt;td class="izq6a-color" width="20%"&gt;ESCRITO DE RECEPCION DE DOCUMENTOS (RECAUDOS)&lt;/td&gt;&lt;td class="izq6a-color" width="10%"&gt;26/05/2023&lt;/td&gt;&lt;td class="izq6a-color" width="30%"&gt;ESCRITO DE RECEPCION DE DOCUMENTOS (RECAUDOS)&lt;/td&gt;&lt;td class="celda8" width="10%"&gt;  &lt;/td&gt;&lt;/tr&gt;&lt;tr&gt;&lt;td class="izq6a-color" width="10%"&gt;16/06/2023&lt;/td&gt;&lt;td class="izq6a-color" width="10%"&gt;&lt;/td&gt;&lt;td class="izq6a-color" width="10%"&gt;0&lt;/td&gt;&lt;td class="izq6a-color" width="20%"&gt;POR NOTIFICAR ORDEN DE PUBLICACION EN PRENSA POR EXAM. DE FORMA APROBADO&lt;/td&gt;&lt;td class="izq6a-color" width="10%"&gt;16/06/2023&lt;/td&gt;&lt;td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F0633839 Tramite: 363905 Ref.: 365937&lt;/td&gt;&lt;td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363905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width="10%"&gt;12/12/2023&lt;/td&gt;&lt;td class="izq6a-color" width="10%"&gt;&lt;/td&gt;&lt;td class="izq6a-color" width="10%"&gt;0&lt;/td&gt;&lt;td class="izq6a-color" width="20%"&gt;SOLICITUD DETENIDA&lt;/td&gt;&lt;td class="izq6a-color" width="10%"&gt;12/12/2023&lt;/td&gt;&lt;td class="izq6a-color" width="30%"&gt;POR LA SOLICITUD BASE DEL LEMA N° 2022-9589&lt;/td&gt;&lt;td class="celda8" width="10%"&gt;  &lt;/td&gt;&lt;/tr&gt;&lt;tr&gt;&lt;td class="izq6a-color" width="10%"&gt;01/10/2024&lt;/td&gt;&lt;td class="izq6a-color" width="10%"&gt;&lt;/td&gt;&lt;td class="izq6a-color" width="10%"&gt;0&lt;/td&gt;&lt;td class="izq6a-color" width="20%"&gt;SOLICITUD EN EXAMEN DE REGISTRABILIDAD&lt;/td&gt;&lt;td class="izq6a-color" width="10%"&gt;01/10/2024&lt;/td&gt;&lt;td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width="10%"&gt;463&lt;/td&gt;&lt;td class="izq6a-color" width="20%"&gt;REGISTRO DE MARCA&lt;/td&gt;&lt;td class="izq6a-color" width="10%"&gt;06/11/2024&lt;/td&gt;&lt;td class="izq6a-color" width="30%"&gt;REGISTRO NUMERO: L014801, POR TRAMITE WEBPI: T0460208&lt;/td&gt;&lt;td class="celda8" width="10%"&gt;&lt;a href="http://multimedia.sapi.gob.ve/marcas/certificados/boletin635/2023004090.pdf" target="_blank"&gt;&lt;img border="1" height="40" src="https://webpi.sapi.gob.ve/imagenes/ver_devolucion.png" width="40"/&gt;&lt;/a&gt;&lt;/td&gt;&lt;/tr&gt;&lt;tr&gt;&lt;td class="izq6a-color" width="10%"&gt;06/11/2024&lt;/td&gt;&lt;td class="izq6a-color" width="10%"&gt;&lt;/td&gt;&lt;td class="izq6a-color" width="10%"&gt;460208&lt;/td&gt;&lt;td class="izq6a-color" width="20%"&gt;PAGO DE DERECHOS&lt;/td&gt;&lt;td class="izq6a-color" width="10%"&gt;06/11/2024&lt;/td&gt;&lt;td class="izq6a-color" width="30%"&gt;47&lt;/td&gt;&lt;td class="celda8" width="10%"&gt;  &lt;/td&gt;&lt;/tr&gt;&lt;/table&gt;</t>
  </si>
  <si>
    <t>Webpi 27-feb-2025 14:57:57</t>
  </si>
  <si>
    <t>LA PRESENTE ETIQUETA ESTA CONFORMA POR DOS (2) FIGURAS DE FORMA OVOIDE EN COLOR NEGRO QUE SE ASEMEJAN A DOS GRANOS DE CAFÉ QUE EN SU INTERIOR SON ATRAVESADOS POR DOS (2) LINEAS CURVAS EN POSICION VERTICAL A ESTAS DE COLOR BLANCO POSEENDO A SU VEZ DOS (2) HOJAS EN SU PARTE SUPERIOR EN COLOR VERDE TENIENDO COMO BASE UNA LINEA EN HORIZONTAL DE COLOR NEGRO DEBAJO DE ESTAS SEGUIDAMENTE ABAJO LA PALABRA CAFÉ DE COLOR NEGRO EN MAYUSCULAS MUCHO MAS PEQUENAS QUE LAS SIGUIENTES QUE SON LAS PALABRAS PALMA REAL ESCRITAS EN MAYUSCULAS DE TRAZOS GRUESOS EN COLOR NEGRO SE REIVINDICA EL CONJUNTO DESCRITO Y LOS COLORES MENCIONADOS MAS NO SE REIVINDICA EL TERMINO GENERICO CAFÉ.</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</si>
  <si>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width="10%"&gt;16/05/2023&lt;/td&gt;&lt;td class="izq6a-color" width="10%"&gt;&lt;/td&gt;&lt;td class="izq6a-color" width="10%"&gt;0&lt;/td&gt;&lt;td class="izq6a-color" width="20%"&gt;INGRESO DE SOLICITUD&lt;/td&gt;&lt;td class="izq6a-color" width="10%"&gt;16/05/2023&lt;/td&gt;&lt;td class="izq6a-color" width="30%"&gt;Pago de Tasa y Publicacion en Prensa: F0633280 Tramite: 363301 Ref.: 365361&lt;/td&gt;&lt;td class="celda8" width="10%"&gt;  &lt;/td&gt;&lt;/tr&gt;&lt;tr&gt;&lt;td class="izq6a-color" width="10%"&gt;21/06/2023&lt;/td&gt;&lt;td class="izq6a-color" width="10%"&gt;&lt;/td&gt;&lt;td class="izq6a-color" width="10%"&gt;0&lt;/td&gt;&lt;td class="izq6a-color" width="20%"&gt;SOLICITUD EN EXAMEN DE FORMA&lt;/td&gt;&lt;td class="izq6a-color" width="10%"&gt;21/06/2023&lt;/td&gt;&lt;td class="izq6a-color" width="30%"&gt;&lt;/td&gt;&lt;td class="celda8" width="10%"&gt;  &lt;/td&gt;&lt;/tr&gt;&lt;tr&gt;&lt;td class="izq6a-color" width="10%"&gt;21/06/2023&lt;/td&gt;&lt;td class="izq6a-color" width="10%"&gt;&lt;/td&gt;&lt;td class="izq6a-color" width="10%"&gt;0&lt;/td&gt;&lt;td class="izq6a-color" width="20%"&gt;SOLICITUD EN EXAMEN DE FORMA&lt;/td&gt;&lt;td class="izq6a-color" width="10%"&gt;21/06/2023&lt;/td&gt;&lt;td class="izq6a-color" width="30%"&gt;&lt;/td&gt;&lt;td class="celda8" width="10%"&gt;  &lt;/td&gt;&lt;/tr&gt;&lt;tr&gt;&lt;td class="izq6a-color" width="10%"&gt;23/08/2023&lt;/td&gt;&lt;td class="izq6a-color" width="10%"&gt;03/10/2023&lt;/td&gt;&lt;td class="izq6a-color" width="10%"&gt;623&lt;/td&gt;&lt;td class="izq6a-color" width="20%"&gt;PUBLICACION DE STATUS ANTERIOR EN BOLETIN DE LA PROPIEDAD INDUSTRIAL (30 DIAS HABILES) &lt;/td&gt;&lt;td class="izq6a-color" width="10%"&gt;23/08/2023&lt;/td&gt;&lt;td class="izq6a-color" width="30%"&gt;DEVUELTA EN BOLETIN 623&lt;/td&gt;&lt;td class="celda8" width="10%"&gt;&lt;a href="https://webpi.sapi.gob.ve/documentos/devolucion/marcas/forma/boletin623/2023004112.pdf" target="_blank"&gt;&lt;img border="1" height="40" src="https://webpi.sapi.gob.ve/imagenes/ver_devolucion.png" width="40"/&gt;&lt;/a&gt;&lt;/td&gt;&lt;/tr&gt;&lt;tr&gt;&lt;td class="izq6a-color" width="10%"&gt;28/09/2023&lt;/td&gt;&lt;td class="izq6a-color" width="10%"&gt;&lt;/td&gt;&lt;td class="izq6a-color" width="10%"&gt;623&lt;/td&gt;&lt;td class="izq6a-color" width="20%"&gt;ESCRITO DE REINGRESO&lt;/td&gt;&lt;td class="izq6a-color" width="10%"&gt;28/09/2023&lt;/td&gt;&lt;td class="izq6a-color" width="30%"&gt;Contestacion a Oficio de Devolucion de forma publicado en el boletin: 623. Tramite Webpi: 382757&lt;/td&gt;&lt;td class="celda8" width="10%"&gt;&lt;a href="https://webpi.sapi.gob.ve/documentos/cdevolucion/marcas/forma/boletin623/ecd_2023004112.pdf" target="_blank"&gt;&lt;img border="1" height="40" src="https://webpi.sapi.gob.ve/imagenes/ver_devolucion.png" width="40"/&gt;&lt;/a&gt;&lt;/td&gt;&lt;/tr&gt;&lt;tr&gt;&lt;td class="izq6a-color" width="10%"&gt;28/05/2024&lt;/td&gt;&lt;td class="izq6a-color" width="10%"&gt;&lt;/td&gt;&lt;td class="izq6a-color" width="10%"&gt;0&lt;/td&gt;&lt;td class="izq6a-color" width="20%"&gt;REINGRESO DE SOLICITUD&lt;/td&gt;&lt;td class="izq6a-color" width="10%"&gt;28/05/2024&lt;/td&gt;&lt;td class="izq6a-color" width="30%"&gt;&lt;/td&gt;&lt;td class="celda8" width="10%"&gt;  &lt;/td&gt;&lt;/tr&gt;&lt;tr&gt;&lt;td class="izq6a-color" width="10%"&gt;28/05/2024&lt;/td&gt;&lt;td class="izq6a-color" width="10%"&gt;&lt;/td&gt;&lt;td class="izq6a-color" width="10%"&gt;0&lt;/td&gt;&lt;td class="izq6a-color" width="20%"&gt;POR NOTIFICAR ORDEN DE PUBLICACION EN PRENSA POR EXAM. DE FORMA APROBADO&lt;/td&gt;&lt;td class="izq6a-color" width="10%"&gt;28/05/2024&lt;/td&gt;&lt;td class="izq6a-color" width="30%"&gt;&lt;/td&gt;&lt;td class="celda8" width="10%"&gt;  &lt;/td&gt;&lt;/tr&gt;&lt;tr&gt;&lt;td class="izq6a-color" width="10%"&gt;20/06/2024&lt;/td&gt;&lt;td class="izq6a-color" width="10%"&gt;18/08/2024&lt;/td&gt;&lt;td class="izq6a-color" width="10%"&gt;631&lt;/td&gt;&lt;td class="izq6a-color" width="20%"&gt;ORDEN DE PUBLICACION EN PRENSA NOTIFICADA EN BOLETIN&lt;/td&gt;&lt;td class="izq6a-color" width="10%"&gt;20/06/2024&lt;/td&gt;&lt;td class="izq6a-color" width="30%"&gt;ORDEN DE PUBLICACION NOTIFICADA EN BOLETIN 631&lt;/td&gt;&lt;td class="celda8" width="10%"&gt;  &lt;/td&gt;&lt;/tr&gt;&lt;tr&gt;&lt;td class="izq6a-color" width="10%"&gt;20/06/2024&lt;/td&gt;&lt;td class="izq6a-color" width="10%"&gt;&lt;/td&gt;&lt;td class="izq6a-color" width="10%"&gt;631&lt;/td&gt;&lt;td class="izq6a-color" width="20%"&gt;PUBLICACION EN PRENSA DIGITAL PAGADA Y EN CURSO&lt;/td&gt;&lt;td class="izq6a-color" width="10%"&gt;20/06/2024&lt;/td&gt;&lt;td class="izq6a-color" width="30%"&gt;Pago de Tasa y Publicacion en Prensa: F0633280 Tramite: 363301 Ref.: 365361&lt;/td&gt;&lt;td class="celda8" width="10%"&gt;  &lt;/td&gt;&lt;/tr&gt;&lt;tr&gt;&lt;td class="izq6a-color" width="10%"&gt;20/06/2024&lt;/td&gt;&lt;td class="izq6a-color" width="10%"&gt;&lt;/td&gt;&lt;td class="izq6a-color" width="10%"&gt;0&lt;/td&gt;&lt;td class="izq6a-color" width="20%"&gt;RECEPCION DE PUBLICACION EN PRENSA&lt;/td&gt;&lt;td class="izq6a-color" width="10%"&gt;26/06/2024&lt;/td&gt;&lt;td class="izq6a-color" width="30%"&gt;Periodico Digital del SAPI No.:2501 de Fecha: 20/06/2024 segun T/No.: 363301 &lt;/td&gt;&lt;td class="celda8" width="10%"&gt;  &lt;/td&gt;&lt;/tr&gt;&lt;tr&gt;&lt;td class="izq6a-color" width="10%"&gt;04/07/2024&lt;/td&gt;&lt;td class="izq6a-color" width="10%"&gt;&lt;/td&gt;&lt;td class="izq6a-color" width="10%"&gt;631&lt;/td&gt;&lt;td class="izq6a-color" width="20%"&gt;ORDEN DE PUBLICACION EN BOLETIN COMO SOLICITADA&lt;/td&gt;&lt;td class="izq6a-color" width="10%"&gt;04/07/2024&lt;/td&gt;&lt;td class="izq6a-color" width="30%"&gt;&lt;/td&gt;&lt;td class="celda8" width="10%"&gt;  &lt;/td&gt;&lt;/tr&gt;&lt;tr&gt;&lt;td class="izq6a-color" width="10%"&gt;08/07/2024&lt;/td&gt;&lt;td class="izq6a-color" width="10%"&gt;19/08/2024&lt;/td&gt;&lt;td class="izq6a-color" width="10%"&gt;632&lt;/td&gt;&lt;td class="izq6a-color" width="20%"&gt;PUBLICACION DE LA MARCA COMO SOLICITADA &lt;/td&gt;&lt;td class="izq6a-color" width="10%"&gt;08/07/2024&lt;/td&gt;&lt;td class="izq6a-color" width="30%"&gt;PUBLICADA EN BOLETIN 632&lt;/td&gt;&lt;td class="celda8" width="10%"&gt;  &lt;/td&gt;&lt;/tr&gt;&lt;tr&gt;&lt;td class="izq6a-color" width="10%"&gt;23/08/2024&lt;/td&gt;&lt;td class="izq6a-color" width="10%"&gt;&lt;/td&gt;&lt;td class="izq6a-color" width="10%"&gt;&lt;/td&gt;&lt;td class="izq6a-color" width="20%"&gt;BUSQUEDA GRAFICA ELABORADA, PENDIENTE DE EXAMEN DE FONDO&lt;/td&gt;&lt;td class="izq6a-color" width="10%"&gt;23/08/2024&lt;/td&gt;&lt;td class="izq6a-color" width="30%"&gt;BUSQUEDA GRAFICA ELABORADA, PENDIENTE DE EXAMEN DE FONDO&lt;/td&gt;&lt;td class="celda8" width="10%"&gt;  &lt;/td&gt;&lt;/tr&gt;&lt;tr&gt;&lt;td class="izq6a-color" width="10%"&gt;02/12/2024&lt;/td&gt;&lt;td class="izq6a-color" width="10%"&gt;&lt;/td&gt;&lt;td class="izq6a-color" width="10%"&gt;0&lt;/td&gt;&lt;td class="izq6a-color" width="20%"&gt;DEVUELTA POR EXAMEN DE FONDO&lt;/td&gt;&lt;td class="izq6a-color" width="10%"&gt;02/12/2024&lt;/td&gt;&lt;td class="izq6a-color" width="30%"&gt;&lt;/td&gt;&lt;td class="celda8" width="10%"&gt;  &lt;/td&gt;&lt;/tr&gt;&lt;tr&gt;&lt;td class="izq6a-color" width="10%"&gt;02/12/2024&lt;/td&gt;&lt;td class="izq6a-color" width="10%"&gt;&lt;/td&gt;&lt;td class="izq6a-color" width="10%"&gt;0&lt;/td&gt;&lt;td class="izq6a-color" width="20%"&gt;OFICIO DE DEVOLUCION&lt;/td&gt;&lt;td class="izq6a-color" width="10%"&gt;02/12/2024&lt;/td&gt;&lt;td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width="30%"&gt;DEVUELTA POR FONDO EN BOLETIN 638&lt;/td&gt;&lt;td class="celda8" width="10%"&gt;&lt;a href="https://webpi.sapi.gob.ve/documentos/devolucion/marcas/fondo/boletin638/2023004112.pdf" target="_blank"&gt;&lt;img border="1" height="40" src="https://webpi.sapi.gob.ve/imagenes/ver_devolucion.png" width="40"/&gt;&lt;/a&gt;&lt;/td&gt;&lt;/tr&gt;&lt;tr&gt;&lt;td class="izq6a-color" width="10%"&gt;17/02/2025&lt;/td&gt;&lt;td class="izq6a-color" width="10%"&gt;&lt;/td&gt;&lt;td class="izq6a-color" width="10%"&gt;638&lt;/td&gt;&lt;td class="izq6a-color" width="20%"&gt;ESCRITO DE REINGRESO&lt;/td&gt;&lt;td class="izq6a-color" width="10%"&gt;17/02/2025&lt;/td&gt;&lt;td class="izq6a-color" width="30%"&gt;Contestacion a Oficio de Devolucion de fondo publicado en el boletin: 638. Tramite Webpi: 480154&lt;/td&gt;&lt;td class="celda8" width="10%"&gt;&lt;a href="https://webpi.sapi.gob.ve/documentos/cdevolucion/marcas/fondo/boletin638/ecd_2023004112.pdf" target="_blank"&gt;&lt;img border="1" height="40" src="https://webpi.sapi.gob.ve/imagenes/ver_devolucion.png" width="40"/&gt;&lt;/a&gt;&lt;/td&gt;&lt;/tr&gt;&lt;tr&gt;&lt;td class="izq6a-color" width="10%"&gt;19/02/2025&lt;/td&gt;&lt;td class="izq6a-color" width="10%"&gt;&lt;/td&gt;&lt;td class="izq6a-color" width="10%"&gt;0&lt;/td&gt;&lt;td class="izq6a-color" width="20%"&gt;REINGRESO DE SOLICITUD&lt;/td&gt;&lt;td class="izq6a-color" width="10%"&gt;19/02/2025&lt;/td&gt;&lt;td class="izq6a-color" width="30%"&gt;&lt;/td&gt;&lt;td class="celda8" width="10%"&gt;  &lt;/td&gt;&lt;/tr&gt;&lt;tr&gt;&lt;td class="izq6a-color" width="10%"&gt;19/02/2025&lt;/td&gt;&lt;td class="izq6a-color" width="10%"&gt;&lt;/td&gt;&lt;td class="izq6a-color" width="10%"&gt;0&lt;/td&gt;&lt;td class="izq6a-color" width="20%"&gt;SOLICITUD EN EXAMEN DE REGISTRABILIDAD&lt;/td&gt;&lt;td class="izq6a-color" width="10%"&gt;19/02/2025&lt;/td&gt;&lt;td class="izq6a-color" width="30%"&gt;&lt;/td&gt;&lt;td class="celda8" width="10%"&gt;  &lt;/td&gt;&lt;/tr&gt;&lt;/table&gt;</t>
  </si>
  <si>
    <t>Webpi 27-feb-2025 14:58:08</t>
  </si>
  <si>
    <t>P396192</t>
  </si>
  <si>
    <t>PUBLICACIONES ELECTRÓNICAS DESCARGABLES DEL CARÁCTER DE REVISTAS EN EL ÁMBITO DE LOS VIAJES.</t>
  </si>
  <si>
    <t>FRANKLIN HOET LINARES - ALONSO BRICEÑO DELFINA - FRANCISCO CASTILLO-GARCIA - MARIA MILAGROS NEBREDA - VITKOU FISCHER RICARDO PATRICK - PATRICIA HOET DE LIMBOURG -</t>
  </si>
  <si>
    <t>Prioridad: 97/679,599 en: ESTADOS UNIDOS DE AMÉRICA de fecha: 16/11/2022</t>
  </si>
  <si>
    <t>Virtuoso, Ltd.</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</si>
  <si>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width="10%"&gt;16/05/2023&lt;/td&gt;&lt;td class="izq6a-color" width="10%"&gt;&lt;/td&gt;&lt;td class="izq6a-color" width="10%"&gt;0&lt;/td&gt;&lt;td class="izq6a-color" width="20%"&gt;INGRESO DE SOLICITUD&lt;/td&gt;&lt;td class="izq6a-color" width="10%"&gt;16/05/2023&lt;/td&gt;&lt;td class="izq6a-color" width="30%"&gt;Pago de Tasa y Publicacion en Prensa: F0633731 Tramite: 363775 Ref.: 365871&lt;/td&gt;&lt;td class="celda8" width="10%"&gt;  &lt;/td&gt;&lt;/tr&gt;&lt;tr&gt;&lt;td class="izq6a-color" width="10%"&gt;15/06/2023&lt;/td&gt;&lt;td class="izq6a-color" width="10%"&gt;&lt;/td&gt;&lt;td class="izq6a-color" width="10%"&gt;0&lt;/td&gt;&lt;td class="izq6a-color" width="20%"&gt;POR NOTIFICAR ORDEN DE PUBLICACION EN PRENSA POR EXAM. DE FORMA APROBADO&lt;/td&gt;&lt;td class="izq6a-color" width="10%"&gt;15/06/2023&lt;/td&gt;&lt;td class="izq6a-color" width="30%"&gt;&lt;/td&gt;&lt;td class="celda8" width="10%"&gt;  &lt;/td&gt;&lt;/tr&gt;&lt;tr&gt;&lt;td class="izq6a-color" width="10%"&gt;20/07/2023&lt;/td&gt;&lt;td class="izq6a-color" width="10%"&gt;&lt;/td&gt;&lt;td class="izq6a-color" width="10%"&gt;0&lt;/td&gt;&lt;td class="izq6a-color" width="20%"&gt;ESCRITO ASOCIADO A MARCA EN TRAMITE - INFORMACION VARIA&lt;/td&gt;&lt;td class="izq6a-color" width="10%"&gt;20/07/2023&lt;/td&gt;&lt;td class="izq6a-color" width="30%"&gt;ESCRITO DE PRESENTACION DE DOCUMENTO DE PRIORIDAD.&lt;/td&gt;&lt;td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F0633731 Tramite: 363775 Ref.: 365871&lt;/td&gt;&lt;td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363775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width="10%"&gt;12/12/2023&lt;/td&gt;&lt;td class="izq6a-color" width="10%"&gt;&lt;/td&gt;&lt;td class="izq6a-color" width="10%"&gt;0&lt;/td&gt;&lt;td class="izq6a-color" width="20%"&gt;SOLICITUD EN EXAMEN DE REGISTRABILIDAD&lt;/td&gt;&lt;td class="izq6a-color" width="10%"&gt;12/12/2023&lt;/td&gt;&lt;td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width="10%"&gt;385&lt;/td&gt;&lt;td class="izq6a-color" width="20%"&gt;REGISTRO DE MARCA&lt;/td&gt;&lt;td class="izq6a-color" width="10%"&gt;28/02/2024&lt;/td&gt;&lt;td class="izq6a-color" width="30%"&gt;REGISTRO NUMERO: P396192, POR TRAMITE WEBPI: T0408454&lt;/td&gt;&lt;td class="celda8" width="10%"&gt;&lt;a href="http://multimedia.sapi.gob.ve/marcas/certificados/boletin627/2023004122.pdf" target="_blank"&gt;&lt;img border="1" height="40" src="https://webpi.sapi.gob.ve/imagenes/ver_devolucion.png" width="40"/&gt;&lt;/a&gt;&lt;/td&gt;&lt;/tr&gt;&lt;tr&gt;&lt;td class="izq6a-color" width="10%"&gt;28/02/2024&lt;/td&gt;&lt;td class="izq6a-color" width="10%"&gt;&lt;/td&gt;&lt;td class="izq6a-color" width="10%"&gt;408454&lt;/td&gt;&lt;td class="izq6a-color" width="20%"&gt;PAGO DE DERECHOS&lt;/td&gt;&lt;td class="izq6a-color" width="10%"&gt;28/02/2024&lt;/td&gt;&lt;td class="izq6a-color" width="30%"&gt;9&lt;/td&gt;&lt;td class="celda8" width="10%"&gt;  &lt;/td&gt;&lt;/tr&gt;&lt;/table&gt;</t>
  </si>
  <si>
    <t>Webpi 27-feb-2025 14:58:19</t>
  </si>
  <si>
    <t>TODA CLASE DE TEXTILES NO TEJIDOS COMPRENDIDOS EN ESTA CLASE; TELAS NO TEJIDAS.</t>
  </si>
  <si>
    <t>Neenah, Wisconsin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</si>
  <si>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width="10%"&gt;17/05/2023&lt;/td&gt;&lt;td class="izq6a-color" width="10%"&gt;&lt;/td&gt;&lt;td class="izq6a-color" width="10%"&gt;0&lt;/td&gt;&lt;td class="izq6a-color" width="20%"&gt;INGRESO DE SOLICITUD&lt;/td&gt;&lt;td class="izq6a-color" width="10%"&gt;17/05/2023&lt;/td&gt;&lt;td class="izq6a-color" width="30%"&gt;Pago de Tasa y Publicacion en Prensa: F0633938 Tramite: 363997 Ref.: 366012&lt;/td&gt;&lt;td class="celda8" width="10%"&gt;  &lt;/td&gt;&lt;/tr&gt;&lt;tr&gt;&lt;td class="izq6a-color" width="10%"&gt;19/06/2023&lt;/td&gt;&lt;td class="izq6a-color" width="10%"&gt;&lt;/td&gt;&lt;td class="izq6a-color" width="10%"&gt;0&lt;/td&gt;&lt;td class="izq6a-color" width="20%"&gt;POR NOTIFICAR ORDEN DE PUBLICACION EN PRENSA POR EXAM. DE FORMA APROBADO&lt;/td&gt;&lt;td class="izq6a-color" width="10%"&gt;19/06/2023&lt;/td&gt;&lt;td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F0633938 Tramite: 363997 Ref.: 366012&lt;/td&gt;&lt;td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363997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&lt;/td&gt;&lt;/tr&gt;&lt;/table&gt;</t>
  </si>
  <si>
    <t>Webpi 27-feb-2025 14:58:30</t>
  </si>
  <si>
    <t>Café, té, cacao y sus sucedáneos; arroz, pastas alimenticias y fideos; tapioca y sagú; harinas y preparaciones a base de cereales; pan, productos de pastelería y confitería; chocolate; helados cremosos, sorbetes y otros helados; miel, jarabe de melaza; especias, hierbas en conserva; salsas y otros condimentos.</t>
  </si>
  <si>
    <t>Urb Los Naranjos Calle Principal Edif Rita Vista Piso 2 Apt 2-A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</si>
  <si>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width="10%"&gt;25/05/2023&lt;/td&gt;&lt;td class="izq6a-color" width="10%"&gt;&lt;/td&gt;&lt;td class="izq6a-color" width="10%"&gt;0&lt;/td&gt;&lt;td class="izq6a-color" width="20%"&gt;INGRESO DE SOLICITUD&lt;/td&gt;&lt;td class="izq6a-color" width="10%"&gt;25/05/2023&lt;/td&gt;&lt;td class="izq6a-color" width="30%"&gt;Pago de Tasa y Publicacion en Prensa: F0634470 Tramite: 364597 Ref.: 366410&lt;/td&gt;&lt;td class="celda8" width="10%"&gt;  &lt;/td&gt;&lt;/tr&gt;&lt;tr&gt;&lt;td class="izq6a-color" width="10%"&gt;04/07/2023&lt;/td&gt;&lt;td class="izq6a-color" width="10%"&gt;&lt;/td&gt;&lt;td class="izq6a-color" width="10%"&gt;0&lt;/td&gt;&lt;td class="izq6a-color" width="20%"&gt;POR NOTIFICAR ORDEN DE PUBLICACION EN PRENSA POR EXAM. DE FORMA APROBADO&lt;/td&gt;&lt;td class="izq6a-color" width="10%"&gt;04/07/2023&lt;/td&gt;&lt;td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F0634470 Tramite: 364597 Ref.: 366410&lt;/td&gt;&lt;td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364597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width="10%"&gt;15/11/2023&lt;/td&gt;&lt;td class="izq6a-color" width="10%"&gt;&lt;/td&gt;&lt;td class="izq6a-color" width="10%"&gt;624&lt;/td&gt;&lt;td class="izq6a-color" width="20%"&gt;ESCRITO DE OPOSICION&lt;/td&gt;&lt;td class="izq6a-color" width="10%"&gt;15/11/2023&lt;/td&gt;&lt;td class="izq6a-color" width="30%"&gt;WILLIAM ENRIQUE OLIVERO PEREZ, Cedula: 10823302, empresa: CHOCOLATES KRON,C.A.. Tramite Webpi: 391261&lt;/td&gt;&lt;td class="celda8" width="10%"&gt;&lt;a href="https://webpi.sapi.gob.ve/documentos/oposiciones/marcas/boletin624/eom-2023004447-391261.pdf" target="_blank"&gt;&lt;img border="1" height="40" src="https://webpi.sapi.gob.ve/imagenes/ver_devolucion.png" width="40"/&gt;&lt;/a&gt;&lt;/td&gt;&lt;/tr&gt;&lt;tr&gt;&lt;td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width="30%"&gt;OBSERVADA EN BOLETIN 626&lt;/td&gt;&lt;td class="celda8" width="10%"&gt;  &lt;/td&gt;&lt;/tr&gt;&lt;tr&gt;&lt;td class="izq6a-color" width="10%"&gt;29/02/2024&lt;/td&gt;&lt;td class="izq6a-color" width="10%"&gt;&lt;/td&gt;&lt;td class="izq6a-color" width="10%"&gt;0&lt;/td&gt;&lt;td class="izq6a-color" width="20%"&gt;SOLICITUD DESISTIDA POR LEY POR NOTIFICAR &lt;/td&gt;&lt;td class="izq6a-color" width="10%"&gt;29/02/2024&lt;/td&gt;&lt;td class="izq6a-color" width="30%"&gt;OPOSICION NO CONTESTADA&lt;/td&gt;&lt;td class="celda8" width="10%"&gt;  &lt;/td&gt;&lt;/tr&gt;&lt;tr&gt;&lt;td class="izq6a-color" width="10%"&gt;05/03/2024&lt;/td&gt;&lt;td class="izq6a-color" width="10%"&gt;27/03/2024&lt;/td&gt;&lt;td class="izq6a-color" width="10%"&gt;628&lt;/td&gt;&lt;td class="izq6a-color" width="20%"&gt;PUBLICACION DE STATUS ANTERIOR EN BOLETIN DE LA PROPIEDAD INDUSTRIAL. &lt;/td&gt;&lt;td class="izq6a-color" width="10%"&gt;06/03/2024&lt;/td&gt;&lt;td class="izq6a-color" width="30%"&gt;SOLICITUD DESISTIDA POR LEY EN BOLETIN 628&lt;/td&gt;&lt;td class="celda8" width="10%"&gt;  &lt;/td&gt;&lt;/tr&gt;&lt;/table&gt;</t>
  </si>
  <si>
    <t>Webpi 27-feb-2025 14:58:42</t>
  </si>
  <si>
    <t>P396621</t>
  </si>
  <si>
    <t>CARNE, PESCADO, CARNE DE AVE Y CARNE DE CAZA; EXTRACTOS DE CARNE.</t>
  </si>
  <si>
    <t>ENRIQUE J. CHEANG VERA - MARIANELLA MONTILLA RIOS - IRINA TERRA PORLEY - VANEGAS JIMENEZ ROBERT - CORDOBA PEREZ ZULEYDY LADYSMAR - DOMINGUEZ FRANCHI MIGUEL ANGEL -</t>
  </si>
  <si>
    <t>CONSISTE EN LA FIGURA DE UN SOMBRERO PUNTIAGUDO, DE FONDO COLOR ROJO, CON DOS BORDES FINOS COLOR BLANCO Y NEGRO, CON PLIEGUES IRREGULARES Y LA PUNTA DOBLADA HACIA LA IZQUIERDA; DONDE SE OBSERVAN CINCO ESTRELLAS, DE FONDO COLOR BLANCO Y BORDES FINOS COLOR NEGRO. UBICADO SOBRE UN RECTÁGULO CURVO, DE FONDO COLOR NEGRO, DENTRO DEL QUE SE LEE MERLIN (PALABRA DE FANTASÍA, TAL Y COMO SE SOLICITA NO TIENE TRADUCCIÓN), ESCRITA EN LETRA DE IMPRENTA, MAYÚSCULA, DE TRAZO GRUESO CON BORDES REDONDEADOS; CON LA PARTICULARIDAD DE QUE EL PUNTO DE LA LETRA I ESTÁ REPRESENTADO POR UNA ESTRELLA DE CINCO PUNTAS. EL CONJUNTO PEVIAMENTE DESCRITO ES DE FONDO COLOR BLANCO Y BORDE GRUESO COLOR NEGRO, CON EFECTO TRIDIMENSIONAL. DEBAJO SE OBSERVA UN RECTÁNCULO DE BORDES REDONDEADOS, DE FONDO COLOR AMARILLO Y BORDE DE TRAZO GRUESO COLOR NEGRO. UNIDO EN SU PARTE INFERIOR A UNA PUNTA DE FONDO COLOR ROJO, DOBLADA HACIA LA DERECHA, CON DOS BORDES FINOS COLOR BLANCO Y NEGRO. SE REIVINDICA LA PALABRA MERLIN, Y TODO EL CONJUNTO DESCRITO CON LOS COLORES INDICADOS EN ÉL.</t>
  </si>
  <si>
    <t>Acarigua, Edo. Portuguesa.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</si>
  <si>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width="10%"&gt;05/06/2023&lt;/td&gt;&lt;td class="izq6a-color" width="10%"&gt;&lt;/td&gt;&lt;td class="izq6a-color" width="10%"&gt;0&lt;/td&gt;&lt;td class="izq6a-color" width="20%"&gt;INGRESO DE SOLICITUD&lt;/td&gt;&lt;td class="izq6a-color" width="10%"&gt;05/06/2023&lt;/td&gt;&lt;td class="izq6a-color" width="30%"&gt;Pago de Tasa y Publicacion en Prensa: F0636404 Tramite: 366470 Ref.: 367719&lt;/td&gt;&lt;td class="celda8" width="10%"&gt;  &lt;/td&gt;&lt;/tr&gt;&lt;tr&gt;&lt;td class="izq6a-color" width="10%"&gt;10/07/2023&lt;/td&gt;&lt;td class="izq6a-color" width="10%"&gt;&lt;/td&gt;&lt;td class="izq6a-color" width="10%"&gt;0&lt;/td&gt;&lt;td class="izq6a-color" width="20%"&gt;POR NOTIFICAR ORDEN DE PUBLICACION EN PRENSA POR EXAM. DE FORMA APROBADO&lt;/td&gt;&lt;td class="izq6a-color" width="10%"&gt;10/07/2023&lt;/td&gt;&lt;td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F0636404 Tramite: 366470 Ref.: 367719&lt;/td&gt;&lt;td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366470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width="10%"&gt;26/01/2024&lt;/td&gt;&lt;td class="izq6a-color" width="10%"&gt;&lt;/td&gt;&lt;td class="izq6a-color" width="10%"&gt;0&lt;/td&gt;&lt;td class="izq6a-color" width="20%"&gt;SOLICITUD EN EXAMEN DE REGISTRABILIDAD&lt;/td&gt;&lt;td class="izq6a-color" width="10%"&gt;26/01/2024&lt;/td&gt;&lt;td class="izq6a-color" width="30%"&gt;&lt;/td&gt;&lt;td class="celda8" width="10%"&gt;  &lt;/td&gt;&lt;/tr&gt;&lt;tr&gt;&lt;td class="izq6a-color" width="10%"&gt;02/02/2024&lt;/td&gt;&lt;td class="izq6a-color" width="10%"&gt;&lt;/td&gt;&lt;td class="izq6a-color" width="10%"&gt;&lt;/td&gt;&lt;td class="izq6a-color" width="20%"&gt;BUSQUEDA GRAFICA ELABORADA, PENDIENTE DE EXAMEN DE FONDO&lt;/td&gt;&lt;td class="izq6a-color" width="10%"&gt;02/02/2024&lt;/td&gt;&lt;td class="izq6a-color" width="30%"&gt;BUSQUEDA GRAFICA ELABORADA, PENDIENTE DE EXAMEN DE FONDO&lt;/td&gt;&lt;td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width="10%"&gt;386&lt;/td&gt;&lt;td class="izq6a-color" width="20%"&gt;REGISTRO DE MARCA&lt;/td&gt;&lt;td class="izq6a-color" width="10%"&gt;15/03/2024&lt;/td&gt;&lt;td class="izq6a-color" width="30%"&gt;REGISTRO NUMERO: P396621, POR TRAMITE WEBPI: T0411588&lt;/td&gt;&lt;td class="celda8" width="10%"&gt;&lt;a href="http://multimedia.sapi.gob.ve/marcas/certificados/boletin627/2023004719.pdf" target="_blank"&gt;&lt;img border="1" height="40" src="https://webpi.sapi.gob.ve/imagenes/ver_devolucion.png" width="40"/&gt;&lt;/a&gt;&lt;/td&gt;&lt;/tr&gt;&lt;tr&gt;&lt;td class="izq6a-color" width="10%"&gt;15/03/2024&lt;/td&gt;&lt;td class="izq6a-color" width="10%"&gt;&lt;/td&gt;&lt;td class="izq6a-color" width="10%"&gt;411588&lt;/td&gt;&lt;td class="izq6a-color" width="20%"&gt;PAGO DE DERECHOS&lt;/td&gt;&lt;td class="izq6a-color" width="10%"&gt;15/03/2024&lt;/td&gt;&lt;td class="izq6a-color" width="30%"&gt;29&lt;/td&gt;&lt;td class="celda8" width="10%"&gt;  &lt;/td&gt;&lt;/tr&gt;&lt;/table&gt;</t>
  </si>
  <si>
    <t>Webpi 27-feb-2025 14:58:53</t>
  </si>
  <si>
    <t>PREPARACIONES PARA BLANQUEAR Y OTRAS SUSTANCIAS PARA LAVAR LA ROPA; PREPARACIONES PARA LIMPIAR, PULIR, DESGRASAR Y RASPAR; ALMIDÓN, AZULILLO, JABONES; PRODUCTOS DE PERFUMERÍA, ACEITES ESENCIALES, COSMÉTICOS, LOCIONES CAPILARES; DENTÍFRICOS. UÑAS ACRÍLICAS Y POSTIZAS. TOALLAS HÚMEDAS IMPREGNADAS CON LOCIONES COSMÉTICAS. (PRODUCTOS NACIONALES Y/O EXTRANJEROS)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</si>
  <si>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width="10%"&gt;08/06/2023&lt;/td&gt;&lt;td class="izq6a-color" width="10%"&gt;&lt;/td&gt;&lt;td class="izq6a-color" width="10%"&gt;0&lt;/td&gt;&lt;td class="izq6a-color" width="20%"&gt;INGRESO DE SOLICITUD&lt;/td&gt;&lt;td class="izq6a-color" width="10%"&gt;08/06/2023&lt;/td&gt;&lt;td class="izq6a-color" width="30%"&gt;Pago de Tasa y Publicacion en Prensa: F0636365 Tramite: 366417 Ref.: 367681&lt;/td&gt;&lt;td class="celda8" width="10%"&gt;  &lt;/td&gt;&lt;/tr&gt;&lt;tr&gt;&lt;td class="izq6a-color" width="10%"&gt;21/09/2023&lt;/td&gt;&lt;td class="izq6a-color" width="10%"&gt;&lt;/td&gt;&lt;td class="izq6a-color" width="10%"&gt;0&lt;/td&gt;&lt;td class="izq6a-color" width="20%"&gt;POR NOTIFICAR ORDEN DE PUBLICACION EN PRENSA POR EXAM. DE FORMA APROBADO&lt;/td&gt;&lt;td class="izq6a-color" width="10%"&gt;21/09/2023&lt;/td&gt;&lt;td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F0636365 Tramite: 366417 Ref.: 367681&lt;/td&gt;&lt;td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366417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width="10%"&gt;28/02/2024&lt;/td&gt;&lt;td class="izq6a-color" width="10%"&gt;&lt;/td&gt;&lt;td class="izq6a-color" width="10%"&gt;0&lt;/td&gt;&lt;td class="izq6a-color" width="20%"&gt;SOLICITUD EN EXAMEN DE REGISTRABILIDAD&lt;/td&gt;&lt;td class="izq6a-color" width="10%"&gt;28/02/2024&lt;/td&gt;&lt;td class="izq6a-color" width="30%"&gt;&lt;/td&gt;&lt;td class="celda8" width="10%"&gt;  &lt;/td&gt;&lt;/tr&gt;&lt;tr&gt;&lt;td class="izq6a-color" width="10%"&gt;06/03/2024&lt;/td&gt;&lt;td class="izq6a-color" width="10%"&gt;18/04/2024&lt;/td&gt;&lt;td class="izq6a-color" width="10%"&gt;628&lt;/td&gt;&lt;td class="izq6a-color" width="20%"&gt;PUBLICACION DE STATUS ANTERIOR EN BOLETIN DE LA PROPIEDAD INDUSTRIAL (30 DIAS HABILES) &lt;/td&gt;&lt;td class="izq6a-color" width="10%"&gt;06/03/2024&lt;/td&gt;&lt;td class="izq6a-color" width="30%"&gt;CONCEDIDA EN BOLETIN 628&lt;/td&gt;&lt;td class="celda8" width="10%"&gt;  &lt;/td&gt;&lt;/tr&gt;&lt;tr&gt;&lt;td class="izq6a-color" width="10%"&gt;08/05/2024&lt;/td&gt;&lt;td class="izq6a-color" width="10%"&gt;&lt;/td&gt;&lt;td class="izq6a-color" width="10%"&gt;628&lt;/td&gt;&lt;td class="izq6a-color" width="20%"&gt;CADUCIDAD POR NO PAGO &lt;/td&gt;&lt;td class="izq6a-color" width="10%"&gt;08/05/2024&lt;/td&gt;&lt;td class="izq6a-color" width="30%"&gt;&lt;/td&gt;&lt;td class="celda8" width="10%"&gt;  &lt;/td&gt;&lt;/tr&gt;&lt;tr&gt;&lt;td class="izq6a-color" width="10%"&gt;24/05/2024&lt;/td&gt;&lt;td class="izq6a-color" width="10%"&gt;13/06/2024&lt;/td&gt;&lt;td class="izq6a-color" width="10%"&gt;630&lt;/td&gt;&lt;td class="izq6a-color" width="20%"&gt;PUBLICACION DE MARCAS CADUCAS POR NO PAGO &lt;/td&gt;&lt;td class="izq6a-color" width="10%"&gt;24/05/2024&lt;/td&gt;&lt;td class="izq6a-color" width="30%"&gt;CADUCA EN BOLETIN 630&lt;/td&gt;&lt;td class="celda8" width="10%"&gt;  &lt;/td&gt;&lt;/tr&gt;&lt;/table&gt;</t>
  </si>
  <si>
    <t>Webpi 27-feb-2025 14:59:04</t>
  </si>
  <si>
    <t>N058922</t>
  </si>
  <si>
    <t>TODO LO RELACIONADO CON LA TRANSFORMACIÓN, ELABORACIÓN, EMPACADO, COMERCIALIZACIÓN DE ALIMENTOS, LÁCTEOS Y TODOS SUS DERIVADOS ASÍ COMO EMBUTIDOS, ALIMENTOS PROCESADOS Y PRODUCTOS CÁRNICOS, DE IGUAL FORMA LA VENTA DE UTENSILIOS E INGREDIENTES PARA LA PREPARACIÓN DE PARRILLA Y ASADOS, PRESTACIÓN DE SERVICIO DE ASESORÍAS TÉCNICAS, TALLERES PRÁCTICOS, RESTAURANTE, EVENTOS PÚBLICOS Y PRIVADOS, CATERING Y DEMÁS ACTIVIDADES CONEXAS AL OBJETO.</t>
  </si>
  <si>
    <t>SE OBSERVA UN ESCUDO CREADO CON UNA LÍNEA GRUESA DE COLOR ROJO EN FORMA DE PENTÁGONO CON BORDES REDONDEADOS QUE REPRESENTA LA CREACIÓN ARTESANAL DE UN AHUMADOR PROPIO CON MATERIAL RECUPERADO. SOBRE EL ESCUDO SE ENCUENTRA LA SILUETA DE UNA LLAMA EN COLOR NEGRO QUE REPRESENTA LA AFICIÓN POR DOMINAR EL ARTE DE COCINAR SOBRE LAS BRASAS, Y POR LA GASTRONOMÍA PARRILLERA EN GENERAL. DEBAJO DEL ESCUDO SE OBSERVA LA EXPRESIÓN "CHAIN" ESCRITA EN LETRAS MAYÚSCULAS DE TIPO MOLDE EN COLOR NEGRO ABARCANDO EL ANCHO DEL LOGO, REPRESENTANDO EL APODO FAMILIAR DEL CREADOR DE LA MARCA. EN LA LÍNEA DEBAJO DE ESTA EXPRESIÓN SE ENCUENTRA LA FRASE "A LA PARRILLA", ESCRITA EN LETRAS MAYÚSCULAS DE TIPO MOLDE EN COLOR NEGRO ABARCANDO EL ANCHO DEL LOGO, Y EN UN TAMAÑO INFERIOR A LA EXPRESIÓN "CHAIN", REPRESENTANDO UN AMPLIO Y RECONOCIDO PORTAFOLIO DE PRODUCTOS Y SERVICIOS DEL MERCADO PARRILLERO MARCANDO UN ESTILO DE ELEGANCIA, FUERZA Y PRESENCIA.</t>
  </si>
  <si>
    <t>Av. PASEO CABRIALES ENTRE Av. SALVADOR FEO LA CRUZ Y Av, HISPANIDAD LOCAL LOTE B Nro 05 SECTOR NAGUANAGUA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</si>
  <si>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width="10%"&gt;13/06/2023&lt;/td&gt;&lt;td class="izq6a-color" width="10%"&gt;&lt;/td&gt;&lt;td class="izq6a-color" width="10%"&gt;0&lt;/td&gt;&lt;td class="izq6a-color" width="20%"&gt;INGRESO DE SOLICITUD&lt;/td&gt;&lt;td class="izq6a-color" width="10%"&gt;13/06/2023&lt;/td&gt;&lt;td class="izq6a-color" width="30%"&gt;Pago de Tasa y Publicacion en Prensa: F0636799 Tramite: 366821 Ref.: 368108&lt;/td&gt;&lt;td class="celda8" width="10%"&gt;  &lt;/td&gt;&lt;/tr&gt;&lt;tr&gt;&lt;td class="izq6a-color" width="10%"&gt;21/07/2023&lt;/td&gt;&lt;td class="izq6a-color" width="10%"&gt;&lt;/td&gt;&lt;td class="izq6a-color" width="10%"&gt;0&lt;/td&gt;&lt;td class="izq6a-color" width="20%"&gt;POR NOTIFICAR ORDEN DE PUBLICACION EN PRENSA POR EXAM. DE FORMA APROBADO&lt;/td&gt;&lt;td class="izq6a-color" width="10%"&gt;21/07/2023&lt;/td&gt;&lt;td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F0636799 Tramite: 366821 Ref.: 368108&lt;/td&gt;&lt;td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366821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width="10%"&gt;29/01/2024&lt;/td&gt;&lt;td class="izq6a-color" width="10%"&gt;&lt;/td&gt;&lt;td class="izq6a-color" width="10%"&gt;0&lt;/td&gt;&lt;td class="izq6a-color" width="20%"&gt;SOLICITUD EN EXAMEN DE REGISTRABILIDAD&lt;/td&gt;&lt;td class="izq6a-color" width="10%"&gt;29/01/2024&lt;/td&gt;&lt;td class="izq6a-color" width="30%"&gt;&lt;/td&gt;&lt;td class="celda8" width="10%"&gt;  &lt;/td&gt;&lt;/tr&gt;&lt;tr&gt;&lt;td class="izq6a-color" width="10%"&gt;05/02/2024&lt;/td&gt;&lt;td class="izq6a-color" width="10%"&gt;&lt;/td&gt;&lt;td class="izq6a-color" width="10%"&gt;&lt;/td&gt;&lt;td class="izq6a-color" width="20%"&gt;BUSQUEDA GRAFICA ELABORADA, PENDIENTE DE EXAMEN DE FONDO&lt;/td&gt;&lt;td class="izq6a-color" width="10%"&gt;05/02/2024&lt;/td&gt;&lt;td class="izq6a-color" width="30%"&gt;BUSQUEDA GRAFICA ELABORADA, PENDIENTE DE EXAMEN DE FONDO&lt;/td&gt;&lt;td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width="30%"&gt;CONCEDIDA EN BOLETIN 627&lt;/td&gt;&lt;td class="celda8" width="10%"&gt;  &lt;/td&gt;&lt;/tr&gt;&lt;tr&gt;&lt;td class="izq6a-color" width="10%"&gt;20/02/2024&lt;/td&gt;&lt;td class="izq6a-color" width="10%"&gt;20/02/2039&lt;/td&gt;&lt;td class="izq6a-color" width="10%"&gt;385&lt;/td&gt;&lt;td class="izq6a-color" width="20%"&gt;REGISTRO DE MARCA&lt;/td&gt;&lt;td class="izq6a-color" width="10%"&gt;15/03/2024&lt;/td&gt;&lt;td class="izq6a-color" width="30%"&gt;REGISTRO NUMERO: N058922, POR TRAMITE WEBPI: T0411398&lt;/td&gt;&lt;td class="celda8" width="10%"&gt;&lt;a href="http://multimedia.sapi.gob.ve/marcas/certificados/boletin627/2023004899.pdf" target="_blank"&gt;&lt;img border="1" height="40" src="https://webpi.sapi.gob.ve/imagenes/ver_devolucion.png" width="40"/&gt;&lt;/a&gt;&lt;/td&gt;&lt;/tr&gt;&lt;tr&gt;&lt;td class="izq6a-color" width="10%"&gt;15/03/2024&lt;/td&gt;&lt;td class="izq6a-color" width="10%"&gt;&lt;/td&gt;&lt;td class="izq6a-color" width="10%"&gt;411398&lt;/td&gt;&lt;td class="izq6a-color" width="20%"&gt;PAGO DE DERECHOS&lt;/td&gt;&lt;td class="izq6a-color" width="10%"&gt;15/03/2024&lt;/td&gt;&lt;td class="izq6a-color" width="30%"&gt;46&lt;/td&gt;&lt;td class="celda8" width="10%"&gt;  &lt;/td&gt;&lt;/tr&gt;&lt;/table&gt;</t>
  </si>
  <si>
    <t>Webpi 27-feb-2025 14:59:15</t>
  </si>
  <si>
    <t>P403121</t>
  </si>
  <si>
    <t>ADITIVOS, PRODUCTOS QUÍMICOS Y BIOLÓGICOS DESTINADOS A LA INDUSTRIA ALIMENTARIA.</t>
  </si>
  <si>
    <t>ADD &amp; TECH 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</si>
  <si>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width="10%"&gt;14/06/2023&lt;/td&gt;&lt;td class="izq6a-color" width="10%"&gt;&lt;/td&gt;&lt;td class="izq6a-color" width="10%"&gt;0&lt;/td&gt;&lt;td class="izq6a-color" width="20%"&gt;INGRESO DE SOLICITUD&lt;/td&gt;&lt;td class="izq6a-color" width="10%"&gt;14/06/2023&lt;/td&gt;&lt;td class="izq6a-color" width="30%"&gt;Pago de Tasa y Publicacion en Prensa: F0636468 Tramite: 366549 Ref.: 367872&lt;/td&gt;&lt;td class="celda8" width="10%"&gt;  &lt;/td&gt;&lt;/tr&gt;&lt;tr&gt;&lt;td class="izq6a-color" width="10%"&gt;17/07/2023&lt;/td&gt;&lt;td class="izq6a-color" width="10%"&gt;&lt;/td&gt;&lt;td class="izq6a-color" width="10%"&gt;0&lt;/td&gt;&lt;td class="izq6a-color" width="20%"&gt;SOLICITUD EN EXAMEN DE FORMA&lt;/td&gt;&lt;td class="izq6a-color" width="10%"&gt;17/07/2023&lt;/td&gt;&lt;td class="izq6a-color" width="30%"&gt;&lt;/td&gt;&lt;td class="celda8" width="10%"&gt;  &lt;/td&gt;&lt;/tr&gt;&lt;tr&gt;&lt;td class="izq6a-color" width="10%"&gt;17/07/2023&lt;/td&gt;&lt;td class="izq6a-color" width="10%"&gt;&lt;/td&gt;&lt;td class="izq6a-color" width="10%"&gt;0&lt;/td&gt;&lt;td class="izq6a-color" width="20%"&gt;SOLICITUD EN EXAMEN DE FORMA&lt;/td&gt;&lt;td class="izq6a-color" width="10%"&gt;17/07/2023&lt;/td&gt;&lt;td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width="30%"&gt;DEVUELTA EN BOLETIN 624&lt;/td&gt;&lt;td class="celda8" width="10%"&gt;&lt;a href="https://webpi.sapi.gob.ve/documentos/devolucion/marcas/forma/boletin624/2023004956.pdf" target="_blank"&gt;&lt;img border="1" height="40" src="https://webpi.sapi.gob.ve/imagenes/ver_devolucion.png" width="40"/&gt;&lt;/a&gt;&lt;/td&gt;&lt;/tr&gt;&lt;tr&gt;&lt;td class="izq6a-color" width="10%"&gt;06/11/2023&lt;/td&gt;&lt;td class="izq6a-color" width="10%"&gt;&lt;/td&gt;&lt;td class="izq6a-color" width="10%"&gt;624&lt;/td&gt;&lt;td class="izq6a-color" width="20%"&gt;ESCRITO DE REINGRESO&lt;/td&gt;&lt;td class="izq6a-color" width="10%"&gt;06/11/2023&lt;/td&gt;&lt;td class="izq6a-color" width="30%"&gt;Contestacion a Oficio de Devolucion de forma publicado en el boletin: 624. Tramite Webpi: 389562&lt;/td&gt;&lt;td class="celda8" width="10%"&gt;&lt;a href="https://webpi.sapi.gob.ve/documentos/cdevolucion/marcas/forma/boletin624/ecd_2023004956.pdf" target="_blank"&gt;&lt;img border="1" height="40" src="https://webpi.sapi.gob.ve/imagenes/ver_devolucion.png" width="40"/&gt;&lt;/a&gt;&lt;/td&gt;&lt;/tr&gt;&lt;tr&gt;&lt;td class="izq6a-color" width="10%"&gt;01/08/2024&lt;/td&gt;&lt;td class="izq6a-color" width="10%"&gt;&lt;/td&gt;&lt;td class="izq6a-color" width="10%"&gt;0&lt;/td&gt;&lt;td class="izq6a-color" width="20%"&gt;REINGRESO DE SOLICITUD&lt;/td&gt;&lt;td class="izq6a-color" width="10%"&gt;01/08/2024&lt;/td&gt;&lt;td class="izq6a-color" width="30%"&gt;&lt;/td&gt;&lt;td class="celda8" width="10%"&gt;  &lt;/td&gt;&lt;/tr&gt;&lt;tr&gt;&lt;td class="izq6a-color" width="10%"&gt;01/08/2024&lt;/td&gt;&lt;td class="izq6a-color" width="10%"&gt;&lt;/td&gt;&lt;td class="izq6a-color" width="10%"&gt;0&lt;/td&gt;&lt;td class="izq6a-color" width="20%"&gt;SOLICITUD CON EXAMEN DE FORMA APROBADO - PUBLICACION PRENSA AUTOMATICA&lt;/td&gt;&lt;td class="izq6a-color" width="10%"&gt;01/08/2024&lt;/td&gt;&lt;td class="izq6a-color" width="30%"&gt;&lt;/td&gt;&lt;td class="celda8" width="10%"&gt;  &lt;/td&gt;&lt;/tr&gt;&lt;tr&gt;&lt;td class="izq6a-color" width="10%"&gt;02/08/2024&lt;/td&gt;&lt;td class="izq6a-color" width="10%"&gt;&lt;/td&gt;&lt;td class="izq6a-color" width="10%"&gt;0&lt;/td&gt;&lt;td class="izq6a-color" width="20%"&gt;RECEPCION DE PUBLICACION EN PRENSA&lt;/td&gt;&lt;td class="izq6a-color" width="10%"&gt;08/08/2024&lt;/td&gt;&lt;td class="izq6a-color" width="30%"&gt;Periodico Digital del SAPI No.:2544 de Fecha: 02/08/2024 segun T/No.: 366549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width="10%"&gt;01/10/2024&lt;/td&gt;&lt;td class="izq6a-color" width="10%"&gt;&lt;/td&gt;&lt;td class="izq6a-color" width="10%"&gt;0&lt;/td&gt;&lt;td class="izq6a-color" width="20%"&gt;SOLICITUD EN EXAMEN DE REGISTRABILIDAD&lt;/td&gt;&lt;td class="izq6a-color" width="10%"&gt;01/10/2024&lt;/td&gt;&lt;td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width="10%"&gt;437&lt;/td&gt;&lt;td class="izq6a-color" width="20%"&gt;REGISTRO DE MARCA&lt;/td&gt;&lt;td class="izq6a-color" width="10%"&gt;29/10/2024&lt;/td&gt;&lt;td class="izq6a-color" width="30%"&gt;REGISTRO NUMERO: P403121, POR TRAMITE WEBPI: T0458552&lt;/td&gt;&lt;td class="celda8" width="10%"&gt;&lt;a href="http://multimedia.sapi.gob.ve/marcas/certificados/boletin635/2023004956.pdf" target="_blank"&gt;&lt;img border="1" height="40" src="https://webpi.sapi.gob.ve/imagenes/ver_devolucion.png" width="40"/&gt;&lt;/a&gt;&lt;/td&gt;&lt;/tr&gt;&lt;tr&gt;&lt;td class="izq6a-color" width="10%"&gt;29/10/2024&lt;/td&gt;&lt;td class="izq6a-color" width="10%"&gt;&lt;/td&gt;&lt;td class="izq6a-color" width="10%"&gt;458552&lt;/td&gt;&lt;td class="izq6a-color" width="20%"&gt;PAGO DE DERECHOS&lt;/td&gt;&lt;td class="izq6a-color" width="10%"&gt;29/10/2024&lt;/td&gt;&lt;td class="izq6a-color" width="30%"&gt;1&lt;/td&gt;&lt;td class="celda8" width="10%"&gt;  &lt;/td&gt;&lt;/tr&gt;&lt;/table&gt;</t>
  </si>
  <si>
    <t>Webpi 28-feb-2025 03:31:02</t>
  </si>
  <si>
    <t>Rio Duero No. 17, Colonia Cuauhtémoc, 06500, CDMX, Mexico - MÉXICO</t>
  </si>
  <si>
    <t>DETENIDA POR LA SOLICITUD Nº 2023-003891 CORRESPONDIENTE A LA MARCA \"VENTO\" CLASE 12 I.</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</si>
  <si>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width="10%"&gt;22/06/2023&lt;/td&gt;&lt;td class="izq6a-color" width="10%"&gt;&lt;/td&gt;&lt;td class="izq6a-color" width="10%"&gt;0&lt;/td&gt;&lt;td class="izq6a-color" width="20%"&gt;INGRESO DE SOLICITUD&lt;/td&gt;&lt;td class="izq6a-color" width="10%"&gt;22/06/2023&lt;/td&gt;&lt;td class="izq6a-color" width="30%"&gt;Pago de Tasa y Publicacion en Prensa: F0638969 Tramite: 369019 Ref.: 369815&lt;/td&gt;&lt;td class="celda8" width="10%"&gt;  &lt;/td&gt;&lt;/tr&gt;&lt;tr&gt;&lt;td class="izq6a-color" width="10%"&gt;19/07/2023&lt;/td&gt;&lt;td class="izq6a-color" width="10%"&gt;&lt;/td&gt;&lt;td class="izq6a-color" width="10%"&gt;0&lt;/td&gt;&lt;td class="izq6a-color" width="20%"&gt;POR NOTIFICAR ORDEN DE PUBLICACION EN PRENSA POR EXAM. DE FORMA APROBADO&lt;/td&gt;&lt;td class="izq6a-color" width="10%"&gt;19/07/2023&lt;/td&gt;&lt;td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F0638969 Tramite: 369019 Ref.: 369815&lt;/td&gt;&lt;td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369019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width="10%"&gt;10/07/2024&lt;/td&gt;&lt;td class="izq6a-color" width="10%"&gt;&lt;/td&gt;&lt;td class="izq6a-color" width="10%"&gt;0&lt;/td&gt;&lt;td class="izq6a-color" width="20%"&gt;SOLICITUD DETENIDA&lt;/td&gt;&lt;td class="izq6a-color" width="10%"&gt;10/07/2024&lt;/td&gt;&lt;td class="izq6a-color" width="30%"&gt;DETENIDA POR LA SOLICITUD Nº 2023-003891 CORRESPONDIENTE A LA MARCA \"VENTO\" CLASE 12 I.&lt;/td&gt;&lt;td class="celda8" width="10%"&gt;  &lt;/td&gt;&lt;/tr&gt;&lt;/table&gt;</t>
  </si>
  <si>
    <t>Webpi 28-feb-2025 03:31:13</t>
  </si>
  <si>
    <t>MOCHILAS; BOLSOS DE MANO; EQUIPAJE; MONEDEROS; PARAGUAS; CARTERAS; BOLSAS DE VIAJE DE LONA; ESTUCHES DE LLAVES; BOLSAS DE DEPORTE; BOLSAS DE MERCADO; BOLSOS DE VIAJE.</t>
  </si>
  <si>
    <t>FRANKLIN HOET LINARES - FRANCISCO CASTILLO-GARCIA - MARIA MILAGROS NEBREDA - VITKOU FISCHER RICARDO PATRICK - PATRICIA HOET DE LIMBOURG -</t>
  </si>
  <si>
    <t>CONSISTE EN UNA ETIQUETA CUADRADA DE FONDO BLANCO EN LA QUE SE OBSERVA, EN EL CENTRO, UNA FIGURA CIRCULAR DE BORDES DE COLOR NEGRO, LA CUAL CONTIENE EN SU INTERIOR DOS SEMICÍRCULOS, EL PRIMERO DISPUESTO EN LA PARTE SUPERIOR ES DE COLOR ROJO, Y TIENE UNA LÍNEA ONDULADA EN LA PARTE INFERIOR. EL SEGUNDO SEMICÍRCULO, DISPUESTO EN LA PARTE INFERIOR DEL CÍRCULO, ES DE COLOR AZUL OSCURO Y TIENE UNA LÍNEA ONDULADA EN LA PARTE SUPERIOR. EN EL MEDIO DEL CÍRCULO SE OBSERVA UNA FRANJA ONDULADA DE COLOR BLANCO EN LA QUE SE LEE LA PALABRA DE FANTASÍA PEPSI ESCRITA EN LETRA MOLDE, CARACTERÍSTICA, MAYÚSCULAS, DE TRAZO GRUESO Y DE COLOR NEGRO. LA PALABRA DE FANTASÍA PEPSI FORMA PARTE DE LA DENOMINACIÓN COMERCIAL DE MI MANDANTE. SE REIVINDICA EL CONJUNTO DESCRITO.</t>
  </si>
  <si>
    <t>Prioridad: 97856027 en: ESTADOS UNIDOS DE AMÉRICA de fecha: 24/03/2023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</si>
  <si>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width="10%"&gt;26/06/2023&lt;/td&gt;&lt;td class="izq6a-color" width="10%"&gt;&lt;/td&gt;&lt;td class="izq6a-color" width="10%"&gt;0&lt;/td&gt;&lt;td class="izq6a-color" width="20%"&gt;INGRESO DE SOLICITUD&lt;/td&gt;&lt;td class="izq6a-color" width="10%"&gt;26/06/2023&lt;/td&gt;&lt;td class="izq6a-color" width="30%"&gt;Pago de Tasa y Publicacion en Prensa: F0638449 Tramite: 368467 Ref.: 369433&lt;/td&gt;&lt;td class="celda8" width="10%"&gt;  &lt;/td&gt;&lt;/tr&gt;&lt;tr&gt;&lt;td class="izq6a-color" width="10%"&gt;20/07/2023&lt;/td&gt;&lt;td class="izq6a-color" width="10%"&gt;&lt;/td&gt;&lt;td class="izq6a-color" width="10%"&gt;0&lt;/td&gt;&lt;td class="izq6a-color" width="20%"&gt;POR NOTIFICAR ORDEN DE PUBLICACION EN PRENSA POR EXAM. DE FORMA APROBADO&lt;/td&gt;&lt;td class="izq6a-color" width="10%"&gt;20/07/2023&lt;/td&gt;&lt;td class="izq6a-color" width="30%"&gt;&lt;/td&gt;&lt;td class="celda8" width="10%"&gt;  &lt;/td&gt;&lt;/tr&gt;&lt;tr&gt;&lt;td class="izq6a-color" width="10%"&gt;29/08/2023&lt;/td&gt;&lt;td class="izq6a-color" width="10%"&gt;&lt;/td&gt;&lt;td class="izq6a-color" width="10%"&gt;0&lt;/td&gt;&lt;td class="izq6a-color" width="20%"&gt;ESCRITO ASOCIADO A MARCA EN TRAMITE - INFORMACION VARIA&lt;/td&gt;&lt;td class="izq6a-color" width="10%"&gt;29/08/2023&lt;/td&gt;&lt;td class="izq6a-color" width="30%"&gt;ESCRITO DE PRESENTACION DE DOCUMENTO DE PRIORIDAD&lt;/td&gt;&lt;td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F0638449 Tramite: 368467 Ref.: 369433&lt;/td&gt;&lt;td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368467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width="10%"&gt;15/02/2024&lt;/td&gt;&lt;td class="izq6a-color" width="10%"&gt;&lt;/td&gt;&lt;td class="izq6a-color" width="10%"&gt;&lt;/td&gt;&lt;td class="izq6a-color" width="20%"&gt;BUSQUEDA GRAFICA ELABORADA, PENDIENTE DE EXAMEN DE FONDO&lt;/td&gt;&lt;td class="izq6a-color" width="10%"&gt;15/02/2024&lt;/td&gt;&lt;td class="izq6a-color" width="30%"&gt;BUSQUEDA GRAFICA ELABORADA, PENDIENTE DE EXAMEN DE FONDO&lt;/td&gt;&lt;td class="celda8" width="10%"&gt;  &lt;/td&gt;&lt;/tr&gt;&lt;/table&gt;</t>
  </si>
  <si>
    <t>Webpi 28-feb-2025 03:31:25</t>
  </si>
  <si>
    <t>P397582</t>
  </si>
  <si>
    <t>PRODUCTOS DE IMPRENTA; PUBLICACIONES IMPRESAS; REVISTAS; PERIÓDICOS; DIARIOS; LIBROS; MATERIAL DE ENCUADERNACIÓN; ARTÍCULOS DE PAPELERÍA; ARTÍCULOS DE OFICINA; OBRAS DE ARTE Y FIGURAS DE PAPEL Y CARTÓN Y MAQUETAS DE ARQUITECTOS; GRABADOS ARTÍSTICOS; OBRAS DE ARTE DE PAPEL; PINCELES; PINTURAS; EQUIPOS Y MATERIALES PARA ARTE, MANUALIDADES Y MODELISMO; EMBALAJES PARA REGALO; MATERIALES DE EMBALAJE; BOLSAS DE PAPEL, CARTÓN O PLÁSTICO PARA EMBALAJE; ARTÍCULOS DE PAPEL, CARTÓN O PLÁSTICO PARA EMBALAJE; TARJETAS; CUADERNOS; AGENDAS PERSONALES; ADHESIVOS PARA LA PAPELERÍA O DE USO DOMÉSTICO; FOTOGRAFÍAS; MATERIAL DE INSTRUCCIÓN O DE ENSEÑANZA; MATERIALES PLÁSTICOS PARA ENVOLVER Y EMBALAR; CAJAS DE PAPEL, CARTÓN O PLÁSTICO PARA EMBALAJE; INSIGNIAS DE PAPEL; CALCOMANÍAS; SERVILLETAS DE PAPEL; CARTELES; PAPEL PARA ENVOLVER (PRODUCTOS NACIONALES Y/O EXTRANJEROS).</t>
  </si>
  <si>
    <t>LA ETIQUETA QUE SE PRESENTA A CONTINUACIÓN CONSISTE EN LA REPRESENTACIÓN GRÁFICA DE DOS FIGURAS ANGELICALES EN COLORES BLANCO, NEGRO Y GRIS. LA ILUSTRACIÓN ESTÁ CONFORMADA POR LOS ROSTROS DE DOS QUERUBINES, UNO DE CABELLO NEGRO QUE SE MUESTRA DE FRENTE Y EL OTRO DE CABELLO GRIS QUE SE MUESTRA DE PERFIL. SUS CUERPOS ESTÁN CUBIERTOS POR UN GRUPO DE TRES ALAS CON PLUMAS BLANCAS LEVEMENTE SOMBREADAS. AMBOS ÁNGELES PARECEN VER HACIA ARRIBA Y CADA UNO TIENE UN CINTILLO EN SU CABELLERA SOBRE EL QUE SE MUESTRA UNA PEQUEÑA ESTRELLA BLANCA DE CINCO PUNTAS. EL FONDO DE LA ETIQUETA ES BLANCO. SE REIVINDICA EL CONJUNTO DESCRITO.</t>
  </si>
  <si>
    <t>Fiorucci Holdings Limited</t>
  </si>
  <si>
    <t>39-43 Brewer Street London W1F 9UD, Reino Unido - REINO UNIDO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</si>
  <si>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width="10%"&gt;27/06/2023&lt;/td&gt;&lt;td class="izq6a-color" width="10%"&gt;&lt;/td&gt;&lt;td class="izq6a-color" width="10%"&gt;0&lt;/td&gt;&lt;td class="izq6a-color" width="20%"&gt;INGRESO DE SOLICITUD&lt;/td&gt;&lt;td class="izq6a-color" width="10%"&gt;27/06/2023&lt;/td&gt;&lt;td class="izq6a-color" width="30%"&gt;Pago de Tasa y Publicacion en Prensa: F0639446 Tramite: 369527 Ref.: 370158&lt;/td&gt;&lt;td class="celda8" width="10%"&gt;  &lt;/td&gt;&lt;/tr&gt;&lt;tr&gt;&lt;td class="izq6a-color" width="10%"&gt;18/07/2023&lt;/td&gt;&lt;td class="izq6a-color" width="10%"&gt;&lt;/td&gt;&lt;td class="izq6a-color" width="10%"&gt;0&lt;/td&gt;&lt;td class="izq6a-color" width="20%"&gt;POR NOTIFICAR ORDEN DE PUBLICACION EN PRENSA POR EXAM. DE FORMA APROBADO&lt;/td&gt;&lt;td class="izq6a-color" width="10%"&gt;18/07/2023&lt;/td&gt;&lt;td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F0639446 Tramite: 369527 Ref.: 370158&lt;/td&gt;&lt;td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369527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width="10%"&gt;05/02/2024&lt;/td&gt;&lt;td class="izq6a-color" width="10%"&gt;&lt;/td&gt;&lt;td class="izq6a-color" width="10%"&gt;0&lt;/td&gt;&lt;td class="izq6a-color" width="20%"&gt;SOLICITUD EN EXAMEN DE REGISTRABILIDAD&lt;/td&gt;&lt;td class="izq6a-color" width="10%"&gt;05/02/2024&lt;/td&gt;&lt;td class="izq6a-color" width="30%"&gt;&lt;/td&gt;&lt;td class="celda8" width="10%"&gt;  &lt;/td&gt;&lt;/tr&gt;&lt;tr&gt;&lt;td class="izq6a-color" width="10%"&gt;06/03/2024&lt;/td&gt;&lt;td class="izq6a-color" width="10%"&gt;18/04/2024&lt;/td&gt;&lt;td class="izq6a-color" width="10%"&gt;628&lt;/td&gt;&lt;td class="izq6a-color" width="20%"&gt;PUBLICACION DE STATUS ANTERIOR EN BOLETIN DE LA PROPIEDAD INDUSTRIAL (30 DIAS HABILES) &lt;/td&gt;&lt;td class="izq6a-color" width="10%"&gt;06/03/2024&lt;/td&gt;&lt;td class="izq6a-color" width="30%"&gt;CONCEDIDA EN BOLETIN 628&lt;/td&gt;&lt;td class="celda8" width="10%"&gt;  &lt;/td&gt;&lt;/tr&gt;&lt;tr&gt;&lt;td class="izq6a-color" width="10%"&gt;06/03/2024&lt;/td&gt;&lt;td class="izq6a-color" width="10%"&gt;06/03/2039&lt;/td&gt;&lt;td class="izq6a-color" width="10%"&gt;386&lt;/td&gt;&lt;td class="izq6a-color" width="20%"&gt;REGISTRO DE MARCA&lt;/td&gt;&lt;td class="izq6a-color" width="10%"&gt;15/04/2024&lt;/td&gt;&lt;td class="izq6a-color" width="30%"&gt;REGISTRO NUMERO: P397582, POR TRAMITE WEBPI: T0417070&lt;/td&gt;&lt;td class="celda8" width="10%"&gt;&lt;a href="http://multimedia.sapi.gob.ve/marcas/certificados/boletin628/2023005349.pdf" target="_blank"&gt;&lt;img border="1" height="40" src="https://webpi.sapi.gob.ve/imagenes/ver_devolucion.png" width="40"/&gt;&lt;/a&gt;&lt;/td&gt;&lt;/tr&gt;&lt;tr&gt;&lt;td class="izq6a-color" width="10%"&gt;15/04/2024&lt;/td&gt;&lt;td class="izq6a-color" width="10%"&gt;&lt;/td&gt;&lt;td class="izq6a-color" width="10%"&gt;417070&lt;/td&gt;&lt;td class="izq6a-color" width="20%"&gt;PAGO DE DERECHOS&lt;/td&gt;&lt;td class="izq6a-color" width="10%"&gt;15/04/2024&lt;/td&gt;&lt;td class="izq6a-color" width="30%"&gt;16&lt;/td&gt;&lt;td class="celda8" width="10%"&gt;  &lt;/td&gt;&lt;/tr&gt;&lt;/table&gt;</t>
  </si>
  <si>
    <t>Webpi 28-feb-2025 03:31:38</t>
  </si>
  <si>
    <t>PINTURA, REVESTIMIENTO DE SUPERFICIES, PINTURAS, BARNICES, LACAS, PRODUCTOS CONTRA LA HERRUMBRE RESINAS COLORANTES.</t>
  </si>
  <si>
    <t>SE OBSERVA UN ISOLOGO EN FONDO BLANCO EN EL CENTRO DEL MISMO SE VISUALIZA UNA FIGURA COLOR NARANJA DEGRADANTE Y CON UN CIRCULO EN LA PARTE SUPERIOR CENTRADA DEBAJO DEL MISMO UN RECTÁNGULO DE COLOR AZUL Y DENTRO DE LA MISMA SE LEE EN MAYÚSCULA DECOPAINT EN COLOR BLANCO, CABE DESTACAR QUE A SIMPLE VISTA DICHO LOGO HACE UNA SEMEJANZA A UNA BROCHA, NO REIVINDICANDO LOS TÉRMINOS GENÉRICOS.</t>
  </si>
  <si>
    <t>La Trinidad, Caracas Qta. los Quijotes, Urb Sorocaima, Baruta - VENEZUELA</t>
  </si>
  <si>
    <t>Presentado por: ALAINT MALDONADO, Cedula: 12956002, empresa: DECO PAINT C.A.. Tramite Webpi: 442970</t>
  </si>
  <si>
    <t>https://webpi.sapi.gob.ve/documentos/coposicion/marcas/boletin633/com-2023005353-442970.pdf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</si>
  <si>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width="10%"&gt;27/06/2023&lt;/td&gt;&lt;td class="izq6a-color" width="10%"&gt;&lt;/td&gt;&lt;td class="izq6a-color" width="10%"&gt;0&lt;/td&gt;&lt;td class="izq6a-color" width="20%"&gt;INGRESO DE SOLICITUD&lt;/td&gt;&lt;td class="izq6a-color" width="10%"&gt;27/06/2023&lt;/td&gt;&lt;td class="izq6a-color" width="30%"&gt;Pago de Tasa y Publicacion en Prensa: F0638043 Tramite: 368084 Ref.: 369236&lt;/td&gt;&lt;td class="celda8" width="10%"&gt;  &lt;/td&gt;&lt;/tr&gt;&lt;tr&gt;&lt;td class="izq6a-color" width="10%"&gt;27/07/2023&lt;/td&gt;&lt;td class="izq6a-color" width="10%"&gt;&lt;/td&gt;&lt;td class="izq6a-color" width="10%"&gt;0&lt;/td&gt;&lt;td class="izq6a-color" width="20%"&gt;SOLICITUD EN EXAMEN DE FORMA&lt;/td&gt;&lt;td class="izq6a-color" width="10%"&gt;27/07/2023&lt;/td&gt;&lt;td class="izq6a-color" width="30%"&gt;&lt;/td&gt;&lt;td class="celda8" width="10%"&gt;  &lt;/td&gt;&lt;/tr&gt;&lt;tr&gt;&lt;td class="izq6a-color" width="10%"&gt;27/07/2023&lt;/td&gt;&lt;td class="izq6a-color" width="10%"&gt;&lt;/td&gt;&lt;td class="izq6a-color" width="10%"&gt;0&lt;/td&gt;&lt;td class="izq6a-color" width="20%"&gt;SOLICITUD EN EXAMEN DE FORMA&lt;/td&gt;&lt;td class="izq6a-color" width="10%"&gt;27/07/2023&lt;/td&gt;&lt;td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width="30%"&gt;DEVUELTA EN BOLETIN 624&lt;/td&gt;&lt;td class="celda8" width="10%"&gt;&lt;a href="https://webpi.sapi.gob.ve/documentos/devolucion/marcas/forma/boletin624/2023005353.pdf" target="_blank"&gt;&lt;img border="1" height="40" src="https://webpi.sapi.gob.ve/imagenes/ver_devolucion.png" width="40"/&gt;&lt;/a&gt;&lt;/td&gt;&lt;/tr&gt;&lt;tr&gt;&lt;td class="izq6a-color" width="10%"&gt;18/10/2023&lt;/td&gt;&lt;td class="izq6a-color" width="10%"&gt;&lt;/td&gt;&lt;td class="izq6a-color" width="10%"&gt;624&lt;/td&gt;&lt;td class="izq6a-color" width="20%"&gt;ESCRITO DE REINGRESO&lt;/td&gt;&lt;td class="izq6a-color" width="10%"&gt;18/10/2023&lt;/td&gt;&lt;td class="izq6a-color" width="30%"&gt;Contestacion a Oficio de Devolucion de forma publicado en el boletin: 624. Tramite Webpi: 385809&lt;/td&gt;&lt;td class="celda8" width="10%"&gt;&lt;a href="https://webpi.sapi.gob.ve/documentos/cdevolucion/marcas/forma/boletin624/ecd_2023005353.pdf" target="_blank"&gt;&lt;img border="1" height="40" src="https://webpi.sapi.gob.ve/imagenes/ver_devolucion.png" width="40"/&gt;&lt;/a&gt;&lt;/td&gt;&lt;/tr&gt;&lt;tr&gt;&lt;td class="izq6a-color" width="10%"&gt;20/03/2024&lt;/td&gt;&lt;td class="izq6a-color" width="10%"&gt;&lt;/td&gt;&lt;td class="izq6a-color" width="10%"&gt;0&lt;/td&gt;&lt;td class="izq6a-color" width="20%"&gt;REINGRESO DE SOLICITUD&lt;/td&gt;&lt;td class="izq6a-color" width="10%"&gt;20/03/2024&lt;/td&gt;&lt;td class="izq6a-color" width="30%"&gt;&lt;/td&gt;&lt;td class="celda8" width="10%"&gt;  &lt;/td&gt;&lt;/tr&gt;&lt;tr&gt;&lt;td class="izq6a-color" width="10%"&gt;20/03/2024&lt;/td&gt;&lt;td class="izq6a-color" width="10%"&gt;&lt;/td&gt;&lt;td class="izq6a-color" width="10%"&gt;0&lt;/td&gt;&lt;td class="izq6a-color" width="20%"&gt;POR NOTIFICAR ORDEN DE PUBLICACION EN PRENSA POR EXAM. DE FORMA APROBADO&lt;/td&gt;&lt;td class="izq6a-color" width="10%"&gt;20/03/2024&lt;/td&gt;&lt;td class="izq6a-color" width="30%"&gt;&lt;/td&gt;&lt;td class="celda8" width="10%"&gt;  &lt;/td&gt;&lt;/tr&gt;&lt;tr&gt;&lt;td class="izq6a-color" width="10%"&gt;11/04/2024&lt;/td&gt;&lt;td class="izq6a-color" width="10%"&gt;11/06/2024&lt;/td&gt;&lt;td class="izq6a-color" width="10%"&gt;629&lt;/td&gt;&lt;td class="izq6a-color" width="20%"&gt;ORDEN DE PUBLICACION EN PRENSA NOTIFICADA EN BOLETIN&lt;/td&gt;&lt;td class="izq6a-color" width="10%"&gt;11/04/2024&lt;/td&gt;&lt;td class="izq6a-color" width="30%"&gt;ORDEN DE PUBLICACION NOTIFICADA EN BOLETIN 629&lt;/td&gt;&lt;td class="celda8" width="10%"&gt;  &lt;/td&gt;&lt;/tr&gt;&lt;tr&gt;&lt;td class="izq6a-color" width="10%"&gt;11/04/2024&lt;/td&gt;&lt;td class="izq6a-color" width="10%"&gt;&lt;/td&gt;&lt;td class="izq6a-color" width="10%"&gt;629&lt;/td&gt;&lt;td class="izq6a-color" width="20%"&gt;PUBLICACION EN PRENSA DIGITAL PAGADA Y EN CURSO&lt;/td&gt;&lt;td class="izq6a-color" width="10%"&gt;11/04/2024&lt;/td&gt;&lt;td class="izq6a-color" width="30%"&gt;Pago de Tasa y Publicacion en Prensa: F0638043 Tramite: 368084 Ref.: 369236&lt;/td&gt;&lt;td class="celda8" width="10%"&gt;  &lt;/td&gt;&lt;/tr&gt;&lt;tr&gt;&lt;td class="izq6a-color" width="10%"&gt;11/04/2024&lt;/td&gt;&lt;td class="izq6a-color" width="10%"&gt;&lt;/td&gt;&lt;td class="izq6a-color" width="10%"&gt;0&lt;/td&gt;&lt;td class="izq6a-color" width="20%"&gt;RECEPCION DE PUBLICACION EN PRENSA&lt;/td&gt;&lt;td class="izq6a-color" width="10%"&gt;16/04/2024&lt;/td&gt;&lt;td class="izq6a-color" width="30%"&gt;Periodico Digital del SAPI No.:2431 de Fecha: 11/04/2024 segun T/No.: 368084 &lt;/td&gt;&lt;td class="celda8" width="10%"&gt;  &lt;/td&gt;&lt;/tr&gt;&lt;tr&gt;&lt;td class="izq6a-color" width="10%"&gt;08/05/2024&lt;/td&gt;&lt;td class="izq6a-color" width="10%"&gt;&lt;/td&gt;&lt;td class="izq6a-color" width="10%"&gt;629&lt;/td&gt;&lt;td class="izq6a-color" width="20%"&gt;ORDEN DE PUBLICACION EN BOLETIN COMO SOLICITADA&lt;/td&gt;&lt;td class="izq6a-color" width="10%"&gt;08/05/2024&lt;/td&gt;&lt;td class="izq6a-color" width="30%"&gt;&lt;/td&gt;&lt;td class="celda8" width="10%"&gt;  &lt;/td&gt;&lt;/tr&gt;&lt;tr&gt;&lt;td class="izq6a-color" width="10%"&gt;24/05/2024&lt;/td&gt;&lt;td class="izq6a-color" width="10%"&gt;08/07/2024&lt;/td&gt;&lt;td class="izq6a-color" width="10%"&gt;630&lt;/td&gt;&lt;td class="izq6a-color" width="20%"&gt;PUBLICACION DE LA MARCA COMO SOLICITADA &lt;/td&gt;&lt;td class="izq6a-color" width="10%"&gt;24/05/2024&lt;/td&gt;&lt;td class="izq6a-color" width="30%"&gt;PUBLICADA EN BOLETIN 630&lt;/td&gt;&lt;td class="celda8" width="10%"&gt;  &lt;/td&gt;&lt;/tr&gt;&lt;tr&gt;&lt;td class="izq6a-color" width="10%"&gt;03/06/2024&lt;/td&gt;&lt;td class="izq6a-color" width="10%"&gt;&lt;/td&gt;&lt;td class="izq6a-color" width="10%"&gt;630&lt;/td&gt;&lt;td class="izq6a-color" width="20%"&gt;ESCRITO DE OPOSICION&lt;/td&gt;&lt;td class="izq6a-color" width="10%"&gt;03/06/2024&lt;/td&gt;&lt;td class="izq6a-color" width="30%"&gt;OLGA REPRESAS DE GINNARI, Cedula: 5452425, empresa: CERDEX C.A.. Tramite Webpi: 426372&lt;/td&gt;&lt;td class="celda8" width="10%"&gt;&lt;a href="https://webpi.sapi.gob.ve/documentos/oposiciones/marcas/boletin630/eom-2023005353-426372.pdf" target="_blank"&gt;&lt;img border="1" height="40" src="https://webpi.sapi.gob.ve/imagenes/ver_devolucion.png" width="40"/&gt;&lt;/a&gt;&lt;/td&gt;&lt;/tr&gt;&lt;tr&gt;&lt;td class="izq6a-color" width="10%"&gt;26/06/2024&lt;/td&gt;&lt;td class="izq6a-color" width="10%"&gt;&lt;/td&gt;&lt;td class="izq6a-color" width="10%"&gt;&lt;/td&gt;&lt;td class="izq6a-color" width="20%"&gt;BUSQUEDA GRAFICA ELABORADA, PENDIENTE DE EXAMEN DE FONDO&lt;/td&gt;&lt;td class="izq6a-color" width="10%"&gt;26/06/2024&lt;/td&gt;&lt;td class="izq6a-color" width="30%"&gt;BUSQUEDA GRAFICA ELABORADA, PENDIENTE DE EXAMEN DE FONDO&lt;/td&gt;&lt;td class="celda8" width="10%"&gt;  &lt;/td&gt;&lt;/tr&gt;&lt;tr&gt;&lt;td class="izq6a-color" width="10%"&gt;04/07/2024&lt;/td&gt;&lt;td class="izq6a-color" width="10%"&gt;&lt;/td&gt;&lt;td class="izq6a-color" width="10%"&gt;630&lt;/td&gt;&lt;td class="izq6a-color" width="20%"&gt;ESCRITO DE OPOSICION&lt;/td&gt;&lt;td class="izq6a-color" width="10%"&gt;04/07/2024&lt;/td&gt;&lt;td class="izq6a-color" width="30%"&gt;RAFAEL ORTIN PEROZO, Cedula: 9969974, empresa: DECOART, LLC. Tramite Webpi: 433472&lt;/td&gt;&lt;td class="celda8" width="10%"&gt;&lt;a href="https://webpi.sapi.gob.ve/documentos/oposiciones/marcas/boletin630/eom-2023005353-433472.pdf" target="_blank"&gt;&lt;img border="1" height="40" src="https://webpi.sapi.gob.ve/imagenes/ver_devolucion.png" width="40"/&gt;&lt;/a&gt;&lt;/td&gt;&lt;/tr&gt;&lt;tr&gt;&lt;td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width="30%"&gt;OBSERVADA EN BOLETIN 633&lt;/td&gt;&lt;td class="celda8" width="10%"&gt;  &lt;/td&gt;&lt;/tr&gt;&lt;tr&gt;&lt;td class="izq6a-color" width="10%"&gt;23/08/2024&lt;/td&gt;&lt;td class="izq6a-color" width="10%"&gt;&lt;/td&gt;&lt;td class="izq6a-color" width="10%"&gt;633&lt;/td&gt;&lt;td class="izq6a-color" width="20%"&gt;ESCRITO DE CONTESTACION A OBSERVACION&lt;/td&gt;&lt;td class="izq6a-color" width="10%"&gt;23/08/2024&lt;/td&gt;&lt;td class="izq6a-color" width="30%"&gt;Presentado por: ALAING MALDONADO, Cedula: 12956002, empresa: DECO PAINT C.A.. Tramite Webpi: 442966&lt;/td&gt;&lt;td class="celda8" width="10%"&gt;&lt;a href="https://webpi.sapi.gob.ve/documentos/coposicion/marcas/boletin633/com-2023005353-442966.pdf" target="_blank"&gt;&lt;img border="1" height="40" src="https://webpi.sapi.gob.ve/imagenes/ver_devolucion.png" width="40"/&gt;&lt;/a&gt;&lt;/td&gt;&lt;/tr&gt;&lt;tr&gt;&lt;td class="izq6a-color" width="10%"&gt;23/08/2024&lt;/td&gt;&lt;td class="izq6a-color" width="10%"&gt;&lt;/td&gt;&lt;td class="izq6a-color" width="10%"&gt;633&lt;/td&gt;&lt;td class="izq6a-color" width="20%"&gt;ESCRITO DE CONTESTACION A OBSERVACION&lt;/td&gt;&lt;td class="izq6a-color" width="10%"&gt;23/08/2024&lt;/td&gt;&lt;td class="izq6a-color" width="30%"&gt;Presentado por: ALAINT MALDONADO, Cedula: 12956002, empresa: DECO PAINT C.A.. Tramite Webpi: 442970&lt;/td&gt;&lt;td class="celda8" width="10%"&gt;&lt;a href="https://webpi.sapi.gob.ve/documentos/coposicion/marcas/boletin633/com-2023005353-442970.pdf" target="_blank"&gt;&lt;img border="1" height="40" src="https://webpi.sapi.gob.ve/imagenes/ver_devolucion.png" width="40"/&gt;&lt;/a&gt;&lt;/td&gt;&lt;/tr&gt;&lt;/table&gt;</t>
  </si>
  <si>
    <t>Webpi 28-feb-2025 03:31:49</t>
  </si>
  <si>
    <t>CONSISTE EN UNA FIGURA IRREGULAR, DE BORDES DORADOS Y FONDO AZUL OSCURO, EN SU PARTE INFERIOR POSEE UNA CURVA CONVEXA, Y DE LADO DERECHO UNA SERIE DE TROZOS DE COLORES ORDENADADOS DE MAYOR A MENOR, INICIANDO DESDE EL PLATEADO, VERDE, VERDE OSCURO, GRIS, ROJO Y CULMINANDO DE MENOR TAMAÑO EL AMARILLO. DENTRO DEL MISMO SE LEE LA PALABRA PAFIA (PALABRA DE FANTASIA), DESCRITA EN MAYUSCULA Y LETRA MODEL, DE COLOR PLATEADO. SE REIVINDICA EL CONJUNTO ANTES DESCRITOS, EXCEPTUANDO TÉRMINOS GENÉRICOS.</t>
  </si>
  <si>
    <t>1129157;1129158</t>
  </si>
  <si>
    <t>NAYRE JUSDALIA HERNADEZ ORTEGANO;PEDRO RAFAEL MORANTES HIDALGO</t>
  </si>
  <si>
    <t>AV PRINCIPAL PLAYA GRANDE EDIF BLEU MARINE SUITES PISO 7 APT A-70 SECTOR MONTEMAR, CATIA LA MAR. LA GUAIRA. ZONA POSTAL 1162 - VENEZUELA;CALLE PRINCIPAL DE LA TAHINA EDIF. MIRADOR DE LA TAHONA PISO 7 APT 1 URB COLINAS DE LA TAHONA - CARACAS EDO. MIRANDA ZONAL POSTAL 1083 -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</si>
  <si>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width="10%"&gt;03/07/2023&lt;/td&gt;&lt;td class="izq6a-color" width="10%"&gt;&lt;/td&gt;&lt;td class="izq6a-color" width="10%"&gt;0&lt;/td&gt;&lt;td class="izq6a-color" width="20%"&gt;INGRESO DE SOLICITUD&lt;/td&gt;&lt;td class="izq6a-color" width="10%"&gt;03/07/2023&lt;/td&gt;&lt;td class="izq6a-color" width="30%"&gt;Pago de Tasa y Publicacion en Prensa: F0640139 Tramite: 370319 Ref.: 370816&lt;/td&gt;&lt;td class="celda8" width="10%"&gt;  &lt;/td&gt;&lt;/tr&gt;&lt;tr&gt;&lt;td class="izq6a-color" width="10%"&gt;18/08/2023&lt;/td&gt;&lt;td class="izq6a-color" width="10%"&gt;&lt;/td&gt;&lt;td class="izq6a-color" width="10%"&gt;0&lt;/td&gt;&lt;td class="izq6a-color" width="20%"&gt;POR NOTIFICAR ORDEN DE PUBLICACION EN PRENSA POR EXAM. DE FORMA APROBADO&lt;/td&gt;&lt;td class="izq6a-color" width="10%"&gt;18/08/2023&lt;/td&gt;&lt;td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F0640139 Tramite: 370319 Ref.: 370816&lt;/td&gt;&lt;td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370319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width="10%"&gt;05/02/2024&lt;/td&gt;&lt;td class="izq6a-color" width="10%"&gt;&lt;/td&gt;&lt;td class="izq6a-color" width="10%"&gt;0&lt;/td&gt;&lt;td class="izq6a-color" width="20%"&gt;SOLICITUD EN EXAMEN DE REGISTRABILIDAD&lt;/td&gt;&lt;td class="izq6a-color" width="10%"&gt;05/02/2024&lt;/td&gt;&lt;td class="izq6a-color" width="30%"&gt;&lt;/td&gt;&lt;td class="celda8" width="10%"&gt;  &lt;/td&gt;&lt;/tr&gt;&lt;tr&gt;&lt;td class="izq6a-color" width="10%"&gt;20/02/2024&lt;/td&gt;&lt;td class="izq6a-color" width="10%"&gt;&lt;/td&gt;&lt;td class="izq6a-color" width="10%"&gt;&lt;/td&gt;&lt;td class="izq6a-color" width="20%"&gt;BUSQUEDA GRAFICA ELABORADA, PENDIENTE DE EXAMEN DE FONDO&lt;/td&gt;&lt;td class="izq6a-color" width="10%"&gt;20/02/2024&lt;/td&gt;&lt;td class="izq6a-color" width="30%"&gt;BUSQUEDA GRAFICA ELABORADA, PENDIENTE DE EXAMEN DE FONDO&lt;/td&gt;&lt;td class="celda8" width="10%"&gt;  &lt;/td&gt;&lt;/tr&gt;&lt;tr&gt;&lt;td class="izq6a-color" width="10%"&gt;06/03/2024&lt;/td&gt;&lt;td class="izq6a-color" width="10%"&gt;18/04/2024&lt;/td&gt;&lt;td class="izq6a-color" width="10%"&gt;628&lt;/td&gt;&lt;td class="izq6a-color" width="20%"&gt;PUBLICACION DE STATUS ANTERIOR EN BOLETIN DE LA PROPIEDAD INDUSTRIAL (30 DIAS HABILES) &lt;/td&gt;&lt;td class="izq6a-color" width="10%"&gt;06/03/2024&lt;/td&gt;&lt;td class="izq6a-color" width="30%"&gt;CONCEDIDA EN BOLETIN 628&lt;/td&gt;&lt;td class="celda8" width="10%"&gt;  &lt;/td&gt;&lt;/tr&gt;&lt;tr&gt;&lt;td class="izq6a-color" width="10%"&gt;08/05/2024&lt;/td&gt;&lt;td class="izq6a-color" width="10%"&gt;&lt;/td&gt;&lt;td class="izq6a-color" width="10%"&gt;628&lt;/td&gt;&lt;td class="izq6a-color" width="20%"&gt;CADUCIDAD POR NO PAGO &lt;/td&gt;&lt;td class="izq6a-color" width="10%"&gt;08/05/2024&lt;/td&gt;&lt;td class="izq6a-color" width="30%"&gt;&lt;/td&gt;&lt;td class="celda8" width="10%"&gt;  &lt;/td&gt;&lt;/tr&gt;&lt;tr&gt;&lt;td class="izq6a-color" width="10%"&gt;24/05/2024&lt;/td&gt;&lt;td class="izq6a-color" width="10%"&gt;13/06/2024&lt;/td&gt;&lt;td class="izq6a-color" width="10%"&gt;630&lt;/td&gt;&lt;td class="izq6a-color" width="20%"&gt;PUBLICACION DE MARCAS CADUCAS POR NO PAGO &lt;/td&gt;&lt;td class="izq6a-color" width="10%"&gt;24/05/2024&lt;/td&gt;&lt;td class="izq6a-color" width="30%"&gt;CADUCA EN BOLETIN 630&lt;/td&gt;&lt;td class="celda8" width="10%"&gt;  &lt;/td&gt;&lt;/tr&gt;&lt;/table&gt;</t>
  </si>
  <si>
    <t>Webpi 28-feb-2025 03:32:01</t>
  </si>
  <si>
    <t>P397259</t>
  </si>
  <si>
    <t>RELOJERÍA Y ARTÍCULOS DE RELOJERÍA, TALES COMO RELOJES, RELOJES DE PULSERA, COMPONENTES PARA RELOJERÍA Y ARTÍCULOS DE RELOJERÍA Y ACCESORIOS PARA RELOJERÍA Y ARTÍCULOS DE RELOJERÍA NO COMPRENDIDOS EN OTRAS CLASES, RELOJES Y OTROS INSTRUMENTOS CRONOMÉTRICOS, CRONÓMETROS, CRONÓGRAFOS (RELOJ Y RELOJERÍA), PULSERAS DE RELOJ, CORREAS DE RELOJ, ESFERAS (RELOJ Y RELOJERÍA), CAJAS Y ESTUCHES DE PRESENTACIÓN PARA RELOJES, RELOJERÍA Y JOYERÍA, MECANISMOS DE RELOJERÍA Y SUS PARTES; JOYERÍA; PIEDRAS PRECIOSAS Y SEMIPRECIOSAS; METALES PRECIOSOS Y SUS ALEACIONES; ALFILERES (JOYERÍA).</t>
  </si>
  <si>
    <t>Prioridad: 03240/2023 en: SUIZA de fecha: 13/03/2023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</si>
  <si>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width="10%"&gt;03/07/2023&lt;/td&gt;&lt;td class="izq6a-color" width="10%"&gt;&lt;/td&gt;&lt;td class="izq6a-color" width="10%"&gt;0&lt;/td&gt;&lt;td class="izq6a-color" width="20%"&gt;INGRESO DE SOLICITUD&lt;/td&gt;&lt;td class="izq6a-color" width="10%"&gt;03/07/2023&lt;/td&gt;&lt;td class="izq6a-color" width="30%"&gt;Pago de Tasa y Publicacion en Prensa: F0639759 Tramite: 369854 Ref.: 370410&lt;/td&gt;&lt;td class="celda8" width="10%"&gt;  &lt;/td&gt;&lt;/tr&gt;&lt;tr&gt;&lt;td class="izq6a-color" width="10%"&gt;22/08/2023&lt;/td&gt;&lt;td class="izq6a-color" width="10%"&gt;&lt;/td&gt;&lt;td class="izq6a-color" width="10%"&gt;0&lt;/td&gt;&lt;td class="izq6a-color" width="20%"&gt;POR NOTIFICAR ORDEN DE PUBLICACION EN PRENSA POR EXAM. DE FORMA APROBADO&lt;/td&gt;&lt;td class="izq6a-color" width="10%"&gt;22/08/2023&lt;/td&gt;&lt;td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F0639759 Tramite: 369854 Ref.: 370410&lt;/td&gt;&lt;td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369854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width="10%"&gt;05/02/2024&lt;/td&gt;&lt;td class="izq6a-color" width="10%"&gt;&lt;/td&gt;&lt;td class="izq6a-color" width="10%"&gt;0&lt;/td&gt;&lt;td class="izq6a-color" width="20%"&gt;SOLICITUD EN EXAMEN DE REGISTRABILIDAD&lt;/td&gt;&lt;td class="izq6a-color" width="10%"&gt;05/02/2024&lt;/td&gt;&lt;td class="izq6a-color" width="30%"&gt;&lt;/td&gt;&lt;td class="celda8" width="10%"&gt;  &lt;/td&gt;&lt;/tr&gt;&lt;tr&gt;&lt;td class="izq6a-color" width="10%"&gt;06/03/2024&lt;/td&gt;&lt;td class="izq6a-color" width="10%"&gt;18/04/2024&lt;/td&gt;&lt;td class="izq6a-color" width="10%"&gt;628&lt;/td&gt;&lt;td class="izq6a-color" width="20%"&gt;PUBLICACION DE STATUS ANTERIOR EN BOLETIN DE LA PROPIEDAD INDUSTRIAL (30 DIAS HABILES) &lt;/td&gt;&lt;td class="izq6a-color" width="10%"&gt;06/03/2024&lt;/td&gt;&lt;td class="izq6a-color" width="30%"&gt;CONCEDIDA EN BOLETIN 628&lt;/td&gt;&lt;td class="celda8" width="10%"&gt;  &lt;/td&gt;&lt;/tr&gt;&lt;tr&gt;&lt;td class="izq6a-color" width="10%"&gt;06/03/2024&lt;/td&gt;&lt;td class="izq6a-color" width="10%"&gt;06/03/2039&lt;/td&gt;&lt;td class="izq6a-color" width="10%"&gt;387&lt;/td&gt;&lt;td class="izq6a-color" width="20%"&gt;REGISTRO DE MARCA&lt;/td&gt;&lt;td class="izq6a-color" width="10%"&gt;03/04/2024&lt;/td&gt;&lt;td class="izq6a-color" width="30%"&gt;REGISTRO NUMERO: P397259, POR TRAMITE WEBPI: T0414812&lt;/td&gt;&lt;td class="celda8" width="10%"&gt;&lt;a href="http://multimedia.sapi.gob.ve/marcas/certificados/boletin628/2023005538.pdf" target="_blank"&gt;&lt;img border="1" height="40" src="https://webpi.sapi.gob.ve/imagenes/ver_devolucion.png" width="40"/&gt;&lt;/a&gt;&lt;/td&gt;&lt;/tr&gt;&lt;tr&gt;&lt;td class="izq6a-color" width="10%"&gt;03/04/2024&lt;/td&gt;&lt;td class="izq6a-color" width="10%"&gt;&lt;/td&gt;&lt;td class="izq6a-color" width="10%"&gt;414812&lt;/td&gt;&lt;td class="izq6a-color" width="20%"&gt;PAGO DE DERECHOS&lt;/td&gt;&lt;td class="izq6a-color" width="10%"&gt;03/04/2024&lt;/td&gt;&lt;td class="izq6a-color" width="30%"&gt;14&lt;/td&gt;&lt;td class="celda8" width="10%"&gt;  &lt;/td&gt;&lt;/tr&gt;&lt;/table&gt;</t>
  </si>
  <si>
    <t>Webpi 28-feb-2025 03:32:13</t>
  </si>
  <si>
    <t>P405221</t>
  </si>
  <si>
    <t>PRODUCTOS FARMACÉUTICOS, PREPARACIONES PARA USO MÉDICO Y VETERINARIO; PRODUCTOS HIGIÉNICOS Y SANITARIOS PARA USO MÉDICO; ALIMENTOS Y SUSTANCIAS DIETÉTICAS PARA USO MÉDICO O VETERINARIO, ALIMENTOS PARA BEBÉS; SUPLEMENTOS ALIMENTICIOS PARA PERSONAS O ANIMALES; EMPLASTOS, MATERIAL PARA APÓSITOS; MATERIAL PARA EMPASTES E IMPRESIONES DENTALES; DESINFECTANTES; PRODUCTOS PARA ELIMINAR ANIMALES DAÑINOS; FUNGICIDAS, HERBICIDAS.</t>
  </si>
  <si>
    <t>FRANKLIN HOET LINARES - ALONSO BRICEÑO DELFINA - MARIA MILAGROS NEBREDA - ALICIA MOLERO MORAN - PATRICIA HOET DE LIMBOURG - FERNANDO PELÁEZ-PIER - FRANCISCO CASTILLO -</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</si>
  <si>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width="10%"&gt;11/07/2023&lt;/td&gt;&lt;td class="izq6a-color" width="10%"&gt;&lt;/td&gt;&lt;td class="izq6a-color" width="10%"&gt;0&lt;/td&gt;&lt;td class="izq6a-color" width="20%"&gt;INGRESO DE SOLICITUD&lt;/td&gt;&lt;td class="izq6a-color" width="10%"&gt;11/07/2023&lt;/td&gt;&lt;td class="izq6a-color" width="30%"&gt;Pago de Tasa y Publicacion en Prensa: F0641369 Tramite: 371814 Ref.: 371798&lt;/td&gt;&lt;td class="celda8" width="10%"&gt;  &lt;/td&gt;&lt;/tr&gt;&lt;tr&gt;&lt;td class="izq6a-color" width="10%"&gt;25/03/2024&lt;/td&gt;&lt;td class="izq6a-color" width="10%"&gt;&lt;/td&gt;&lt;td class="izq6a-color" width="10%"&gt;0&lt;/td&gt;&lt;td class="izq6a-color" width="20%"&gt;SOLICITUD EN EXAMEN DE FORMA&lt;/td&gt;&lt;td class="izq6a-color" width="10%"&gt;25/03/2024&lt;/td&gt;&lt;td class="izq6a-color" width="30%"&gt;&lt;/td&gt;&lt;td class="celda8" width="10%"&gt;  &lt;/td&gt;&lt;/tr&gt;&lt;tr&gt;&lt;td class="izq6a-color" width="10%"&gt;25/03/2024&lt;/td&gt;&lt;td class="izq6a-color" width="10%"&gt;&lt;/td&gt;&lt;td class="izq6a-color" width="10%"&gt;0&lt;/td&gt;&lt;td class="izq6a-color" width="20%"&gt;SOLICITUD EN EXAMEN DE FORMA&lt;/td&gt;&lt;td class="izq6a-color" width="10%"&gt;25/03/2024&lt;/td&gt;&lt;td class="izq6a-color" width="30%"&gt;&lt;/td&gt;&lt;td class="celda8" width="10%"&gt;  &lt;/td&gt;&lt;/tr&gt;&lt;tr&gt;&lt;td class="izq6a-color" width="10%"&gt;11/04/2024&lt;/td&gt;&lt;td class="izq6a-color" width="10%"&gt;24/05/2024&lt;/td&gt;&lt;td class="izq6a-color" width="10%"&gt;629&lt;/td&gt;&lt;td class="izq6a-color" width="20%"&gt;PUBLICACION DE STATUS ANTERIOR EN BOLETIN DE LA PROPIEDAD INDUSTRIAL (30 DIAS HABILES) &lt;/td&gt;&lt;td class="izq6a-color" width="10%"&gt;11/04/2024&lt;/td&gt;&lt;td class="izq6a-color" width="30%"&gt;DEVUELTA EN BOLETIN 629&lt;/td&gt;&lt;td class="celda8" width="10%"&gt;&lt;a href="https://webpi.sapi.gob.ve/documentos/devolucion/marcas/forma/boletin629/2023005789.pdf" target="_blank"&gt;&lt;img border="1" height="40" src="https://webpi.sapi.gob.ve/imagenes/ver_devolucion.png" width="40"/&gt;&lt;/a&gt;&lt;/td&gt;&lt;/tr&gt;&lt;tr&gt;&lt;td class="izq6a-color" width="10%"&gt;10/05/2024&lt;/td&gt;&lt;td class="izq6a-color" width="10%"&gt;&lt;/td&gt;&lt;td class="izq6a-color" width="10%"&gt;629&lt;/td&gt;&lt;td class="izq6a-color" width="20%"&gt;ESCRITO DE REINGRESO&lt;/td&gt;&lt;td class="izq6a-color" width="10%"&gt;10/05/2024&lt;/td&gt;&lt;td class="izq6a-color" width="30%"&gt;Contestacion a Oficio de Devolucion de forma publicado en el boletin: 629. Tramite Webpi: 421779&lt;/td&gt;&lt;td class="celda8" width="10%"&gt;&lt;a href="https://webpi.sapi.gob.ve/documentos/cdevolucion/marcas/forma/boletin629/ecd_2023005789.pdf" target="_blank"&gt;&lt;img border="1" height="40" src="https://webpi.sapi.gob.ve/imagenes/ver_devolucion.png" width="40"/&gt;&lt;/a&gt;&lt;/td&gt;&lt;/tr&gt;&lt;tr&gt;&lt;td class="izq6a-color" width="10%"&gt;27/08/2024&lt;/td&gt;&lt;td class="izq6a-color" width="10%"&gt;&lt;/td&gt;&lt;td class="izq6a-color" width="10%"&gt;0&lt;/td&gt;&lt;td class="izq6a-color" width="20%"&gt;REINGRESO DE SOLICITUD&lt;/td&gt;&lt;td class="izq6a-color" width="10%"&gt;27/08/2024&lt;/td&gt;&lt;td class="izq6a-color" width="30%"&gt;&lt;/td&gt;&lt;td class="celda8" width="10%"&gt;  &lt;/td&gt;&lt;/tr&gt;&lt;tr&gt;&lt;td class="izq6a-color" width="10%"&gt;29/08/2024&lt;/td&gt;&lt;td class="izq6a-color" width="10%"&gt;&lt;/td&gt;&lt;td class="izq6a-color" width="10%"&gt;0&lt;/td&gt;&lt;td class="izq6a-color" width="20%"&gt;SOLICITUD CON EXAMEN DE FORMA APROBADO - PUBLICACION PRENSA AUTOMATICA&lt;/td&gt;&lt;td class="izq6a-color" width="10%"&gt;29/08/2024&lt;/td&gt;&lt;td class="izq6a-color" width="30%"&gt;&lt;/td&gt;&lt;td class="celda8" width="10%"&gt;  &lt;/td&gt;&lt;/tr&gt;&lt;tr&gt;&lt;td class="izq6a-color" width="10%"&gt;03/09/2024&lt;/td&gt;&lt;td class="izq6a-color" width="10%"&gt;&lt;/td&gt;&lt;td class="izq6a-color" width="10%"&gt;0&lt;/td&gt;&lt;td class="izq6a-color" width="20%"&gt;RECEPCION DE PUBLICACION EN PRENSA&lt;/td&gt;&lt;td class="izq6a-color" width="10%"&gt;04/09/2024&lt;/td&gt;&lt;td class="izq6a-color" width="30%"&gt;Periodico Digital del SAPI No.:2576 de Fecha: 03/09/2024 segun T/No.: 371814 &lt;/td&gt;&lt;td class="celda8" width="10%"&gt;  &lt;/td&gt;&lt;/tr&gt;&lt;tr&gt;&lt;td class="izq6a-color" width="10%"&gt;05/09/2024&lt;/td&gt;&lt;td class="izq6a-color" width="10%"&gt;&lt;/td&gt;&lt;td class="izq6a-color" width="10%"&gt;633&lt;/td&gt;&lt;td class="izq6a-color" width="20%"&gt;ORDEN DE PUBLICACION EN BOLETIN COMO SOLICITADA&lt;/td&gt;&lt;td class="izq6a-color" width="10%"&gt;05/09/2024&lt;/td&gt;&lt;td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width="10%"&gt;05/12/2024&lt;/td&gt;&lt;td class="izq6a-color" width="10%"&gt;&lt;/td&gt;&lt;td class="izq6a-color" width="10%"&gt;0&lt;/td&gt;&lt;td class="izq6a-color" width="20%"&gt;SOLICITUD EN EXAMEN DE REGISTRABILIDAD&lt;/td&gt;&lt;td class="izq6a-color" width="10%"&gt;05/12/2024&lt;/td&gt;&lt;td class="izq6a-color" width="30%"&gt;&lt;/td&gt;&lt;td class="celda8" width="10%"&gt;  &lt;/td&gt;&lt;/tr&gt;&lt;tr&gt;&lt;td class="izq6a-color" width="10%"&gt;12/12/2024&lt;/td&gt;&lt;td class="izq6a-color" width="10%"&gt;05/02/2025&lt;/td&gt;&lt;td class="izq6a-color" width="10%"&gt;637&lt;/td&gt;&lt;td class="izq6a-color" width="20%"&gt;PUBLICACION DE STATUS ANTERIOR EN BOLETIN DE LA PROPIEDAD INDUSTRIAL (30 DIAS HABILES) &lt;/td&gt;&lt;td class="izq6a-color" width="10%"&gt;12/12/2024&lt;/td&gt;&lt;td class="izq6a-color" width="30%"&gt;CONCEDIDA EN BOLETIN 637&lt;/td&gt;&lt;td class="celda8" width="10%"&gt;  &lt;/td&gt;&lt;/tr&gt;&lt;tr&gt;&lt;td class="izq6a-color" width="10%"&gt;12/12/2024&lt;/td&gt;&lt;td class="izq6a-color" width="10%"&gt;12/12/2039&lt;/td&gt;&lt;td class="izq6a-color" width="10%"&gt;565&lt;/td&gt;&lt;td class="izq6a-color" width="20%"&gt;REGISTRO DE MARCA&lt;/td&gt;&lt;td class="izq6a-color" width="10%"&gt;17/01/2025&lt;/td&gt;&lt;td class="izq6a-color" width="30%"&gt;REGISTRO NUMERO: P405221, POR TRAMITE WEBPI: T0473600&lt;/td&gt;&lt;td class="celda8" width="10%"&gt;&lt;a href="http://multimedia.sapi.gob.ve/marcas/certificados/boletin637/2023005789.pdf" target="_blank"&gt;&lt;img border="1" height="40" src="https://webpi.sapi.gob.ve/imagenes/ver_devolucion.png" width="40"/&gt;&lt;/a&gt;&lt;/td&gt;&lt;/tr&gt;&lt;tr&gt;&lt;td class="izq6a-color" width="10%"&gt;17/01/2025&lt;/td&gt;&lt;td class="izq6a-color" width="10%"&gt;&lt;/td&gt;&lt;td class="izq6a-color" width="10%"&gt;473600&lt;/td&gt;&lt;td class="izq6a-color" width="20%"&gt;PAGO DE DERECHOS&lt;/td&gt;&lt;td class="izq6a-color" width="10%"&gt;17/01/2025&lt;/td&gt;&lt;td class="izq6a-color" width="30%"&gt;5&lt;/td&gt;&lt;td class="celda8" width="10%"&gt;  &lt;/td&gt;&lt;/tr&gt;&lt;/table&gt;</t>
  </si>
  <si>
    <t>Webpi 28-feb-2025 03:32:25</t>
  </si>
  <si>
    <t>PRODUCTOS FARMACÉUTICOS; PREPARACIONES PARA USO MÉDICO Y VETERINARIO; PRODUCTOS HIGIÉNICOS Y SANITARIOS PARA USO MÉDICO; ALIMENTOS Y SUSTANCIAS DIETÉTICAS PARA USO MÉDICO O VETERINARIO, ALIMENTOS PARA BEBÉS; SUPLEMENTOS ALIMENTICIOS PARA PERSONAS O ANIMALES; EMPLASTOS, MATERIAL PARA APÓSITOS; MATERIAL PARA EMPASTES E IMPRESIONES DENTALES; DESINFECTANTES; PREPARACIONES PARA ELIMINAR ANIMALES DAÑINOS; FUNGICIDAS, HERBICIDAS.</t>
  </si>
  <si>
    <t>FRANKLIN HOET LINARES - ALONSO BRICEÑO DELFINA - MARIA MILAGROS NEBREDA - PATRICIA HOET DE LIMBOURG - ALICIA MOLERO MORAN - MATIAS PEREZ IRAZABAL - FERNANDO PELÁEZ-PIER -</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</si>
  <si>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width="10%"&gt;12/07/2023&lt;/td&gt;&lt;td class="izq6a-color" width="10%"&gt;&lt;/td&gt;&lt;td class="izq6a-color" width="10%"&gt;0&lt;/td&gt;&lt;td class="izq6a-color" width="20%"&gt;INGRESO DE SOLICITUD&lt;/td&gt;&lt;td class="izq6a-color" width="10%"&gt;12/07/2023&lt;/td&gt;&lt;td class="izq6a-color" width="30%"&gt;Pago de Tasa y Publicacion en Prensa: F0641381 Tramite: 371827 Ref.: 371817&lt;/td&gt;&lt;td class="celda8" width="10%"&gt;  &lt;/td&gt;&lt;/tr&gt;&lt;tr&gt;&lt;td class="izq6a-color" width="10%"&gt;23/08/2023&lt;/td&gt;&lt;td class="izq6a-color" width="10%"&gt;&lt;/td&gt;&lt;td class="izq6a-color" width="10%"&gt;0&lt;/td&gt;&lt;td class="izq6a-color" width="20%"&gt;SOLICITUD EN EXAMEN DE FORMA&lt;/td&gt;&lt;td class="izq6a-color" width="10%"&gt;23/08/2023&lt;/td&gt;&lt;td class="izq6a-color" width="30%"&gt;&lt;/td&gt;&lt;td class="celda8" width="10%"&gt;  &lt;/td&gt;&lt;/tr&gt;&lt;tr&gt;&lt;td class="izq6a-color" width="10%"&gt;23/08/2023&lt;/td&gt;&lt;td class="izq6a-color" width="10%"&gt;&lt;/td&gt;&lt;td class="izq6a-color" width="10%"&gt;0&lt;/td&gt;&lt;td class="izq6a-color" width="20%"&gt;SOLICITUD EN EXAMEN DE FORMA&lt;/td&gt;&lt;td class="izq6a-color" width="10%"&gt;23/08/2023&lt;/td&gt;&lt;td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width="30%"&gt;DEVUELTA EN BOLETIN 624&lt;/td&gt;&lt;td class="celda8" width="10%"&gt;&lt;a href="https://webpi.sapi.gob.ve/documentos/devolucion/marcas/forma/boletin624/2023005822.pdf" target="_blank"&gt;&lt;img border="1" height="40" src="https://webpi.sapi.gob.ve/imagenes/ver_devolucion.png" width="40"/&gt;&lt;/a&gt;&lt;/td&gt;&lt;/tr&gt;&lt;tr&gt;&lt;td class="izq6a-color" width="10%"&gt;16/11/2023&lt;/td&gt;&lt;td class="izq6a-color" width="10%"&gt;&lt;/td&gt;&lt;td class="izq6a-color" width="10%"&gt;624&lt;/td&gt;&lt;td class="izq6a-color" width="20%"&gt;ESCRITO DE REINGRESO&lt;/td&gt;&lt;td class="izq6a-color" width="10%"&gt;16/11/2023&lt;/td&gt;&lt;td class="izq6a-color" width="30%"&gt;Contestacion a Oficio de Devolucion de forma publicado en el boletin: 624. Tramite Webpi: 391850&lt;/td&gt;&lt;td class="celda8" width="10%"&gt;&lt;a href="https://webpi.sapi.gob.ve/documentos/cdevolucion/marcas/forma/boletin624/ecd_2023005822.pdf" target="_blank"&gt;&lt;img border="1" height="40" src="https://webpi.sapi.gob.ve/imagenes/ver_devolucion.png" width="40"/&gt;&lt;/a&gt;&lt;/td&gt;&lt;/tr&gt;&lt;tr&gt;&lt;td class="izq6a-color" width="10%"&gt;01/04/2024&lt;/td&gt;&lt;td class="izq6a-color" width="10%"&gt;&lt;/td&gt;&lt;td class="izq6a-color" width="10%"&gt;0&lt;/td&gt;&lt;td class="izq6a-color" width="20%"&gt;REINGRESO DE SOLICITUD&lt;/td&gt;&lt;td class="izq6a-color" width="10%"&gt;01/04/2024&lt;/td&gt;&lt;td class="izq6a-color" width="30%"&gt;&lt;/td&gt;&lt;td class="celda8" width="10%"&gt;  &lt;/td&gt;&lt;/tr&gt;&lt;tr&gt;&lt;td class="izq6a-color" width="10%"&gt;01/04/2024&lt;/td&gt;&lt;td class="izq6a-color" width="10%"&gt;&lt;/td&gt;&lt;td class="izq6a-color" width="10%"&gt;0&lt;/td&gt;&lt;td class="izq6a-color" width="20%"&gt;POR NOTIFICAR ORDEN DE PUBLICACION EN PRENSA POR EXAM. DE FORMA APROBADO&lt;/td&gt;&lt;td class="izq6a-color" width="10%"&gt;01/04/2024&lt;/td&gt;&lt;td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F0641381 Tramite: 371827 Ref.: 371817&lt;/td&gt;&lt;td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371827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width="10%"&gt;03/09/2024&lt;/td&gt;&lt;td class="izq6a-color" width="10%"&gt;&lt;/td&gt;&lt;td class="izq6a-color" width="10%"&gt;0&lt;/td&gt;&lt;td class="izq6a-color" width="20%"&gt;SOLICITUD EN EXAMEN DE FONDO - POR PUBLICAR DECISION&lt;/td&gt;&lt;td class="izq6a-color" width="10%"&gt;03/09/2024&lt;/td&gt;&lt;td class="izq6a-color" width="30%"&gt;NEGADO POR REGISTRO PREVIO P 391709.-&lt;/td&gt;&lt;td class="celda8" width="10%"&gt;  &lt;/td&gt;&lt;/tr&gt;&lt;tr&gt;&lt;td class="izq6a-color" width="10%"&gt;13/09/2024&lt;/td&gt;&lt;td class="izq6a-color" width="10%"&gt;03/10/2024&lt;/td&gt;&lt;td class="izq6a-color" width="10%"&gt;634&lt;/td&gt;&lt;td class="izq6a-color" width="20%"&gt;PUBLICACION COMO NEGADA &lt;/td&gt;&lt;td class="izq6a-color" width="10%"&gt;13/09/2024&lt;/td&gt;&lt;td class="izq6a-color" width="30%"&gt;NEGADA PUBLICADA EN BOLETIN 634&lt;/td&gt;&lt;td class="celda8" width="10%"&gt;  &lt;/td&gt;&lt;/tr&gt;&lt;/table&gt;</t>
  </si>
  <si>
    <t>Webpi 28-feb-2025 03:32:37</t>
  </si>
  <si>
    <t>P402513</t>
  </si>
  <si>
    <t>PISOS DE VINILO; BALDOSAS, TABLONES, PLACAS Y PLANCHAS DE VINILO PARA SUELOS; BALDOSAS, TABLONES, PLACAS Y PLANCHAS PARA SUELOS, NO METÁLICOS; BALDOSAS, TABLONES, PLACAS Y PLANCHAS PARA SUELOS DE INTERIOR, NO METÁLICOS; BALDOSAS, TABLONES, PLACAS Y PLANCHAS PARA SUELOS PARA EDIFICIOS RESIDENCIALES Y COMERCIALES, NO METÁLICOS.</t>
  </si>
  <si>
    <t>LOPEZ CEGARRA JESUS ALBERTO - ROJAS GAONA RICARDO JAVIER -</t>
  </si>
  <si>
    <t>2023-1812</t>
  </si>
  <si>
    <t>Oficina 2703, 27/F, Torre 1, Admiralty Centre, Nº 18 Harcourt Road - HONG KONG</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</si>
  <si>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width="10%"&gt;12/07/2023&lt;/td&gt;&lt;td class="izq6a-color" width="10%"&gt;&lt;/td&gt;&lt;td class="izq6a-color" width="10%"&gt;0&lt;/td&gt;&lt;td class="izq6a-color" width="20%"&gt;INGRESO DE SOLICITUD&lt;/td&gt;&lt;td class="izq6a-color" width="10%"&gt;12/07/2023&lt;/td&gt;&lt;td class="izq6a-color" width="30%"&gt;Pago de Tasa y Publicacion en Prensa: F0641493 Tramite: 371958 Ref.: 371896&lt;/td&gt;&lt;td class="celda8" width="10%"&gt;  &lt;/td&gt;&lt;/tr&gt;&lt;tr&gt;&lt;td class="izq6a-color" width="10%"&gt;23/08/2023&lt;/td&gt;&lt;td class="izq6a-color" width="10%"&gt;&lt;/td&gt;&lt;td class="izq6a-color" width="10%"&gt;0&lt;/td&gt;&lt;td class="izq6a-color" width="20%"&gt;SOLICITUD EN EXAMEN DE FORMA&lt;/td&gt;&lt;td class="izq6a-color" width="10%"&gt;23/08/2023&lt;/td&gt;&lt;td class="izq6a-color" width="30%"&gt;&lt;/td&gt;&lt;td class="celda8" width="10%"&gt;  &lt;/td&gt;&lt;/tr&gt;&lt;tr&gt;&lt;td class="izq6a-color" width="10%"&gt;23/08/2023&lt;/td&gt;&lt;td class="izq6a-color" width="10%"&gt;&lt;/td&gt;&lt;td class="izq6a-color" width="10%"&gt;0&lt;/td&gt;&lt;td class="izq6a-color" width="20%"&gt;SOLICITUD EN EXAMEN DE FORMA&lt;/td&gt;&lt;td class="izq6a-color" width="10%"&gt;23/08/2023&lt;/td&gt;&lt;td class="izq6a-color" width="30%"&gt;&lt;/td&gt;&lt;td class="celda8" width="10%"&gt;  &lt;/td&gt;&lt;/tr&gt;&lt;tr&gt;&lt;td class="izq6a-color" width="10%"&gt;09/10/2023&lt;/td&gt;&lt;td class="izq6a-color" width="10%"&gt;20/11/2023&lt;/td&gt;&lt;td class="izq6a-color" width="10%"&gt;624&lt;/td&gt;&lt;td class="izq6a-color" width="20%"&gt;PUBLICACION DE STATUS ANTERIOR EN BOLETIN DE LA PROPIEDAD INDUSTRIAL (30 DIAS HABILES) &lt;/td&gt;&lt;td class="izq6a-color" width="10%"&gt;09/10/2023&lt;/td&gt;&lt;td class="izq6a-color" width="30%"&gt;DEVUELTA EN BOLETIN 624&lt;/td&gt;&lt;td class="celda8" width="10%"&gt;&lt;a href="https://webpi.sapi.gob.ve/documentos/devolucion/marcas/forma/boletin624/2023005839.pdf" target="_blank"&gt;&lt;img border="1" height="40" src="https://webpi.sapi.gob.ve/imagenes/ver_devolucion.png" width="40"/&gt;&lt;/a&gt;&lt;/td&gt;&lt;/tr&gt;&lt;tr&gt;&lt;td class="izq6a-color" width="10%"&gt;06/11/2023&lt;/td&gt;&lt;td class="izq6a-color" width="10%"&gt;&lt;/td&gt;&lt;td class="izq6a-color" width="10%"&gt;624&lt;/td&gt;&lt;td class="izq6a-color" width="20%"&gt;ESCRITO DE REINGRESO&lt;/td&gt;&lt;td class="izq6a-color" width="10%"&gt;06/11/2023&lt;/td&gt;&lt;td class="izq6a-color" width="30%"&gt;Contestacion a Oficio de Devolucion de forma publicado en el boletin: 624. Tramite Webpi: 389565&lt;/td&gt;&lt;td class="celda8" width="10%"&gt;&lt;a href="https://webpi.sapi.gob.ve/documentos/cdevolucion/marcas/forma/boletin624/ecd_2023005839.pdf" target="_blank"&gt;&lt;img border="1" height="40" src="https://webpi.sapi.gob.ve/imagenes/ver_devolucion.png" width="40"/&gt;&lt;/a&gt;&lt;/td&gt;&lt;/tr&gt;&lt;tr&gt;&lt;td class="izq6a-color" width="10%"&gt;02/04/2024&lt;/td&gt;&lt;td class="izq6a-color" width="10%"&gt;&lt;/td&gt;&lt;td class="izq6a-color" width="10%"&gt;0&lt;/td&gt;&lt;td class="izq6a-color" width="20%"&gt;REINGRESO DE SOLICITUD&lt;/td&gt;&lt;td class="izq6a-color" width="10%"&gt;02/04/2024&lt;/td&gt;&lt;td class="izq6a-color" width="30%"&gt;&lt;/td&gt;&lt;td class="celda8" width="10%"&gt;  &lt;/td&gt;&lt;/tr&gt;&lt;tr&gt;&lt;td class="izq6a-color" width="10%"&gt;02/04/2024&lt;/td&gt;&lt;td class="izq6a-color" width="10%"&gt;&lt;/td&gt;&lt;td class="izq6a-color" width="10%"&gt;0&lt;/td&gt;&lt;td class="izq6a-color" width="20%"&gt;POR NOTIFICAR ORDEN DE PUBLICACION EN PRENSA POR EXAM. DE FORMA APROBADO&lt;/td&gt;&lt;td class="izq6a-color" width="10%"&gt;02/04/2024&lt;/td&gt;&lt;td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F0641493 Tramite: 371958 Ref.: 371896&lt;/td&gt;&lt;td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371958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width="10%"&gt;22/08/2024&lt;/td&gt;&lt;td class="izq6a-color" width="10%"&gt;&lt;/td&gt;&lt;td class="izq6a-color" width="10%"&gt;0&lt;/td&gt;&lt;td class="izq6a-color" width="20%"&gt;SOLICITUD EN EXAMEN DE REGISTRABILIDAD&lt;/td&gt;&lt;td class="izq6a-color" width="10%"&gt;22/08/2024&lt;/td&gt;&lt;td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width="10%"&gt;395&lt;/td&gt;&lt;td class="izq6a-color" width="20%"&gt;REGISTRO DE MARCA&lt;/td&gt;&lt;td class="izq6a-color" width="10%"&gt;10/10/2024&lt;/td&gt;&lt;td class="izq6a-color" width="30%"&gt;REGISTRO NUMERO: P402513, POR TRAMITE WEBPI: T0453929&lt;/td&gt;&lt;td class="celda8" width="10%"&gt;&lt;a href="http://multimedia.sapi.gob.ve/marcas/certificados/boletin634/2023005839.pdf" target="_blank"&gt;&lt;img border="1" height="40" src="https://webpi.sapi.gob.ve/imagenes/ver_devolucion.png" width="40"/&gt;&lt;/a&gt;&lt;/td&gt;&lt;/tr&gt;&lt;tr&gt;&lt;td class="izq6a-color" width="10%"&gt;10/10/2024&lt;/td&gt;&lt;td class="izq6a-color" width="10%"&gt;&lt;/td&gt;&lt;td class="izq6a-color" width="10%"&gt;453929&lt;/td&gt;&lt;td class="izq6a-color" width="20%"&gt;PAGO DE DERECHOS&lt;/td&gt;&lt;td class="izq6a-color" width="10%"&gt;10/10/2024&lt;/td&gt;&lt;td class="izq6a-color" width="30%"&gt;19&lt;/td&gt;&lt;td class="celda8" width="10%"&gt;  &lt;/td&gt;&lt;/tr&gt;&lt;/table&gt;</t>
  </si>
  <si>
    <t>Webpi 28-feb-2025 03:32:49</t>
  </si>
  <si>
    <t>P402911</t>
  </si>
  <si>
    <t>Papel y cartón; papel higiénico; papel toilette; toallas absorbentes de papel; papel secante; papel absorbente; pañuelos de bolsillo de papel; servilletas de papel; baberos, pañuelos y mantelería elaborados de papel; banderolas de papel; bolsas de basura; bolsas de papel; cajas de cartón o de papel; embalajes de papel o cartón; toallitas de papel para la limpieza; toallitas de tocador de papel; papel sanitario; toallines de papel para uso doméstico; papel encerado; papel café (tipo kraft)</t>
  </si>
  <si>
    <t>La marca mixta que se solicita consiste en una etiqueta rectangular de color blanco, dentro de la cual se observa, en la parte superior izquierda un triángulo invertido de color rojo (Pantone 179C) y fondo de color blanco dentro del cual se inserta la marca MANPA (Término de fantasía y parte de la razón social de la empresa titular) escrita en letras mayúsculas y en color azul (Pantone 7687C), justo debajo y ocupando casi toda la superficie central de la etiqueta, se encuentra el término ECOLOGY escrito en tipografía cursiva, en color Verde (Pantone 7732 C), con la particularidad que la letra E está escrita en mayúscula mientras que el resto de las letras se encuentran en minúscula. En el extremo inferior derecho del conjunto se aprecia el diseño tipográfico característico de la marca SUTIL en color blanco, escrita en grafía especial, con la característica que la letra S se encuentra en mayúscula y el resto en minúsculas, en forma cursiva e inserta dentro del diseño de un óvalo de fondo color verde (Pantone 7732 C), delineado su borde exterior por un trazo de color dorado (Pantone 385 C). Se reivindica el conjunto descrito y los colores señalados conforme a los facsímiles que se acompañan. No se reivindica protección ni exclusividad alguna sobre los términos genéricos individualmente considerados, sino como formando parte del conjunto.</t>
  </si>
  <si>
    <t>Av. Francisco de Miranda con Av. El Parque. Edificio Torre Country Club. Piso 12, oficina 12.Urbanización El Bosque, Caracas, Municipio Chacao, Estado Miranda.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</si>
  <si>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width="10%"&gt;17/07/2023&lt;/td&gt;&lt;td class="izq6a-color" width="10%"&gt;&lt;/td&gt;&lt;td class="izq6a-color" width="10%"&gt;0&lt;/td&gt;&lt;td class="izq6a-color" width="20%"&gt;INGRESO DE SOLICITUD&lt;/td&gt;&lt;td class="izq6a-color" width="10%"&gt;17/07/2023&lt;/td&gt;&lt;td class="izq6a-color" width="30%"&gt;Pago de Tasa y Publicacion en Prensa: F0642586 Tramite: 373046 Ref.: 372757&lt;/td&gt;&lt;td class="celda8" width="10%"&gt;  &lt;/td&gt;&lt;/tr&gt;&lt;tr&gt;&lt;td class="izq6a-color" width="10%"&gt;26/10/2023&lt;/td&gt;&lt;td class="izq6a-color" width="10%"&gt;&lt;/td&gt;&lt;td class="izq6a-color" width="10%"&gt;0&lt;/td&gt;&lt;td class="izq6a-color" width="20%"&gt;SOLICITUD EN EXAMEN DE FORMA&lt;/td&gt;&lt;td class="izq6a-color" width="10%"&gt;26/10/2023&lt;/td&gt;&lt;td class="izq6a-color" width="30%"&gt;&lt;/td&gt;&lt;td class="celda8" width="10%"&gt;  &lt;/td&gt;&lt;/tr&gt;&lt;tr&gt;&lt;td class="izq6a-color" width="10%"&gt;26/10/2023&lt;/td&gt;&lt;td class="izq6a-color" width="10%"&gt;&lt;/td&gt;&lt;td class="izq6a-color" width="10%"&gt;0&lt;/td&gt;&lt;td class="izq6a-color" width="20%"&gt;SOLICITUD EN EXAMEN DE FORMA&lt;/td&gt;&lt;td class="izq6a-color" width="10%"&gt;26/10/2023&lt;/td&gt;&lt;td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width="30%"&gt;DEVUELTA EN BOLETIN 625&lt;/td&gt;&lt;td class="celda8" width="10%"&gt;&lt;a href="https://webpi.sapi.gob.ve/documentos/devolucion/marcas/forma/boletin625/2023006036.pdf" target="_blank"&gt;&lt;img border="1" height="40" src="https://webpi.sapi.gob.ve/imagenes/ver_devolucion.png" width="40"/&gt;&lt;/a&gt;&lt;/td&gt;&lt;/tr&gt;&lt;tr&gt;&lt;td class="izq6a-color" width="10%"&gt;11/01/2024&lt;/td&gt;&lt;td class="izq6a-color" width="10%"&gt;&lt;/td&gt;&lt;td class="izq6a-color" width="10%"&gt;625&lt;/td&gt;&lt;td class="izq6a-color" width="20%"&gt;ESCRITO DE REINGRESO&lt;/td&gt;&lt;td class="izq6a-color" width="10%"&gt;11/01/2024&lt;/td&gt;&lt;td class="izq6a-color" width="30%"&gt;Contestacion a Oficio de Devolucion de forma publicado en el boletin: 625. Tramite Webpi: 400863&lt;/td&gt;&lt;td class="celda8" width="10%"&gt;&lt;a href="https://webpi.sapi.gob.ve/documentos/cdevolucion/marcas/forma/boletin625/ecd_2023006036.pdf" target="_blank"&gt;&lt;img border="1" height="40" src="https://webpi.sapi.gob.ve/imagenes/ver_devolucion.png" width="40"/&gt;&lt;/a&gt;&lt;/td&gt;&lt;/tr&gt;&lt;tr&gt;&lt;td class="izq6a-color" width="10%"&gt;03/05/2024&lt;/td&gt;&lt;td class="izq6a-color" width="10%"&gt;&lt;/td&gt;&lt;td class="izq6a-color" width="10%"&gt;0&lt;/td&gt;&lt;td class="izq6a-color" width="20%"&gt;REINGRESO DE SOLICITUD&lt;/td&gt;&lt;td class="izq6a-color" width="10%"&gt;03/05/2024&lt;/td&gt;&lt;td class="izq6a-color" width="30%"&gt;&lt;/td&gt;&lt;td class="celda8" width="10%"&gt;  &lt;/td&gt;&lt;/tr&gt;&lt;tr&gt;&lt;td class="izq6a-color" width="10%"&gt;03/05/2024&lt;/td&gt;&lt;td class="izq6a-color" width="10%"&gt;&lt;/td&gt;&lt;td class="izq6a-color" width="10%"&gt;0&lt;/td&gt;&lt;td class="izq6a-color" width="20%"&gt;POR NOTIFICAR ORDEN DE PUBLICACION EN PRENSA POR EXAM. DE FORMA APROBADO&lt;/td&gt;&lt;td class="izq6a-color" width="10%"&gt;03/05/2024&lt;/td&gt;&lt;td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F0642586 Tramite: 373046 Ref.: 372757&lt;/td&gt;&lt;td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373046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width="10%"&gt;16/07/2024&lt;/td&gt;&lt;td class="izq6a-color" width="10%"&gt;&lt;/td&gt;&lt;td class="izq6a-color" width="10%"&gt;&lt;/td&gt;&lt;td class="izq6a-color" width="20%"&gt;BUSQUEDA GRAFICA ELABORADA, PENDIENTE DE EXAMEN DE FONDO&lt;/td&gt;&lt;td class="izq6a-color" width="10%"&gt;16/07/2024&lt;/td&gt;&lt;td class="izq6a-color" width="30%"&gt;BUSQUEDA GRAFICA ELABORADA, PENDIENTE DE EXAMEN DE FONDO&lt;/td&gt;&lt;td class="celda8" width="10%"&gt;  &lt;/td&gt;&lt;/tr&gt;&lt;tr&gt;&lt;td class="izq6a-color" width="10%"&gt;12/08/2024&lt;/td&gt;&lt;td class="izq6a-color" width="10%"&gt;&lt;/td&gt;&lt;td class="izq6a-color" width="10%"&gt;0&lt;/td&gt;&lt;td class="izq6a-color" width="20%"&gt;SOLICITUD EN EXAMEN DE REGISTRABILIDAD&lt;/td&gt;&lt;td class="izq6a-color" width="10%"&gt;12/08/2024&lt;/td&gt;&lt;td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width="10%"&gt;419&lt;/td&gt;&lt;td class="izq6a-color" width="20%"&gt;REGISTRO DE MARCA&lt;/td&gt;&lt;td class="izq6a-color" width="10%"&gt;23/10/2024&lt;/td&gt;&lt;td class="izq6a-color" width="30%"&gt;REGISTRO NUMERO: P402911&lt;/td&gt;&lt;td class="celda8" width="10%"&gt;&lt;a href="http://multimedia.sapi.gob.ve/marcas/certificados/boletin634/2023006036.pdf" target="_blank"&gt;&lt;img border="1" height="40" src="https://webpi.sapi.gob.ve/imagenes/ver_devolucion.png" width="40"/&gt;&lt;/a&gt;&lt;/td&gt;&lt;/tr&gt;&lt;tr&gt;&lt;td class="izq6a-color" width="10%"&gt;23/10/2024&lt;/td&gt;&lt;td class="izq6a-color" width="10%"&gt;&lt;/td&gt;&lt;td class="izq6a-color" width="10%"&gt;722210&lt;/td&gt;&lt;td class="izq6a-color" width="20%"&gt;PAGO DE DERECHOS&lt;/td&gt;&lt;td class="izq6a-color" width="10%"&gt;23/10/2024&lt;/td&gt;&lt;td class="izq6a-color" width="30%"&gt;16&lt;/td&gt;&lt;td class="celda8" width="10%"&gt;  &lt;/td&gt;&lt;/tr&gt;&lt;/table&gt;</t>
  </si>
  <si>
    <t>Webpi 28-feb-2025 03:33:02</t>
  </si>
  <si>
    <t>P399338</t>
  </si>
  <si>
    <t>Tarjeteros [carteras]; baúles [artículos de equipaje]; billeteras; mochilas; bolsas; estuches para artículos de tocador; estuches de compresión diseñados para artículos de equipaje; paraguas; bastones; bolsas para la compra reutilizables; estuches para llaves; monederos de cambio; bolsos de mano; etiquetas identificadoras para artículos de equipaje; ropa para animales de compañía; bandoleras portabebés; bolsas de herramientas vacías; arneses para guiar niños; collares para animales; bolsas de aseo, vacías.</t>
  </si>
  <si>
    <t>CONSISTE LA MARCA EN LA PALABRA DE FANTASÍA “MINISO” (PARTE DE LA RAZÓN SOCIAL DE LA SOLICITANTE), EN LETRAS ESTILIZADAS DE IMPRENTA MAYÚSCULA GRUESA EN COLOR NEGRO, LO ESENCIAL DE LA MARCA LO CONSTITUYE EL CONJUNTO DESCRITO. SE REIVINDICA EL COLOR NEGRO.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</si>
  <si>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width="10%"&gt;18/07/2023&lt;/td&gt;&lt;td class="izq6a-color" width="10%"&gt;&lt;/td&gt;&lt;td class="izq6a-color" width="10%"&gt;0&lt;/td&gt;&lt;td class="izq6a-color" width="20%"&gt;INGRESO DE SOLICITUD&lt;/td&gt;&lt;td class="izq6a-color" width="10%"&gt;18/07/2023&lt;/td&gt;&lt;td class="izq6a-color" width="30%"&gt;Pago de Tasa y Publicacion en Prensa: F0642237 Tramite: 372670 Ref.: 372323&lt;/td&gt;&lt;td class="celda8" width="10%"&gt;  &lt;/td&gt;&lt;/tr&gt;&lt;tr&gt;&lt;td class="izq6a-color" width="10%"&gt;07/09/2023&lt;/td&gt;&lt;td class="izq6a-color" width="10%"&gt;&lt;/td&gt;&lt;td class="izq6a-color" width="10%"&gt;0&lt;/td&gt;&lt;td class="izq6a-color" width="20%"&gt;POR NOTIFICAR ORDEN DE PUBLICACION EN PRENSA POR EXAM. DE FORMA APROBADO&lt;/td&gt;&lt;td class="izq6a-color" width="10%"&gt;07/09/2023&lt;/td&gt;&lt;td class="izq6a-color" width="30%"&gt;&lt;/td&gt;&lt;td class="celda8" width="10%"&gt;  &lt;/td&gt;&lt;/tr&gt;&lt;tr&gt;&lt;td class="izq6a-color" width="10%"&gt;09/10/2023&lt;/td&gt;&lt;td class="izq6a-color" width="10%"&gt;11/12/2023&lt;/td&gt;&lt;td class="izq6a-color" width="10%"&gt;624&lt;/td&gt;&lt;td class="izq6a-color" width="20%"&gt;ORDEN DE PUBLICACION EN PRENSA NOTIFICADA EN BOLETIN&lt;/td&gt;&lt;td class="izq6a-color" width="10%"&gt;09/10/2023&lt;/td&gt;&lt;td class="izq6a-color" width="30%"&gt;ORDEN DE PUBLICACION NOTIFICADA EN BOLETIN 624&lt;/td&gt;&lt;td class="celda8" width="10%"&gt;  &lt;/td&gt;&lt;/tr&gt;&lt;tr&gt;&lt;td class="izq6a-color" width="10%"&gt;09/10/2023&lt;/td&gt;&lt;td class="izq6a-color" width="10%"&gt;&lt;/td&gt;&lt;td class="izq6a-color" width="10%"&gt;624&lt;/td&gt;&lt;td class="izq6a-color" width="20%"&gt;PUBLICACION EN PRENSA DIGITAL PAGADA Y EN CURSO&lt;/td&gt;&lt;td class="izq6a-color" width="10%"&gt;09/10/2023&lt;/td&gt;&lt;td class="izq6a-color" width="30%"&gt;Pago de Tasa y Publicacion en Prensa: F0642237 Tramite: 372670 Ref.: 372323&lt;/td&gt;&lt;td class="celda8" width="10%"&gt;  &lt;/td&gt;&lt;/tr&gt;&lt;tr&gt;&lt;td class="izq6a-color" width="10%"&gt;09/10/2023&lt;/td&gt;&lt;td class="izq6a-color" width="10%"&gt;&lt;/td&gt;&lt;td class="izq6a-color" width="10%"&gt;0&lt;/td&gt;&lt;td class="izq6a-color" width="20%"&gt;RECEPCION DE PUBLICACION EN PRENSA&lt;/td&gt;&lt;td class="izq6a-color" width="10%"&gt;11/10/2023&lt;/td&gt;&lt;td class="izq6a-color" width="30%"&gt;Periodico Digital del SAPI No.:2246 de Fecha: 09/10/2023 segun T/No.: 372670 &lt;/td&gt;&lt;td class="celda8" width="10%"&gt;  &lt;/td&gt;&lt;/tr&gt;&lt;tr&gt;&lt;td class="izq6a-color" width="10%"&gt;19/10/2023&lt;/td&gt;&lt;td class="izq6a-color" width="10%"&gt;&lt;/td&gt;&lt;td class="izq6a-color" width="10%"&gt;624&lt;/td&gt;&lt;td class="izq6a-color" width="20%"&gt;ORDEN DE PUBLICACION EN BOLETIN COMO SOLICITADA&lt;/td&gt;&lt;td class="izq6a-color" width="10%"&gt;19/10/2023&lt;/td&gt;&lt;td class="izq6a-color" width="30%"&gt;&lt;/td&gt;&lt;td class="celda8" width="10%"&gt;  &lt;/td&gt;&lt;/tr&gt;&lt;tr&gt;&lt;td class="izq6a-color" width="10%"&gt;21/11/2023&lt;/td&gt;&lt;td class="izq6a-color" width="10%"&gt;12/01/2024&lt;/td&gt;&lt;td class="izq6a-color" width="10%"&gt;625&lt;/td&gt;&lt;td class="izq6a-color" width="20%"&gt;PUBLICACION DE LA MARCA COMO SOLICITADA &lt;/td&gt;&lt;td class="izq6a-color" width="10%"&gt;21/11/2023&lt;/td&gt;&lt;td class="izq6a-color" width="30%"&gt;PUBLICADA EN BOLETIN 625&lt;/td&gt;&lt;td class="celda8" width="10%"&gt;  &lt;/td&gt;&lt;/tr&gt;&lt;tr&gt;&lt;td class="izq6a-color" width="10%"&gt;26/02/2024&lt;/td&gt;&lt;td class="izq6a-color" width="10%"&gt;&lt;/td&gt;&lt;td class="izq6a-color" width="10%"&gt;&lt;/td&gt;&lt;td class="izq6a-color" width="20%"&gt;BUSQUEDA GRAFICA ELABORADA, PENDIENTE DE EXAMEN DE FONDO&lt;/td&gt;&lt;td class="izq6a-color" width="10%"&gt;26/02/2024&lt;/td&gt;&lt;td class="izq6a-color" width="30%"&gt;BUSQUEDA GRAFICA ELABORADA, PENDIENTE DE EXAMEN DE FONDO&lt;/td&gt;&lt;td class="celda8" width="10%"&gt;  &lt;/td&gt;&lt;/tr&gt;&lt;tr&gt;&lt;td class="izq6a-color" width="10%"&gt;05/04/2024&lt;/td&gt;&lt;td class="izq6a-color" width="10%"&gt;&lt;/td&gt;&lt;td class="izq6a-color" width="10%"&gt;0&lt;/td&gt;&lt;td class="izq6a-color" width="20%"&gt;SOLICITUD EN EXAMEN DE REGISTRABILIDAD&lt;/td&gt;&lt;td class="izq6a-color" width="10%"&gt;05/04/2024&lt;/td&gt;&lt;td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width="10%"&gt;24/05/2024&lt;/td&gt;&lt;td class="izq6a-color" width="10%"&gt;24/05/2039&lt;/td&gt;&lt;td class="izq6a-color" width="10%"&gt;388&lt;/td&gt;&lt;td class="izq6a-color" width="20%"&gt;REGISTRO DE MARCA&lt;/td&gt;&lt;td class="izq6a-color" width="10%"&gt;27/06/2024&lt;/td&gt;&lt;td class="izq6a-color" width="30%"&gt;REGISTRO NUMERO: P399338, POR TRAMITE WEBPI: T0431619&lt;/td&gt;&lt;td class="celda8" width="10%"&gt;&lt;a href="http://multimedia.sapi.gob.ve/marcas/certificados/boletin630/2023006074.pdf" target="_blank"&gt;&lt;img border="1" height="40" src="https://webpi.sapi.gob.ve/imagenes/ver_devolucion.png" width="40"/&gt;&lt;/a&gt;&lt;/td&gt;&lt;/tr&gt;&lt;tr&gt;&lt;td class="izq6a-color" width="10%"&gt;27/06/2024&lt;/td&gt;&lt;td class="izq6a-color" width="10%"&gt;&lt;/td&gt;&lt;td class="izq6a-color" width="10%"&gt;431619&lt;/td&gt;&lt;td class="izq6a-color" width="20%"&gt;PAGO DE DERECHOS&lt;/td&gt;&lt;td class="izq6a-color" width="10%"&gt;27/06/2024&lt;/td&gt;&lt;td class="izq6a-color" width="30%"&gt;18&lt;/td&gt;&lt;td class="celda8" width="10%"&gt;  &lt;/td&gt;&lt;/tr&gt;&lt;/table&gt;</t>
  </si>
  <si>
    <t>Webpi 28-feb-2025 03:33:14</t>
  </si>
  <si>
    <t>P395388</t>
  </si>
  <si>
    <t>PRODUCTOS COSMÉTICOS Y PREPARACIONES DE TOCADOR NO MEDICINALES; DENTÍFRICOS NO MEDICINALES; PRODUCTOS DE PERFUMERÍA, ACEITES ESENCIALES; PREPARACIONES PARA BLANQUEAR Y OTRAS SUSTANCIAS PARA LAVAR LA ROPA; PREPARACIONES PARA LIMPIAR, PULIR, DESENGRASAR Y RASPAR.LAS PREPARACIONES DE HIGIENE EN CUANTO PRODUCTOS DE TOCADOR;LAS TOALLITAS IMPREGNADAS DE LOCIONES COSMÉTICAS;LOS DESODORANTES PARA PERSONAS O ANIMALES;LAS PREPARACIONES PARA PERFUMAR EL AMBIENTE; ACEITES DE TOCADOR, ACEITES ESENCIALES, AGUA MICELAR, ALGODÓN IMPREGNADO DE PREPARACIONES DESMAQUILLANTES, CREMAS COSMÉTICAS, JABONES, MAQUILLAJE, MÁSCARA DE PESTAÑAS, MASCARILLAS DE BELLEZA, LAS PEGATINAS DECORATIVAS PARA UÑAS;LA CERA PARA PULIR;EL PAPEL DE LIJA.</t>
  </si>
  <si>
    <t>EL DISEÑO CONSISTE EN EL NOMBRE MARCARIO (PAOLA STUDIO) DISPUESTO SOBRE UN FONDO BLANCO. LAS LETRAS DEL CONJUNTO SON CARACTERÍSTICAS DE TRAZO CONTINUO, SEMIGRUESAS Y DE COLOR NEGRO, EL CONJUNTO SE ENCUENTRA LIGERAMENTE INCLINADO A LA DERECHA, LAS LETRAS P DE PAOLA Y S DE STUDIO SE ENCUENTRAN EN MAYÚSCULA.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</si>
  <si>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width="10%"&gt;19/07/2023&lt;/td&gt;&lt;td class="izq6a-color" width="10%"&gt;&lt;/td&gt;&lt;td class="izq6a-color" width="10%"&gt;0&lt;/td&gt;&lt;td class="izq6a-color" width="20%"&gt;INGRESO DE SOLICITUD&lt;/td&gt;&lt;td class="izq6a-color" width="10%"&gt;19/07/2023&lt;/td&gt;&lt;td class="izq6a-color" width="30%"&gt;Pago de Tasa y Publicacion en Prensa: F0640601 Tramite: 370856 Ref.: 371120&lt;/td&gt;&lt;td class="celda8" width="10%"&gt;  &lt;/td&gt;&lt;/tr&gt;&lt;tr&gt;&lt;td class="izq6a-color" width="10%"&gt;03/08/2023&lt;/td&gt;&lt;td class="izq6a-color" width="10%"&gt;&lt;/td&gt;&lt;td class="izq6a-color" width="10%"&gt;0&lt;/td&gt;&lt;td class="izq6a-color" width="20%"&gt;POR NOTIFICAR ORDEN DE PUBLICACION EN PRENSA POR EXAM. DE FORMA APROBADO&lt;/td&gt;&lt;td class="izq6a-color" width="10%"&gt;03/08/2023&lt;/td&gt;&lt;td class="izq6a-color" width="30%"&gt;&lt;/td&gt;&lt;td class="celda8" width="10%"&gt;  &lt;/td&gt;&lt;/tr&gt;&lt;tr&gt;&lt;td class="izq6a-color" width="10%"&gt;23/08/2023&lt;/td&gt;&lt;td class="izq6a-color" width="10%"&gt;23/10/2023&lt;/td&gt;&lt;td class="izq6a-color" width="10%"&gt;623&lt;/td&gt;&lt;td class="izq6a-color" width="20%"&gt;ORDEN DE PUBLICACION EN PRENSA NOTIFICADA EN BOLETIN&lt;/td&gt;&lt;td class="izq6a-color" width="10%"&gt;23/08/2023&lt;/td&gt;&lt;td class="izq6a-color" width="30%"&gt;ORDEN DE PUBLICACION NOTIFICADA EN BOLETIN 623&lt;/td&gt;&lt;td class="celda8" width="10%"&gt;  &lt;/td&gt;&lt;/tr&gt;&lt;tr&gt;&lt;td class="izq6a-color" width="10%"&gt;23/08/2023&lt;/td&gt;&lt;td class="izq6a-color" width="10%"&gt;&lt;/td&gt;&lt;td class="izq6a-color" width="10%"&gt;623&lt;/td&gt;&lt;td class="izq6a-color" width="20%"&gt;PUBLICACION EN PRENSA DIGITAL PAGADA Y EN CURSO&lt;/td&gt;&lt;td class="izq6a-color" width="10%"&gt;23/08/2023&lt;/td&gt;&lt;td class="izq6a-color" width="30%"&gt;Pago de Tasa y Publicacion en Prensa: F0640601 Tramite: 370856 Ref.: 371120&lt;/td&gt;&lt;td class="celda8" width="10%"&gt;  &lt;/td&gt;&lt;/tr&gt;&lt;tr&gt;&lt;td class="izq6a-color" width="10%"&gt;23/08/2023&lt;/td&gt;&lt;td class="izq6a-color" width="10%"&gt;&lt;/td&gt;&lt;td class="izq6a-color" width="10%"&gt;0&lt;/td&gt;&lt;td class="izq6a-color" width="20%"&gt;RECEPCION DE PUBLICACION EN PRENSA&lt;/td&gt;&lt;td class="izq6a-color" width="10%"&gt;25/08/2023&lt;/td&gt;&lt;td class="izq6a-color" width="30%"&gt;Periodico Digital del SAPI No.:2199 de Fecha: 23/08/2023 segun T/No.: 370856 &lt;/td&gt;&lt;td class="celda8" width="10%"&gt;  &lt;/td&gt;&lt;/tr&gt;&lt;tr&gt;&lt;td class="izq6a-color" width="10%"&gt;31/08/2023&lt;/td&gt;&lt;td class="izq6a-color" width="10%"&gt;&lt;/td&gt;&lt;td class="izq6a-color" width="10%"&gt;623&lt;/td&gt;&lt;td class="izq6a-color" width="20%"&gt;ORDEN DE PUBLICACION EN BOLETIN COMO SOLICITADA&lt;/td&gt;&lt;td class="izq6a-color" width="10%"&gt;31/08/2023&lt;/td&gt;&lt;td class="izq6a-color" width="30%"&gt;&lt;/td&gt;&lt;td class="celda8" width="10%"&gt;  &lt;/td&gt;&lt;/tr&gt;&lt;tr&gt;&lt;td class="izq6a-color" width="10%"&gt;09/10/2023&lt;/td&gt;&lt;td class="izq6a-color" width="10%"&gt;20/11/2023&lt;/td&gt;&lt;td class="izq6a-color" width="10%"&gt;624&lt;/td&gt;&lt;td class="izq6a-color" width="20%"&gt;PUBLICACION DE LA MARCA COMO SOLICITADA &lt;/td&gt;&lt;td class="izq6a-color" width="10%"&gt;09/10/2023&lt;/td&gt;&lt;td class="izq6a-color" width="30%"&gt;PUBLICADA EN BOLETIN 624&lt;/td&gt;&lt;td class="celda8" width="10%"&gt;  &lt;/td&gt;&lt;/tr&gt;&lt;tr&gt;&lt;td class="izq6a-color" width="10%"&gt;12/12/2023&lt;/td&gt;&lt;td class="izq6a-color" width="10%"&gt;&lt;/td&gt;&lt;td class="izq6a-color" width="10%"&gt;0&lt;/td&gt;&lt;td class="izq6a-color" width="20%"&gt;SOLICITUD EN EXAMEN DE REGISTRABILIDAD&lt;/td&gt;&lt;td class="izq6a-color" width="10%"&gt;12/12/2023&lt;/td&gt;&lt;td class="izq6a-color" width="30%"&gt;&lt;/td&gt;&lt;td class="celda8" width="10%"&gt;  &lt;/td&gt;&lt;/tr&gt;&lt;tr&gt;&lt;td class="izq6a-color" width="10%"&gt;28/12/2023&lt;/td&gt;&lt;td class="izq6a-color" width="10%"&gt;21/02/2024&lt;/td&gt;&lt;td class="izq6a-color" width="10%"&gt;626&lt;/td&gt;&lt;td class="izq6a-color" width="20%"&gt;PUBLICACION DE STATUS ANTERIOR EN BOLETIN DE LA PROPIEDAD INDUSTRIAL (30 DIAS HABILES) &lt;/td&gt;&lt;td class="izq6a-color" width="10%"&gt;28/12/2023&lt;/td&gt;&lt;td class="izq6a-color" width="30%"&gt;CONCEDIDA EN BOLETIN 626&lt;/td&gt;&lt;td class="celda8" width="10%"&gt;  &lt;/td&gt;&lt;/tr&gt;&lt;tr&gt;&lt;td class="izq6a-color" width="10%"&gt;28/12/2023&lt;/td&gt;&lt;td class="izq6a-color" width="10%"&gt;28/12/2038&lt;/td&gt;&lt;td class="izq6a-color" width="10%"&gt;383&lt;/td&gt;&lt;td class="izq6a-color" width="20%"&gt;REGISTRO DE MARCA&lt;/td&gt;&lt;td class="izq6a-color" width="10%"&gt;15/01/2024&lt;/td&gt;&lt;td class="izq6a-color" width="30%"&gt;REGISTRO NUMERO: P395388, POR TRAMITE WEBPI: T0401366&lt;/td&gt;&lt;td class="celda8" width="10%"&gt;&lt;a href="http://multimedia.sapi.gob.ve/marcas/certificados/boletin626/2023006176.pdf" target="_blank"&gt;&lt;img border="1" height="40" src="https://webpi.sapi.gob.ve/imagenes/ver_devolucion.png" width="40"/&gt;&lt;/a&gt;&lt;/td&gt;&lt;/tr&gt;&lt;tr&gt;&lt;td class="izq6a-color" width="10%"&gt;10/01/2024&lt;/td&gt;&lt;td class="izq6a-color" width="10%"&gt;&lt;/td&gt;&lt;td class="izq6a-color" width="10%"&gt;&lt;/td&gt;&lt;td class="izq6a-color" width="20%"&gt;BUSQUEDA GRAFICA ELABORADA, PENDIENTE DE EXAMEN DE FONDO&lt;/td&gt;&lt;td class="izq6a-color" width="10%"&gt;10/01/2024&lt;/td&gt;&lt;td class="izq6a-color" width="30%"&gt;BUSQUEDA GRAFICA ELABORADA, PENDIENTE DE EXAMEN DE FONDO&lt;/td&gt;&lt;td class="celda8" width="10%"&gt;  &lt;/td&gt;&lt;/tr&gt;&lt;tr&gt;&lt;td class="izq6a-color" width="10%"&gt;15/01/2024&lt;/td&gt;&lt;td class="izq6a-color" width="10%"&gt;&lt;/td&gt;&lt;td class="izq6a-color" width="10%"&gt;401366&lt;/td&gt;&lt;td class="izq6a-color" width="20%"&gt;PAGO DE DERECHOS&lt;/td&gt;&lt;td class="izq6a-color" width="10%"&gt;15/01/2024&lt;/td&gt;&lt;td class="izq6a-color" width="30%"&gt;3&lt;/td&gt;&lt;td class="celda8" width="10%"&gt;  &lt;/td&gt;&lt;/tr&gt;&lt;/table&gt;</t>
  </si>
  <si>
    <t>Webpi 28-feb-2025 03:33:25</t>
  </si>
  <si>
    <t>FILTROS DE AIRE, ACEITES, COMBUSTIBLES Y REFRIGERANTES PARA MOTORES DE COMBUSTIÓN INTERNA, CABINAS DE VEHÍCULOS Y MAQUINARIAS CON MEDIOS FILTRANTES DE ALTA EFICIENCIA, FABRICADOS CON UNA MEZCLA DE FIBRAS CUYO DIÁMETRO ES MEDIDO EN LA ESCALA DE LOS NANÓMETROS.</t>
  </si>
  <si>
    <t>PUBLICADA EN BOLETIN 639</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</si>
  <si>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width="10%"&gt;25/07/2023&lt;/td&gt;&lt;td class="izq6a-color" width="10%"&gt;&lt;/td&gt;&lt;td class="izq6a-color" width="10%"&gt;0&lt;/td&gt;&lt;td class="izq6a-color" width="20%"&gt;INGRESO DE SOLICITUD&lt;/td&gt;&lt;td class="izq6a-color" width="10%"&gt;25/07/2023&lt;/td&gt;&lt;td class="izq6a-color" width="30%"&gt;Pago de Tasa y Publicacion en Prensa: F0636645 Tramite: 366740 Ref.: 368049&lt;/td&gt;&lt;td class="celda8" width="10%"&gt;  &lt;/td&gt;&lt;/tr&gt;&lt;tr&gt;&lt;td class="izq6a-color" width="10%"&gt;13/09/2023&lt;/td&gt;&lt;td class="izq6a-color" width="10%"&gt;&lt;/td&gt;&lt;td class="izq6a-color" width="10%"&gt;0&lt;/td&gt;&lt;td class="izq6a-color" width="20%"&gt;SOLICITUD EN EXAMEN DE FORMA&lt;/td&gt;&lt;td class="izq6a-color" width="10%"&gt;13/09/2023&lt;/td&gt;&lt;td class="izq6a-color" width="30%"&gt;&lt;/td&gt;&lt;td class="celda8" width="10%"&gt;  &lt;/td&gt;&lt;/tr&gt;&lt;tr&gt;&lt;td class="izq6a-color" width="10%"&gt;13/09/2023&lt;/td&gt;&lt;td class="izq6a-color" width="10%"&gt;&lt;/td&gt;&lt;td class="izq6a-color" width="10%"&gt;0&lt;/td&gt;&lt;td class="izq6a-color" width="20%"&gt;SOLICITUD EN EXAMEN DE FORMA&lt;/td&gt;&lt;td class="izq6a-color" width="10%"&gt;13/09/2023&lt;/td&gt;&lt;td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width="30%"&gt;DEVUELTA EN BOLETIN 625&lt;/td&gt;&lt;td class="celda8" width="10%"&gt;&lt;a href="https://webpi.sapi.gob.ve/documentos/devolucion/marcas/forma/boletin625/2023006384.pdf" target="_blank"&gt;&lt;img border="1" height="40" src="https://webpi.sapi.gob.ve/imagenes/ver_devolucion.png" width="40"/&gt;&lt;/a&gt;&lt;/td&gt;&lt;/tr&gt;&lt;tr&gt;&lt;td class="izq6a-color" width="10%"&gt;14/12/2023&lt;/td&gt;&lt;td class="izq6a-color" width="10%"&gt;&lt;/td&gt;&lt;td class="izq6a-color" width="10%"&gt;625&lt;/td&gt;&lt;td class="izq6a-color" width="20%"&gt;ESCRITO DE REINGRESO&lt;/td&gt;&lt;td class="izq6a-color" width="10%"&gt;14/12/2023&lt;/td&gt;&lt;td class="izq6a-color" width="30%"&gt;Contestacion a Oficio de Devolucion de forma publicado en el boletin: 625. Tramite Webpi: 397025&lt;/td&gt;&lt;td class="celda8" width="10%"&gt;&lt;a href="https://webpi.sapi.gob.ve/documentos/cdevolucion/marcas/forma/boletin625/ecd_2023006384.pdf" target="_blank"&gt;&lt;img border="1" height="40" src="https://webpi.sapi.gob.ve/imagenes/ver_devolucion.png" width="40"/&gt;&lt;/a&gt;&lt;/td&gt;&lt;/tr&gt;&lt;tr&gt;&lt;td class="izq6a-color" width="10%"&gt;08/05/2024&lt;/td&gt;&lt;td class="izq6a-color" width="10%"&gt;&lt;/td&gt;&lt;td class="izq6a-color" width="10%"&gt;0&lt;/td&gt;&lt;td class="izq6a-color" width="20%"&gt;ESCRITO DE AGILIZACION DE TRAMITE ADMINISTRATIVO.&lt;/td&gt;&lt;td class="izq6a-color" width="10%"&gt;08/05/2024&lt;/td&gt;&lt;td class="izq6a-color" width="30%"&gt;ESCRITO DE AGILIZACION DE TRAMITE ADMINISTRATIVO.&lt;/td&gt;&lt;td class="celda8" width="10%"&gt;  &lt;/td&gt;&lt;/tr&gt;&lt;tr&gt;&lt;td class="izq6a-color" width="10%"&gt;09/12/2024&lt;/td&gt;&lt;td class="izq6a-color" width="10%"&gt;&lt;/td&gt;&lt;td class="izq6a-color" width="10%"&gt;0&lt;/td&gt;&lt;td class="izq6a-color" width="20%"&gt;ESCRITO DE AGILIZACION DE TRAMITE ADMINISTRATIVO.&lt;/td&gt;&lt;td class="izq6a-color" width="10%"&gt;09/12/2024&lt;/td&gt;&lt;td class="izq6a-color" width="30%"&gt;ESCRITO DE AGILIZACION DE TRAMITE ADMINISTRATIVO.&lt;/td&gt;&lt;td class="celda8" width="10%"&gt;  &lt;/td&gt;&lt;/tr&gt;&lt;tr&gt;&lt;td class="izq6a-color" width="10%"&gt;27/01/2025&lt;/td&gt;&lt;td class="izq6a-color" width="10%"&gt;&lt;/td&gt;&lt;td class="izq6a-color" width="10%"&gt;0&lt;/td&gt;&lt;td class="izq6a-color" width="20%"&gt;REINGRESO DE SOLICITUD&lt;/td&gt;&lt;td class="izq6a-color" width="10%"&gt;27/01/2025&lt;/td&gt;&lt;td class="izq6a-color" width="30%"&gt;&lt;/td&gt;&lt;td class="celda8" width="10%"&gt;  &lt;/td&gt;&lt;/tr&gt;&lt;tr&gt;&lt;td class="izq6a-color" width="10%"&gt;28/01/2025&lt;/td&gt;&lt;td class="izq6a-color" width="10%"&gt;&lt;/td&gt;&lt;td class="izq6a-color" width="10%"&gt;0&lt;/td&gt;&lt;td class="izq6a-color" width="20%"&gt;SOLICITUD CON EXAMEN DE FORMA APROBADO - PUBLICACION PRENSA AUTOMATICA&lt;/td&gt;&lt;td class="izq6a-color" width="10%"&gt;28/01/2025&lt;/td&gt;&lt;td class="izq6a-color" width="30%"&gt;&lt;/td&gt;&lt;td class="celda8" width="10%"&gt;  &lt;/td&gt;&lt;/tr&gt;&lt;tr&gt;&lt;td class="izq6a-color" width="10%"&gt;05/02/2025&lt;/td&gt;&lt;td class="izq6a-color" width="10%"&gt;&lt;/td&gt;&lt;td class="izq6a-color" width="10%"&gt;0&lt;/td&gt;&lt;td class="izq6a-color" width="20%"&gt;RECEPCION DE PUBLICACION EN PRENSA&lt;/td&gt;&lt;td class="izq6a-color" width="10%"&gt;11/02/2025&lt;/td&gt;&lt;td class="izq6a-color" width="30%"&gt;Periodico Digital del SAPI No.:2731 de Fecha: 05/02/2025 segun T/No.: 366740 &lt;/td&gt;&lt;td class="celda8" width="10%"&gt;  &lt;/td&gt;&lt;/tr&gt;&lt;tr&gt;&lt;td class="izq6a-color" width="10%"&gt;11/02/2025&lt;/td&gt;&lt;td class="izq6a-color" width="10%"&gt;&lt;/td&gt;&lt;td class="izq6a-color" width="10%"&gt;638&lt;/td&gt;&lt;td class="izq6a-color" width="20%"&gt;ORDEN DE PUBLICACION EN BOLETIN COMO SOLICITADA&lt;/td&gt;&lt;td class="izq6a-color" width="10%"&gt;11/02/2025&lt;/td&gt;&lt;td class="izq6a-color" width="30%"&gt;&lt;/td&gt;&lt;td class="celda8" width="10%"&gt;  &lt;/td&gt;&lt;/tr&gt;&lt;tr&gt;&lt;td class="izq6a-color" width="10%"&gt;26/02/2025&lt;/td&gt;&lt;td class="izq6a-color" width="10%"&gt;10/04/2025&lt;/td&gt;&lt;td class="izq6a-color" width="10%"&gt;639&lt;/td&gt;&lt;td class="izq6a-color" width="20%"&gt;PUBLICACION DE LA MARCA COMO SOLICITADA &lt;/td&gt;&lt;td class="izq6a-color" width="10%"&gt;26/02/2025&lt;/td&gt;&lt;td class="izq6a-color" width="30%"&gt;PUBLICADA EN BOLETIN 639&lt;/td&gt;&lt;td class="celda8" width="10%"&gt;  &lt;/td&gt;&lt;/tr&gt;&lt;/table&gt;</t>
  </si>
  <si>
    <t>Webpi 28-feb-2025 03:33:37</t>
  </si>
  <si>
    <t>LA ETIQUETA CONTIENE UNA FIGURA REDONDA DE COLOR ROJA, EN LA PARTE DE ADENTRO DE ESTA SE ENCUENTRA UNA FIGURA EN FORMA DE VELERO, DE COLOR ROJO CON EL FONDO DE COLOR NEGRO, DICHOS COLORES REIVINDICAN LA FIGURA, AL LADO DE ESTA EN LETRAS TIPO BICKHAM, DE COLOR NEGRO, LA PALABRA THOM SAILOR, CON FONDO COLOR BLANCO, DICHOS COLORES REIVINDICA LA ETIQUETA, PUDIENDO SER DE OTRO COLOR SEGÚN EL TIPO DE CALZADO.</t>
  </si>
  <si>
    <t>PRIORIDAD EXTINGUIDA EN BOLETIN 627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</si>
  <si>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width="10%"&gt;27/07/2023&lt;/td&gt;&lt;td class="izq6a-color" width="10%"&gt;&lt;/td&gt;&lt;td class="izq6a-color" width="10%"&gt;0&lt;/td&gt;&lt;td class="izq6a-color" width="20%"&gt;INGRESO DE SOLICITUD&lt;/td&gt;&lt;td class="izq6a-color" width="10%"&gt;27/07/2023&lt;/td&gt;&lt;td class="izq6a-color" width="30%"&gt;Pago de Tasa y Publicacion en Prensa: F0643337 Tramite: 373833 Ref.: 373679&lt;/td&gt;&lt;td class="celda8" width="10%"&gt;  &lt;/td&gt;&lt;/tr&gt;&lt;tr&gt;&lt;td class="izq6a-color" width="10%"&gt;02/08/2023&lt;/td&gt;&lt;td class="izq6a-color" width="10%"&gt;&lt;/td&gt;&lt;td class="izq6a-color" width="10%"&gt;0&lt;/td&gt;&lt;td class="izq6a-color" width="20%"&gt;ESCRITO DE RECEPCION DE DOCUMENTOS (RECAUDOS)&lt;/td&gt;&lt;td class="izq6a-color" width="10%"&gt;02/08/2023&lt;/td&gt;&lt;td class="izq6a-color" width="30%"&gt;ESCRITO DE RECEPCION DE DOCUMENTOS (RECAUDOS)&lt;/td&gt;&lt;td class="celda8" width="10%"&gt;  &lt;/td&gt;&lt;/tr&gt;&lt;tr&gt;&lt;td class="izq6a-color" width="10%"&gt;15/09/2023&lt;/td&gt;&lt;td class="izq6a-color" width="10%"&gt;&lt;/td&gt;&lt;td class="izq6a-color" width="10%"&gt;0&lt;/td&gt;&lt;td class="izq6a-color" width="20%"&gt;SOLICITUD EN EXAMEN DE FORMA&lt;/td&gt;&lt;td class="izq6a-color" width="10%"&gt;15/09/2023&lt;/td&gt;&lt;td class="izq6a-color" width="30%"&gt;&lt;/td&gt;&lt;td class="celda8" width="10%"&gt;  &lt;/td&gt;&lt;/tr&gt;&lt;tr&gt;&lt;td class="izq6a-color" width="10%"&gt;15/09/2023&lt;/td&gt;&lt;td class="izq6a-color" width="10%"&gt;&lt;/td&gt;&lt;td class="izq6a-color" width="10%"&gt;0&lt;/td&gt;&lt;td class="izq6a-color" width="20%"&gt;SOLICITUD EN EXAMEN DE FORMA&lt;/td&gt;&lt;td class="izq6a-color" width="10%"&gt;15/09/2023&lt;/td&gt;&lt;td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width="30%"&gt;DEVUELTA EN BOLETIN 625&lt;/td&gt;&lt;td class="celda8" width="10%"&gt;&lt;a href="https://webpi.sapi.gob.ve/documentos/devolucion/marcas/forma/boletin625/2023006527.pdf" target="_blank"&gt;&lt;img border="1" height="40" src="https://webpi.sapi.gob.ve/imagenes/ver_devolucion.png" width="40"/&gt;&lt;/a&gt;&lt;/td&gt;&lt;/tr&gt;&lt;tr&gt;&lt;td class="izq6a-color" width="10%"&gt;31/01/2024&lt;/td&gt;&lt;td class="izq6a-color" width="10%"&gt;&lt;/td&gt;&lt;td class="izq6a-color" width="10%"&gt;625&lt;/td&gt;&lt;td class="izq6a-color" width="20%"&gt;SOLICITUD CON PRIORIDAD EXTINGUIDA POR PUBLICAR. &lt;/td&gt;&lt;td class="izq6a-color" width="10%"&gt;31/01/2024&lt;/td&gt;&lt;td class="izq6a-color" width="30%"&gt;&lt;/td&gt;&lt;td class="celda8" width="10%"&gt;  &lt;/td&gt;&lt;/tr&gt;&lt;tr&gt;&lt;td class="izq6a-color" width="10%"&gt;20/02/2024&lt;/td&gt;&lt;td class="izq6a-color" width="10%"&gt;11/03/2024&lt;/td&gt;&lt;td class="izq6a-color" width="10%"&gt;627&lt;/td&gt;&lt;td class="izq6a-color" width="20%"&gt;PUBLICACION DE STATUS ANTERIOR EN BOLETIN DE LA PROPIEDAD INDUSTRIAL (15 DIAS HABILES) &lt;/td&gt;&lt;td class="izq6a-color" width="10%"&gt;20/02/2024&lt;/td&gt;&lt;td class="izq6a-color" width="30%"&gt;PRIORIDAD EXTINGUIDA EN BOLETIN 627&lt;/td&gt;&lt;td class="celda8" width="10%"&gt;  &lt;/td&gt;&lt;/tr&gt;&lt;/table&gt;</t>
  </si>
  <si>
    <t>Webpi 28-feb-2025 03:33:49</t>
  </si>
  <si>
    <t>N059321</t>
  </si>
  <si>
    <t>M</t>
  </si>
  <si>
    <t>FABRICACIÓN, COMPRA, VENTA DE REPUESTOS, PARTE MECÁNICAS, ELÉCTRICAS, ACCESORIOS, AUTOPERIQUITOS, LUBRICANTE, LA VENTA DE MOTOS Y EN GENERAL TODO LO RELACIONADO CON EL RAMO AUTOMOTRIZ.</t>
  </si>
  <si>
    <t>COMO SE PUEDE APRECIAR ES UNA “M” ENTRELAZADA CON UN ELIPSE, LA CUAL ESTA LEVEMENTE INCLINADA HACIA EL LADO DERECHO, DE BORDE DE COLOR NEGRO Y BLANCO, EL CUAL ES GRUESO EN SU PARTE DELANTERA Y DELGADA EN SU PARTE TRASERA. EN LA LETRA “M”, SE USÓ COMO REFERENCIA LAS INICIALES DEL NOMBRE DE LOS SOCIOS (ALEXANDRO Y ADRIANO), HACIENDO UNA FUSIÓN DE LAS MISMAS CREANDO UNA UNIÓN Y FORMANDO UNA “M”, QUE TERMINAN EN PUNTA EN FLECHAS, DANDO UN ACABADO DE ESTRUCTURA Y FIRMEZA. LA PALETA DE COLORES UTILIZADAS ES: AMARILLO: (#FFBB26) Y NEGRO: (#000000). SE ANEXA COPIA DETALLADA DE LA DESCRIPCIÓN. MARCADA CON LA LETRA “C”</t>
  </si>
  <si>
    <t>C/ BOYACA, entre c/ CARABOBO Y PICHINCHA, EDF. CENTRO EMPRESARIAL Y RES. TORRE IMPERIAL, NIVEL MEZZANINA, L. C-19, SECTOR CENTRO, MARACAY ESTADO ARAGUA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</si>
  <si>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width="10%"&gt;01/08/2023&lt;/td&gt;&lt;td class="izq6a-color" width="10%"&gt;&lt;/td&gt;&lt;td class="izq6a-color" width="10%"&gt;0&lt;/td&gt;&lt;td class="izq6a-color" width="20%"&gt;INGRESO DE SOLICITUD&lt;/td&gt;&lt;td class="izq6a-color" width="10%"&gt;01/08/2023&lt;/td&gt;&lt;td class="izq6a-color" width="30%"&gt;Pago de Tasa y Publicacion en Prensa: F0643801 Tramite: 374302 Ref.: 374288&lt;/td&gt;&lt;td class="celda8" width="10%"&gt;  &lt;/td&gt;&lt;/tr&gt;&lt;tr&gt;&lt;td class="izq6a-color" width="10%"&gt;09/10/2023&lt;/td&gt;&lt;td class="izq6a-color" width="10%"&gt;&lt;/td&gt;&lt;td class="izq6a-color" width="10%"&gt;0&lt;/td&gt;&lt;td class="izq6a-color" width="20%"&gt;SOLICITUD EN EXAMEN DE FORMA&lt;/td&gt;&lt;td class="izq6a-color" width="10%"&gt;09/10/2023&lt;/td&gt;&lt;td class="izq6a-color" width="30%"&gt;&lt;/td&gt;&lt;td class="celda8" width="10%"&gt;  &lt;/td&gt;&lt;/tr&gt;&lt;tr&gt;&lt;td class="izq6a-color" width="10%"&gt;09/10/2023&lt;/td&gt;&lt;td class="izq6a-color" width="10%"&gt;&lt;/td&gt;&lt;td class="izq6a-color" width="10%"&gt;0&lt;/td&gt;&lt;td class="izq6a-color" width="20%"&gt;SOLICITUD EN EXAMEN DE FORMA&lt;/td&gt;&lt;td class="izq6a-color" width="10%"&gt;09/10/2023&lt;/td&gt;&lt;td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width="30%"&gt;DEVUELTA EN BOLETIN 625&lt;/td&gt;&lt;td class="celda8" width="10%"&gt;&lt;a href="https://webpi.sapi.gob.ve/documentos/devolucion/marcas/forma/boletin625/2023006642.pdf" target="_blank"&gt;&lt;img border="1" height="40" src="https://webpi.sapi.gob.ve/imagenes/ver_devolucion.png" width="40"/&gt;&lt;/a&gt;&lt;/td&gt;&lt;/tr&gt;&lt;tr&gt;&lt;td class="izq6a-color" width="10%"&gt;18/12/2023&lt;/td&gt;&lt;td class="izq6a-color" width="10%"&gt;&lt;/td&gt;&lt;td class="izq6a-color" width="10%"&gt;625&lt;/td&gt;&lt;td class="izq6a-color" width="20%"&gt;ESCRITO DE REINGRESO&lt;/td&gt;&lt;td class="izq6a-color" width="10%"&gt;18/12/2023&lt;/td&gt;&lt;td class="izq6a-color" width="30%"&gt;Contestacion a Oficio de Devolucion de forma publicado en el boletin: 625. Tramite Webpi: 397599&lt;/td&gt;&lt;td class="celda8" width="10%"&gt;&lt;a href="https://webpi.sapi.gob.ve/documentos/cdevolucion/marcas/forma/boletin625/ecd_2023006642.pdf" target="_blank"&gt;&lt;img border="1" height="40" src="https://webpi.sapi.gob.ve/imagenes/ver_devolucion.png" width="40"/&gt;&lt;/a&gt;&lt;/td&gt;&lt;/tr&gt;&lt;tr&gt;&lt;td class="izq6a-color" width="10%"&gt;04/04/2024&lt;/td&gt;&lt;td class="izq6a-color" width="10%"&gt;&lt;/td&gt;&lt;td class="izq6a-color" width="10%"&gt;0&lt;/td&gt;&lt;td class="izq6a-color" width="20%"&gt;REINGRESO DE SOLICITUD&lt;/td&gt;&lt;td class="izq6a-color" width="10%"&gt;04/04/2024&lt;/td&gt;&lt;td class="izq6a-color" width="30%"&gt;&lt;/td&gt;&lt;td class="celda8" width="10%"&gt;  &lt;/td&gt;&lt;/tr&gt;&lt;tr&gt;&lt;td class="izq6a-color" width="10%"&gt;04/04/2024&lt;/td&gt;&lt;td class="izq6a-color" width="10%"&gt;&lt;/td&gt;&lt;td class="izq6a-color" width="10%"&gt;0&lt;/td&gt;&lt;td class="izq6a-color" width="20%"&gt;POR NOTIFICAR ORDEN DE PUBLICACION EN PRENSA POR EXAM. DE FORMA APROBADO&lt;/td&gt;&lt;td class="izq6a-color" width="10%"&gt;04/04/2024&lt;/td&gt;&lt;td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F0643801 Tramite: 374302 Ref.: 374288&lt;/td&gt;&lt;td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374302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width="10%"&gt;23/07/2024&lt;/td&gt;&lt;td class="izq6a-color" width="10%"&gt;&lt;/td&gt;&lt;td class="izq6a-color" width="10%"&gt;&lt;/td&gt;&lt;td class="izq6a-color" width="20%"&gt;BUSQUEDA GRAFICA ELABORADA, PENDIENTE DE EXAMEN DE FONDO&lt;/td&gt;&lt;td class="izq6a-color" width="10%"&gt;23/07/2024&lt;/td&gt;&lt;td class="izq6a-color" width="30%"&gt;BUSQUEDA GRAFICA ELABORADA, PENDIENTE DE EXAMEN DE FONDO&lt;/td&gt;&lt;td class="celda8" width="10%"&gt;  &lt;/td&gt;&lt;/tr&gt;&lt;tr&gt;&lt;td class="izq6a-color" width="10%"&gt;29/08/2024&lt;/td&gt;&lt;td class="izq6a-color" width="10%"&gt;&lt;/td&gt;&lt;td class="izq6a-color" width="10%"&gt;0&lt;/td&gt;&lt;td class="izq6a-color" width="20%"&gt;SOLICITUD EN EXAMEN DE REGISTRABILIDAD&lt;/td&gt;&lt;td class="izq6a-color" width="10%"&gt;29/08/2024&lt;/td&gt;&lt;td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width="10%"&gt;392&lt;/td&gt;&lt;td class="izq6a-color" width="20%"&gt;REGISTRO DE MARCA&lt;/td&gt;&lt;td class="izq6a-color" width="10%"&gt;19/09/2024&lt;/td&gt;&lt;td class="izq6a-color" width="30%"&gt;REGISTRO NUMERO: N059321, POR TRAMITE WEBPI: T0448777&lt;/td&gt;&lt;td class="celda8" width="10%"&gt;&lt;a href="http://multimedia.sapi.gob.ve/marcas/certificados/boletin634/2023006642.pdf" target="_blank"&gt;&lt;img border="1" height="40" src="https://webpi.sapi.gob.ve/imagenes/ver_devolucion.png" width="40"/&gt;&lt;/a&gt;&lt;/td&gt;&lt;/tr&gt;&lt;tr&gt;&lt;td class="izq6a-color" width="10%"&gt;19/09/2024&lt;/td&gt;&lt;td class="izq6a-color" width="10%"&gt;&lt;/td&gt;&lt;td class="izq6a-color" width="10%"&gt;448777&lt;/td&gt;&lt;td class="izq6a-color" width="20%"&gt;PAGO DE DERECHOS&lt;/td&gt;&lt;td class="izq6a-color" width="10%"&gt;19/09/2024&lt;/td&gt;&lt;td class="izq6a-color" width="30%"&gt;46&lt;/td&gt;&lt;td class="celda8" width="10%"&gt;  &lt;/td&gt;&lt;/tr&gt;&lt;/table&gt;</t>
  </si>
  <si>
    <t>Webpi 28-feb-2025 03:34:01</t>
  </si>
  <si>
    <t>S080640</t>
  </si>
  <si>
    <t>DIFUSIÓN DE CONTENIDOS AUDIOVISUALES Y MULTIMEDIA POR INTERNET; DIFUSIÓN CONTINUA DE CONTENIDOS DE AUDIO Y DE VÍDEO POR INTERNET; SERVICIOS DE DIFUSIÓN CONTINUA DE CONTENIDOS DE VÍDEO Y DE AUDIO; TRANSMISIÓN DE ARCHIVOS DE DATOS, AUDIO, VÍDEO Y MULTIMEDIA, INCLUIDOS ARCHIVOS DESCARGABLES Y ARCHIVOS DIFUNDIDOS EN FLUJO CONTINUO EN REDES INFORMÁTICAS MUNDIALES; DISTRIBUCIÓN DE DATOS O IMÁGENES AUDIOVISUALES A TRAVÉS DE UNA RED INFORMÁTICA MUNDIAL O INTERNET; SERVICIOS DE ACCESO A PLATAFORMAS Y PORTALES DE INTERNET; SERVICIOS DE ACCESO DE USUARIO A PLATAFORMAS EN INTERNET; SERVICIOS DE TELECOMUNICACIÓN MEDIANTE PLATAFORMAS Y PORTALES DE INTERNET Y POR OTROS SOPORTES; INTERCAMBIO ELECTRÓNICO DE MENSAJES A TRAVÉS DE SERVICIOS DE LÍNEAS DE CHAT, SALAS DE CHAT Y FOROS DE INTERNET; SERVICIOS DE CONEXIÓN POR MEDIOS DE TELECOMUNICACIÓN A LÍNEAS TELEFÓNICAS DE CHAT; FACILITACIÓN DE TABLONES DE ANUNCIOS ELECTRÓNICOS EN LÍNEA (ONLINE) Y SALAS DE CHARLA (CHAT ROOMS); SERVICIOS DE SALAS DE CHAT EN LÍNEA PARA LA TRANSMISIÓN DE MENSAJES, COMENTARIOS Y CONTENIDOS MULTIMEDIA ENTRE USUARIOS; SERVICIOS DE SALAS DE CHAT Y TABLONES DE ANUNCIOS ELECTRÓNICOS EN LÍNEA DESTINADOS A LA TRANSMISIÓN DE MENSAJES ENTRE USUARIOS DE ORDENADOR; FACILITACIÓN DE LÍNEAS DE CHAT POR INTERNET; SUMINISTRO DE SERVICIOS DE CHATS DE VOZ; SERVICIOS DE SALAS DE CHAT PARA REDES SOCIALES; PROVISIÓN DE FOROS DE DISCUSIÓN (CHATS) EN INTERNET; FACILITACIÓN DE FOROS DE DISCUSIÓN (CHATS) EN INTERNET; FOROS [SALAS DE CHAT] PARA SISTEMAS DE REDES SOCIALES; SALAS DE CHAT EN LÍNEA (ONLINE) PARA REDES SOCIALES; INTERCAMBIO ELECTRÓNICO DE MENSAJES A TRAVÉS DE SERVICIOS DE LÍNEAS DE CHAT, SALAS DE CHAT Y FOROS DE INTERNET; TRANSMISIÓN POR INTERNET DE VÍDEOS, PELÍCULAS, IMÁGENES, TEXTOS, FOTOGRAFÍAS, JUEGOS, CONTENIDOS GENERADOS POR USUARIOS, CONTENIDOS DE AUDIO E INFORMACIONES; SERVICIOS DE TELECOMUNICACIONES; SERVICIOS DE DIFUSIÓN VÍA SATÉLITE RELACIONADOS CON EVENTOS DEPORTIVOS; EMISIÓN EN CONTINUO DE EVENTOS DE DEPORTES ELECTRÓNICOS.</t>
  </si>
  <si>
    <t>2023-1320</t>
  </si>
  <si>
    <t>CONSISTE EN LA REPRESENTACIÓN GRÁFICA DE UN ESCUDO DE COLOR MORADO, DENTRO DEL CUAL SE OBSERVA LA FIGURA DE UNA MUJER EN CUYA CABEZA LLEVA UNA CORONA Y EN SU MANO IZQUIERDA UNA ESFERA, TODO EL CONJUNTO ANTERIORMENTE DESCRITO ES DE COLOR BLANCO. DEBAJO SE LEE QUEENS LEAGUE (TRADUCEN AL CASTELLANO REINAS Y LIGA RESPECTIVAMENTE) UNA DEBAJO DE LA OTRA, ESCRITAS EN LETRA DE IMPRENTA, MAYÚSCULAS, DE TRAZO GRUESO Y COLOR MORADO. SE REIVINDICAN LAS PALABRAS QUEENS LEAGUE Y TODO EL CONJUNTO DESCRITO, CON LOS COLORES INDICADOS EN ÉL. NO SE REIVINDICAN LOS TÉRMINOS DESCRIPTIVOS O GENÉRICOS POR SI SOLO CONSIDERADOS.</t>
  </si>
  <si>
    <t>Prioridad: 018840848 en: UNION EUROPEA de fecha: 24/02/2023</t>
  </si>
  <si>
    <t>Calle Beethoven Núm. 15, P.6 08021 Barcelona - ESPAÑA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</si>
  <si>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width="10%"&gt;01/08/2023&lt;/td&gt;&lt;td class="izq6a-color" width="10%"&gt;&lt;/td&gt;&lt;td class="izq6a-color" width="10%"&gt;0&lt;/td&gt;&lt;td class="izq6a-color" width="20%"&gt;INGRESO DE SOLICITUD&lt;/td&gt;&lt;td class="izq6a-color" width="10%"&gt;01/08/2023&lt;/td&gt;&lt;td class="izq6a-color" width="30%"&gt;Pago de Tasa y Publicacion en Prensa: F0644074 Tramite: 374566 Ref.: 374601&lt;/td&gt;&lt;td class="celda8" width="10%"&gt;  &lt;/td&gt;&lt;/tr&gt;&lt;tr&gt;&lt;td class="izq6a-color" width="10%"&gt;15/08/2023&lt;/td&gt;&lt;td class="izq6a-color" width="10%"&gt;&lt;/td&gt;&lt;td class="izq6a-color" width="10%"&gt;0&lt;/td&gt;&lt;td class="izq6a-color" width="20%"&gt;ESCRITO ASOCIADO A MARCA EN TRAMITE - INFORMACION VARIA&lt;/td&gt;&lt;td class="izq6a-color" width="10%"&gt;15/08/2023&lt;/td&gt;&lt;td class="izq6a-color" width="30%"&gt;ESCRITO DE CONSIGNACION DE CESION DE DERECHO DE PRIORIDAD REIVINDICADA EN SOLICITUD DE MARCA&lt;/td&gt;&lt;td class="celda8" width="10%"&gt;  &lt;/td&gt;&lt;/tr&gt;&lt;tr&gt;&lt;td class="izq6a-color" width="10%"&gt;25/08/2023&lt;/td&gt;&lt;td class="izq6a-color" width="10%"&gt;&lt;/td&gt;&lt;td class="izq6a-color" width="10%"&gt;0&lt;/td&gt;&lt;td class="izq6a-color" width="20%"&gt;ESCRITO ASOCIADO A MARCA EN TRAMITE - INFORMACION VARIA&lt;/td&gt;&lt;td class="izq6a-color" width="10%"&gt;25/08/2023&lt;/td&gt;&lt;td class="izq6a-color" width="30%"&gt;ESCRITO DE NOTIFICACION DE PODER Nº 2023-1320&lt;/td&gt;&lt;td class="celda8" width="10%"&gt;  &lt;/td&gt;&lt;/tr&gt;&lt;tr&gt;&lt;td class="izq6a-color" width="10%"&gt;26/09/2023&lt;/td&gt;&lt;td class="izq6a-color" width="10%"&gt;&lt;/td&gt;&lt;td class="izq6a-color" width="10%"&gt;0&lt;/td&gt;&lt;td class="izq6a-color" width="20%"&gt;POR NOTIFICAR ORDEN DE PUBLICACION EN PRENSA POR EXAM. DE FORMA APROBADO&lt;/td&gt;&lt;td class="izq6a-color" width="10%"&gt;26/09/2023&lt;/td&gt;&lt;td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F0644074 Tramite: 374566 Ref.: 374601&lt;/td&gt;&lt;td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374566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width="10%"&gt;05/03/2024&lt;/td&gt;&lt;td class="izq6a-color" width="10%"&gt;&lt;/td&gt;&lt;td class="izq6a-color" width="10%"&gt;0&lt;/td&gt;&lt;td class="izq6a-color" width="20%"&gt;SOLICITUD EN EXAMEN DE REGISTRABILIDAD&lt;/td&gt;&lt;td class="izq6a-color" width="10%"&gt;05/03/2024&lt;/td&gt;&lt;td class="izq6a-color" width="30%"&gt;&lt;/td&gt;&lt;td class="celda8" width="10%"&gt;  &lt;/td&gt;&lt;/tr&gt;&lt;tr&gt;&lt;td class="izq6a-color" width="10%"&gt;12/03/2024&lt;/td&gt;&lt;td class="izq6a-color" width="10%"&gt;&lt;/td&gt;&lt;td class="izq6a-color" width="10%"&gt;&lt;/td&gt;&lt;td class="izq6a-color" width="20%"&gt;BUSQUEDA GRAFICA ELABORADA, PENDIENTE DE EXAMEN DE FONDO&lt;/td&gt;&lt;td class="izq6a-color" width="10%"&gt;12/03/2024&lt;/td&gt;&lt;td class="izq6a-color" width="30%"&gt;BUSQUEDA GRAFICA ELABORADA, PENDIENTE DE EXAMEN DE FONDO&lt;/td&gt;&lt;td class="celda8" width="10%"&gt;  &lt;/td&gt;&lt;/tr&gt;&lt;tr&gt;&lt;td class="izq6a-color" width="10%"&gt;11/04/2024&lt;/td&gt;&lt;td class="izq6a-color" width="10%"&gt;24/05/2024&lt;/td&gt;&lt;td class="izq6a-color" width="10%"&gt;629&lt;/td&gt;&lt;td class="izq6a-color" width="20%"&gt;PUBLICACION DE STATUS ANTERIOR EN BOLETIN DE LA PROPIEDAD INDUSTRIAL (30 DIAS HABILES) &lt;/td&gt;&lt;td class="izq6a-color" width="10%"&gt;11/04/2024&lt;/td&gt;&lt;td class="izq6a-color" width="30%"&gt;CONCEDIDA EN BOLETIN 629&lt;/td&gt;&lt;td class="celda8" width="10%"&gt;  &lt;/td&gt;&lt;/tr&gt;&lt;tr&gt;&lt;td class="izq6a-color" width="10%"&gt;11/04/2024&lt;/td&gt;&lt;td class="izq6a-color" width="10%"&gt;11/04/2039&lt;/td&gt;&lt;td class="izq6a-color" width="10%"&gt;390&lt;/td&gt;&lt;td class="izq6a-color" width="20%"&gt;REGISTRO DE MARCA&lt;/td&gt;&lt;td class="izq6a-color" width="10%"&gt;22/05/2024&lt;/td&gt;&lt;td class="izq6a-color" width="30%"&gt;REGISTRO NUMERO: S080640, POR TRAMITE WEBPI: T0423920&lt;/td&gt;&lt;td class="celda8" width="10%"&gt;&lt;a href="http://multimedia.sapi.gob.ve/marcas/certificados/boletin629/2023006692.pdf" target="_blank"&gt;&lt;img border="1" height="40" src="https://webpi.sapi.gob.ve/imagenes/ver_devolucion.png" width="40"/&gt;&lt;/a&gt;&lt;/td&gt;&lt;/tr&gt;&lt;tr&gt;&lt;td class="izq6a-color" width="10%"&gt;22/05/2024&lt;/td&gt;&lt;td class="izq6a-color" width="10%"&gt;&lt;/td&gt;&lt;td class="izq6a-color" width="10%"&gt;423920&lt;/td&gt;&lt;td class="izq6a-color" width="20%"&gt;PAGO DE DERECHOS&lt;/td&gt;&lt;td class="izq6a-color" width="10%"&gt;22/05/2024&lt;/td&gt;&lt;td class="izq6a-color" width="30%"&gt;38&lt;/td&gt;&lt;td class="celda8" width="10%"&gt;  &lt;/td&gt;&lt;/tr&gt;&lt;/table&gt;</t>
  </si>
  <si>
    <t>Webpi 28-feb-2025 03:34:13</t>
  </si>
  <si>
    <t>P398144</t>
  </si>
  <si>
    <t>CERVEZAS; BEBIDAS SIN ALCOHOL; AGUAS MINERALES Y CARBONATADAS; BEBIDAS A BASE DE FRUTAS Y ZUMOS DE FRUTAS; SIROPES Y OTRAS PREPARACIONES PARA ELABORAR BEBIDAS SIN ALCOHOL.</t>
  </si>
  <si>
    <t>CONSISTE EN UN RECTÁNGULO, UBICADO EN POSICIÓN HORIZONTAL, DIVIDIDO HORIZONTALMENTE POR UNA LÍNEA ONDULADA, SIENDO LA PARTE SUPERIOR DE COLOR VERDE Y LA PARTE INFERIOR DE COLOR ROJO, DONDE SE OBSERVAN BURBUJAS DE DISTINTOS TAMAÑOS DE COLOR AMARILLO Y HOJAS DE DISTINTOS TAMAÑOS, DE COLOR VERDE, DISTRIBUIDAS EN EL RECTÁNGULO. DENTRO DE ESTE SE LEEN EN DOS RENGLONES LAS PALABRAS: SUNTY MANZANA. SUNTY (PALABRA DE FANTASÍA, TAL Y COMO SE SOLICITA NO TIENE TRADUCCIÓN), ESCRITA EN LETRA DE IMPRENTA, MAYÚSCULA, DE TRAZO GRUESO Y COLOR BLANCO, CON BORDES DE TRAZO FINO Y EFECTO TRIDIMENSIONAL EN COLOR VERDE; CON LA PARTICULARIDAD QUE SOBRE LA LETRA S, SE OBSERVA LA REPRESENTACIÓN GRÁFICA DE UN SOL CONFORMADO POR UN TRAZO FINO CURVO Y 19 RAYOS RECTOS DE DIFERENTES TAMAÑOS, DE TRAZO FINO Y COLOR BLANCO. DEBAJO DE LAS LETRAS TY SE OBSERVA UNA HOJA DE COLOR VERDE, EN POSICIÓN HORIZONTAL, DONDE SE LEE LA PALABRA MANZANA, ESCRITA EN LETRA DE IMPRENTA, MAYÚSCULA, DE MENOR TAMAÑO, DE TRAZO GRUESO Y COLOR BLANCO. DEBAJO SE OBSERVA LA MITAD DE UNA MANZANA, DE COLOR ROJO, SU TALLO FINO DE COLOR MARRÓN Y SALIENDO DE ÉL UNA HOJA DE COLOR VERDE. FRENTE A ELLA SE OBSERVA UN TRAZO GRUESO, ONDULADO, DE COLOR AMARILLO, QUE ASEMEJA SER UN CHORRO DE JUGO Y UBICADA AL FRENTE UNA MANZANA CORTADA A LA MITAD, DONDE SE OBSERVA SU CORAZÓN CON DOS SEMILLAS Y SU TALLO DE TRAZO FINO DE COLOR MARRÓN. SE REIVINDICA LA PALABRA SUNTY Y TODO EL CONJUNTO DESCRITO, CON LOS COLORES INDICADOS EN ÉL. NO SE REIVINDICAN LOS TÉRMINOS GENÉRICOS, DESCRIPTIVOS, NI DE USO COMÚN, INDIVIDUALMENTE CONSIDERADOS.</t>
  </si>
  <si>
    <t>Guacara, Edo. Carabobo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</si>
  <si>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width="10%"&gt;08/08/2023&lt;/td&gt;&lt;td class="izq6a-color" width="10%"&gt;&lt;/td&gt;&lt;td class="izq6a-color" width="10%"&gt;0&lt;/td&gt;&lt;td class="izq6a-color" width="20%"&gt;INGRESO DE SOLICITUD&lt;/td&gt;&lt;td class="izq6a-color" width="10%"&gt;08/08/2023&lt;/td&gt;&lt;td class="izq6a-color" width="30%"&gt;Pago de Tasa y Publicacion en Prensa: F0644686 Tramite: 375292 Ref.: 375370&lt;/td&gt;&lt;td class="celda8" width="10%"&gt;  &lt;/td&gt;&lt;/tr&gt;&lt;tr&gt;&lt;td class="izq6a-color" width="10%"&gt;22/09/2023&lt;/td&gt;&lt;td class="izq6a-color" width="10%"&gt;&lt;/td&gt;&lt;td class="izq6a-color" width="10%"&gt;0&lt;/td&gt;&lt;td class="izq6a-color" width="20%"&gt;POR NOTIFICAR ORDEN DE PUBLICACION EN PRENSA POR EXAM. DE FORMA APROBADO&lt;/td&gt;&lt;td class="izq6a-color" width="10%"&gt;22/09/2023&lt;/td&gt;&lt;td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F0644686 Tramite: 375292 Ref.: 375370&lt;/td&gt;&lt;td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375292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width="10%"&gt;04/03/2024&lt;/td&gt;&lt;td class="izq6a-color" width="10%"&gt;&lt;/td&gt;&lt;td class="izq6a-color" width="10%"&gt;0&lt;/td&gt;&lt;td class="izq6a-color" width="20%"&gt;SOLICITUD EN EXAMEN DE REGISTRABILIDAD&lt;/td&gt;&lt;td class="izq6a-color" width="10%"&gt;04/03/2024&lt;/td&gt;&lt;td class="izq6a-color" width="30%"&gt;&lt;/td&gt;&lt;td class="celda8" width="10%"&gt;  &lt;/td&gt;&lt;/tr&gt;&lt;tr&gt;&lt;td class="izq6a-color" width="10%"&gt;14/03/2024&lt;/td&gt;&lt;td class="izq6a-color" width="10%"&gt;&lt;/td&gt;&lt;td class="izq6a-color" width="10%"&gt;&lt;/td&gt;&lt;td class="izq6a-color" width="20%"&gt;BUSQUEDA GRAFICA ELABORADA, PENDIENTE DE EXAMEN DE FONDO&lt;/td&gt;&lt;td class="izq6a-color" width="10%"&gt;14/03/2024&lt;/td&gt;&lt;td class="izq6a-color" width="30%"&gt;BUSQUEDA GRAFICA ELABORADA, PENDIENTE DE EXAMEN DE FONDO&lt;/td&gt;&lt;td class="celda8" width="10%"&gt;  &lt;/td&gt;&lt;/tr&gt;&lt;tr&gt;&lt;td class="izq6a-color" width="10%"&gt;11/04/2024&lt;/td&gt;&lt;td class="izq6a-color" width="10%"&gt;24/05/2024&lt;/td&gt;&lt;td class="izq6a-color" width="10%"&gt;629&lt;/td&gt;&lt;td class="izq6a-color" width="20%"&gt;PUBLICACION DE STATUS ANTERIOR EN BOLETIN DE LA PROPIEDAD INDUSTRIAL (30 DIAS HABILES) &lt;/td&gt;&lt;td class="izq6a-color" width="10%"&gt;11/04/2024&lt;/td&gt;&lt;td class="izq6a-color" width="30%"&gt;CONCEDIDA EN BOLETIN 629&lt;/td&gt;&lt;td class="celda8" width="10%"&gt;  &lt;/td&gt;&lt;/tr&gt;&lt;tr&gt;&lt;td class="izq6a-color" width="10%"&gt;11/04/2024&lt;/td&gt;&lt;td class="izq6a-color" width="10%"&gt;11/04/2039&lt;/td&gt;&lt;td class="izq6a-color" width="10%"&gt;390&lt;/td&gt;&lt;td class="izq6a-color" width="20%"&gt;REGISTRO DE MARCA&lt;/td&gt;&lt;td class="izq6a-color" width="10%"&gt;10/05/2024&lt;/td&gt;&lt;td class="izq6a-color" width="30%"&gt;REGISTRO NUMERO: P398144, POR TRAMITE WEBPI: T0421735&lt;/td&gt;&lt;td class="celda8" width="10%"&gt;&lt;a href="http://multimedia.sapi.gob.ve/marcas/certificados/boletin629/2023006946.pdf" target="_blank"&gt;&lt;img border="1" height="40" src="https://webpi.sapi.gob.ve/imagenes/ver_devolucion.png" width="40"/&gt;&lt;/a&gt;&lt;/td&gt;&lt;/tr&gt;&lt;tr&gt;&lt;td class="izq6a-color" width="10%"&gt;10/05/2024&lt;/td&gt;&lt;td class="izq6a-color" width="10%"&gt;&lt;/td&gt;&lt;td class="izq6a-color" width="10%"&gt;421735&lt;/td&gt;&lt;td class="izq6a-color" width="20%"&gt;PAGO DE DERECHOS&lt;/td&gt;&lt;td class="izq6a-color" width="10%"&gt;10/05/2024&lt;/td&gt;&lt;td class="izq6a-color" width="30%"&gt;32&lt;/td&gt;&lt;td class="celda8" width="10%"&gt;  &lt;/td&gt;&lt;/tr&gt;&lt;/table&gt;</t>
  </si>
  <si>
    <t>Webpi 28-feb-2025 03:34:24</t>
  </si>
  <si>
    <t>CAFÉ,TE,CACAO Y SUS SUCEDÁNEOS, ARROZ, PASTAS ALIMENTICIAS Y FIDEOS, TAPIOCA Y SAGU, HARINAS Y PREPARACIONES A BASE DE CEREALES, PAN, PRODUCTOS DE PASTELERÍA Y CONFITERÍA, CHOCOLATE, HELADOS CREMOSOS, SORBETES Y OTROS HELADOS, AZÚCAR, MIEL, JARABE DE MELAZA, LEVADURA, POLVO DE HORNEAR, SAL, PRODUCTOS PARA SAZONAR, ESPECIAS HIERVAS EN CONSERVAS, VINAGRE, SALSAS Y OTROS CONDIMENTOS, HIELO.</t>
  </si>
  <si>
    <t>Callejón 10 casa 3-528 urbanización Coromoto edo Barinas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</si>
  <si>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width="10%"&gt;16/08/2023&lt;/td&gt;&lt;td class="izq6a-color" width="10%"&gt;&lt;/td&gt;&lt;td class="izq6a-color" width="10%"&gt;0&lt;/td&gt;&lt;td class="izq6a-color" width="20%"&gt;INGRESO DE SOLICITUD&lt;/td&gt;&lt;td class="izq6a-color" width="10%"&gt;16/08/2023&lt;/td&gt;&lt;td class="izq6a-color" width="30%"&gt;Pago de Tasa y Publicacion en Prensa: F0645786 Tramite: 376349 Ref.: 376375&lt;/td&gt;&lt;td class="celda8" width="10%"&gt;  &lt;/td&gt;&lt;/tr&gt;&lt;tr&gt;&lt;td class="izq6a-color" width="10%"&gt;25/09/2023&lt;/td&gt;&lt;td class="izq6a-color" width="10%"&gt;&lt;/td&gt;&lt;td class="izq6a-color" width="10%"&gt;0&lt;/td&gt;&lt;td class="izq6a-color" width="20%"&gt;POR NOTIFICAR ORDEN DE PUBLICACION EN PRENSA POR EXAM. DE FORMA APROBADO&lt;/td&gt;&lt;td class="izq6a-color" width="10%"&gt;25/09/2023&lt;/td&gt;&lt;td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F0645786 Tramite: 376349 Ref.: 376375&lt;/td&gt;&lt;td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376349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width="10%"&gt;11/07/2024&lt;/td&gt;&lt;td class="izq6a-color" width="10%"&gt;&lt;/td&gt;&lt;td class="izq6a-color" width="10%"&gt;0&lt;/td&gt;&lt;td class="izq6a-color" width="20%"&gt;SOLICITUD EN EXAMEN DE REGISTRABILIDAD&lt;/td&gt;&lt;td class="izq6a-color" width="10%"&gt;11/07/2024&lt;/td&gt;&lt;td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width="30%"&gt;CONCEDIDA EN BOLETIN 633&lt;/td&gt;&lt;td class="celda8" width="10%"&gt;  &lt;/td&gt;&lt;/tr&gt;&lt;tr&gt;&lt;td class="izq6a-color" width="10%"&gt;14/01/2025&lt;/td&gt;&lt;td class="izq6a-color" width="10%"&gt;&lt;/td&gt;&lt;td class="izq6a-color" width="10%"&gt;633&lt;/td&gt;&lt;td class="izq6a-color" width="20%"&gt;CADUCIDAD POR NO PAGO &lt;/td&gt;&lt;td class="izq6a-color" width="10%"&gt;14/01/2025&lt;/td&gt;&lt;td class="izq6a-color" width="30%"&gt;&lt;/td&gt;&lt;td class="celda8" width="10%"&gt;  &lt;/td&gt;&lt;/tr&gt;&lt;tr&gt;&lt;td class="izq6a-color" width="10%"&gt;22/01/2025&lt;/td&gt;&lt;td class="izq6a-color" width="10%"&gt;11/02/2025&lt;/td&gt;&lt;td class="izq6a-color" width="10%"&gt;638&lt;/td&gt;&lt;td class="izq6a-color" width="20%"&gt;PUBLICACION DE MARCAS CADUCAS POR NO PAGO &lt;/td&gt;&lt;td class="izq6a-color" width="10%"&gt;22/01/2025&lt;/td&gt;&lt;td class="izq6a-color" width="30%"&gt;CADUCA EN BOLETIN 638&lt;/td&gt;&lt;td class="celda8" width="10%"&gt;  &lt;/td&gt;&lt;/tr&gt;&lt;/table&gt;</t>
  </si>
  <si>
    <t>Webpi 28-feb-2025 03:34:36</t>
  </si>
  <si>
    <t>SE PUEDE VISUALIZAR EN LA GRÁFICA EN UN FONDO DE COLOR BLANCO UNA FIGURA CONSTITUIDA DEL LADO IZQUIERDO, SE PUEDE OBSERVAR CINCO LINEAS SEMI-ONDULADAS QUE VAN DE COLOR VERDE OSCURO A VERDE CLARO, EN SU LADO DERECHO SE OBSERVA UNA FIGURA EN FORMA DE HOJA DE COLOR VERDE OSCURO CON UNA LINEA BLANCA EN EL CENTRO DE ELLA PARA COMPLETAR LA FIGURA EN EL CENTRO DE ELLAS SE PUEDE OBSERVAR UN SEMICIRCULAR EN REPRESENTACIÓN DE EL SOL, ENCIMA DE ÉL SE VE UNA ESPIGA EN FORMA ONDULADA AMBOS DE COLOR AMARILLO OSCURO, DEBAJO DE LA IMAGEN SE LEE LA PALABRA ORIENTAL, EN COLOR NEGRO, SIENDO LA LETRA O EN MINÚSCULA Y SU COMPLEMENTO EN MAYÚSCULA, SE REIVINDICA EL CONJUNTO DESCRITO.</t>
  </si>
  <si>
    <t>SOLICITUD DESISTIDA POR LEY EN BOLETIN 637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</si>
  <si>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width="10%"&gt;21/08/2023&lt;/td&gt;&lt;td class="izq6a-color" width="10%"&gt;&lt;/td&gt;&lt;td class="izq6a-color" width="10%"&gt;0&lt;/td&gt;&lt;td class="izq6a-color" width="20%"&gt;INGRESO DE SOLICITUD&lt;/td&gt;&lt;td class="izq6a-color" width="10%"&gt;21/08/2023&lt;/td&gt;&lt;td class="izq6a-color" width="30%"&gt;Pago de Tasa y Publicacion en Prensa: F0646107 Tramite: 376606 Ref.: 376590&lt;/td&gt;&lt;td class="celda8" width="10%"&gt;  &lt;/td&gt;&lt;/tr&gt;&lt;tr&gt;&lt;td class="izq6a-color" width="10%"&gt;10/10/2023&lt;/td&gt;&lt;td class="izq6a-color" width="10%"&gt;&lt;/td&gt;&lt;td class="izq6a-color" width="10%"&gt;0&lt;/td&gt;&lt;td class="izq6a-color" width="20%"&gt;SOLICITUD EN EXAMEN DE FORMA&lt;/td&gt;&lt;td class="izq6a-color" width="10%"&gt;10/10/2023&lt;/td&gt;&lt;td class="izq6a-color" width="30%"&gt;&lt;/td&gt;&lt;td class="celda8" width="10%"&gt;  &lt;/td&gt;&lt;/tr&gt;&lt;tr&gt;&lt;td class="izq6a-color" width="10%"&gt;10/10/2023&lt;/td&gt;&lt;td class="izq6a-color" width="10%"&gt;&lt;/td&gt;&lt;td class="izq6a-color" width="10%"&gt;0&lt;/td&gt;&lt;td class="izq6a-color" width="20%"&gt;SOLICITUD EN EXAMEN DE FORMA&lt;/td&gt;&lt;td class="izq6a-color" width="10%"&gt;10/10/2023&lt;/td&gt;&lt;td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width="30%"&gt;DEVUELTA EN BOLETIN 625&lt;/td&gt;&lt;td class="celda8" width="10%"&gt;&lt;a href="https://webpi.sapi.gob.ve/documentos/devolucion/marcas/forma/boletin625/2023007359.pdf" target="_blank"&gt;&lt;img border="1" height="40" src="https://webpi.sapi.gob.ve/imagenes/ver_devolucion.png" width="40"/&gt;&lt;/a&gt;&lt;/td&gt;&lt;/tr&gt;&lt;tr&gt;&lt;td class="izq6a-color" width="10%"&gt;11/01/2024&lt;/td&gt;&lt;td class="izq6a-color" width="10%"&gt;&lt;/td&gt;&lt;td class="izq6a-color" width="10%"&gt;625&lt;/td&gt;&lt;td class="izq6a-color" width="20%"&gt;ESCRITO DE REINGRESO&lt;/td&gt;&lt;td class="izq6a-color" width="10%"&gt;11/01/2024&lt;/td&gt;&lt;td class="izq6a-color" width="30%"&gt;Contestacion a Oficio de Devolucion de forma publicado en el boletin: 625. Tramite Webpi: 401028&lt;/td&gt;&lt;td class="celda8" width="10%"&gt;&lt;a href="https://webpi.sapi.gob.ve/documentos/cdevolucion/marcas/forma/boletin625/ecd_2023007359.pdf" target="_blank"&gt;&lt;img border="1" height="40" src="https://webpi.sapi.gob.ve/imagenes/ver_devolucion.png" width="40"/&gt;&lt;/a&gt;&lt;/td&gt;&lt;/tr&gt;&lt;tr&gt;&lt;td class="izq6a-color" width="10%"&gt;04/04/2024&lt;/td&gt;&lt;td class="izq6a-color" width="10%"&gt;&lt;/td&gt;&lt;td class="izq6a-color" width="10%"&gt;0&lt;/td&gt;&lt;td class="izq6a-color" width="20%"&gt;REINGRESO DE SOLICITUD&lt;/td&gt;&lt;td class="izq6a-color" width="10%"&gt;04/04/2024&lt;/td&gt;&lt;td class="izq6a-color" width="30%"&gt;&lt;/td&gt;&lt;td class="celda8" width="10%"&gt;  &lt;/td&gt;&lt;/tr&gt;&lt;tr&gt;&lt;td class="izq6a-color" width="10%"&gt;04/04/2024&lt;/td&gt;&lt;td class="izq6a-color" width="10%"&gt;&lt;/td&gt;&lt;td class="izq6a-color" width="10%"&gt;0&lt;/td&gt;&lt;td class="izq6a-color" width="20%"&gt;POR NOTIFICAR ORDEN DE PUBLICACION EN PRENSA POR EXAM. DE FORMA APROBADO&lt;/td&gt;&lt;td class="izq6a-color" width="10%"&gt;04/04/2024&lt;/td&gt;&lt;td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F0646107 Tramite: 376606 Ref.: 376590&lt;/td&gt;&lt;td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376606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width="10%"&gt;25/07/2024&lt;/td&gt;&lt;td class="izq6a-color" width="10%"&gt;&lt;/td&gt;&lt;td class="izq6a-color" width="10%"&gt;&lt;/td&gt;&lt;td class="izq6a-color" width="20%"&gt;BUSQUEDA GRAFICA ELABORADA, PENDIENTE DE EXAMEN DE FONDO&lt;/td&gt;&lt;td class="izq6a-color" width="10%"&gt;25/07/2024&lt;/td&gt;&lt;td class="izq6a-color" width="30%"&gt;BUSQUEDA GRAFICA ELABORADA, PENDIENTE DE EXAMEN DE FONDO&lt;/td&gt;&lt;td class="celda8" width="10%"&gt;  &lt;/td&gt;&lt;/tr&gt;&lt;tr&gt;&lt;td class="izq6a-color" width="10%"&gt;05/08/2024&lt;/td&gt;&lt;td class="izq6a-color" width="10%"&gt;&lt;/td&gt;&lt;td class="izq6a-color" width="10%"&gt;631&lt;/td&gt;&lt;td class="izq6a-color" width="20%"&gt;ESCRITO DE OPOSICION&lt;/td&gt;&lt;td class="izq6a-color" width="10%"&gt;05/08/2024&lt;/td&gt;&lt;td class="izq6a-color" width="30%"&gt;LUIS ALEJANDRO HENRIQUEZ, Cedula: 11357540, empresa: ORIENTAL INDUSTRIA ALIMENTICIA “O.I.A.” S.A.. Tramite Webpi: 439717&lt;/td&gt;&lt;td class="celda8" width="10%"&gt;&lt;a href="https://webpi.sapi.gob.ve/documentos/oposiciones/marcas/boletin631/eom-2023007359-439717.pdf" target="_blank"&gt;&lt;img border="1" height="40" src="https://webpi.sapi.gob.ve/imagenes/ver_devolucion.png" width="40"/&gt;&lt;/a&gt;&lt;/td&gt;&lt;/tr&gt;&lt;tr&gt;&lt;td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width="30%"&gt;OBSERVADA EN BOLETIN 633&lt;/td&gt;&lt;td class="celda8" width="10%"&gt;  &lt;/td&gt;&lt;/tr&gt;&lt;tr&gt;&lt;td class="izq6a-color" width="10%"&gt;05/12/2024&lt;/td&gt;&lt;td class="izq6a-color" width="10%"&gt;&lt;/td&gt;&lt;td class="izq6a-color" width="10%"&gt;0&lt;/td&gt;&lt;td class="izq6a-color" width="20%"&gt;SOLICITUD DESISTIDA POR LEY POR NOTIFICAR &lt;/td&gt;&lt;td class="izq6a-color" width="10%"&gt;05/12/2024&lt;/td&gt;&lt;td class="izq6a-color" width="30%"&gt;OPOSICION NO CONTESTADA&lt;/td&gt;&lt;td class="celda8" width="10%"&gt;  &lt;/td&gt;&lt;/tr&gt;&lt;tr&gt;&lt;td class="izq6a-color" width="10%"&gt;11/12/2024&lt;/td&gt;&lt;td class="izq6a-color" width="10%"&gt;06/01/2025&lt;/td&gt;&lt;td class="izq6a-color" width="10%"&gt;637&lt;/td&gt;&lt;td class="izq6a-color" width="20%"&gt;PUBLICACION DE STATUS ANTERIOR EN BOLETIN DE LA PROPIEDAD INDUSTRIAL. &lt;/td&gt;&lt;td class="izq6a-color" width="10%"&gt;12/12/2024&lt;/td&gt;&lt;td class="izq6a-color" width="30%"&gt;SOLICITUD DESISTIDA POR LEY EN BOLETIN 637&lt;/td&gt;&lt;td class="celda8" width="10%"&gt;  &lt;/td&gt;&lt;/tr&gt;&lt;/table&gt;</t>
  </si>
  <si>
    <t>Webpi 28-feb-2025 03:34:48</t>
  </si>
  <si>
    <t>N059483</t>
  </si>
  <si>
    <t>EMPRESA DEDICADA A TODO LO RELACIONADO CON LA COMERCIALIZACION, DISTRIBUCION, COMPRA, VENTA, IMPORTACION Y EXPORTACION AL MAYOR Y AL DETAL DE ROPA, CALZADO PARA DAMA, CABALLEROS Y NIÑOS, TALES COMO: PIJAMAS, FRANELAS, JEANS, SHORTS, PANTALONES, CAMISAS, MONOS, TRAJES DE BAÑO, ROPA INTERIOR, ROPA INTIMA, MEDIAS, LENCERIA</t>
  </si>
  <si>
    <t>EL MENCIONADO DISEÑO CONSISTE EN UNA ETIQUETA DE FONDO BLANCO EN CUYO INTERIOR EN LA PARTE CENTRICA SE ESCRIBE \"TU\" EN LETRA MOLDE DE TRAZO GRUESO EN COLOR AZUL OSCURO, SEGUIDO DEL DIBUJO UNICOLOR DEL PERFIL DE UNA PALMA ABIERTA DE UNA MANO DE LA MISMA TONALIDAD AZUL OSCURA, EN LA PARTE CENTRICA INFERIOR SE ESCRIBE \"ALIADO\" EN LETRA MOLDE DE TRAZO GRUESO EN COLOR AZUL OSCURO, SE REIVINDICA TODO LO AQUI DESCRITO Y COLORES MENOS LO QUE PODRIA CONSIDERARSE COMO GENERICO.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</si>
  <si>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width="10%"&gt;22/08/2023&lt;/td&gt;&lt;td class="izq6a-color" width="10%"&gt;&lt;/td&gt;&lt;td class="izq6a-color" width="10%"&gt;0&lt;/td&gt;&lt;td class="izq6a-color" width="20%"&gt;INGRESO DE SOLICITUD&lt;/td&gt;&lt;td class="izq6a-color" width="10%"&gt;22/08/2023&lt;/td&gt;&lt;td class="izq6a-color" width="30%"&gt;Pago de Tasa y Publicacion en Prensa: F0645670 Tramite: 376213 Ref.: 376228&lt;/td&gt;&lt;td class="celda8" width="10%"&gt;  &lt;/td&gt;&lt;/tr&gt;&lt;tr&gt;&lt;td class="izq6a-color" width="10%"&gt;06/10/2023&lt;/td&gt;&lt;td class="izq6a-color" width="10%"&gt;&lt;/td&gt;&lt;td class="izq6a-color" width="10%"&gt;0&lt;/td&gt;&lt;td class="izq6a-color" width="20%"&gt;POR NOTIFICAR ORDEN DE PUBLICACION EN PRENSA POR EXAM. DE FORMA APROBADO&lt;/td&gt;&lt;td class="izq6a-color" width="10%"&gt;06/10/2023&lt;/td&gt;&lt;td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F0645670 Tramite: 376213 Ref.: 376228&lt;/td&gt;&lt;td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376213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width="10%"&gt;28/05/2024&lt;/td&gt;&lt;td class="izq6a-color" width="10%"&gt;&lt;/td&gt;&lt;td class="izq6a-color" width="10%"&gt;0&lt;/td&gt;&lt;td class="izq6a-color" width="20%"&gt;DEVUELTA POR EXAMEN DE FONDO&lt;/td&gt;&lt;td class="izq6a-color" width="10%"&gt;28/05/2024&lt;/td&gt;&lt;td class="izq6a-color" width="30%"&gt;&lt;/td&gt;&lt;td class="celda8" width="10%"&gt;  &lt;/td&gt;&lt;/tr&gt;&lt;tr&gt;&lt;td class="izq6a-color" width="10%"&gt;28/05/2024&lt;/td&gt;&lt;td class="izq6a-color" width="10%"&gt;&lt;/td&gt;&lt;td class="izq6a-color" width="10%"&gt;0&lt;/td&gt;&lt;td class="izq6a-color" width="20%"&gt;OFICIO DE DEVOLUCION&lt;/td&gt;&lt;td class="izq6a-color" width="10%"&gt;28/05/2024&lt;/td&gt;&lt;td class="izq6a-color" width="30%"&gt;&lt;/td&gt;&lt;td class="celda8" width="10%"&gt;  &lt;/td&gt;&lt;/tr&gt;&lt;tr&gt;&lt;td class="izq6a-color" width="10%"&gt;20/06/2024&lt;/td&gt;&lt;td class="izq6a-color" width="10%"&gt;05/08/2024&lt;/td&gt;&lt;td class="izq6a-color" width="10%"&gt;631&lt;/td&gt;&lt;td class="izq6a-color" width="20%"&gt;PUBLICACION DE STATUS ANTERIOR EN BOLETIN DE LA PROPIEDAD INDUSTRIAL (30 DIAS HABILES) &lt;/td&gt;&lt;td class="izq6a-color" width="10%"&gt;20/06/2024&lt;/td&gt;&lt;td class="izq6a-color" width="30%"&gt;DEVUELTA POR FONDO EN BOLETIN 631&lt;/td&gt;&lt;td class="celda8" width="10%"&gt;&lt;a href="https://webpi.sapi.gob.ve/documentos/devolucion/marcas/fondo/boletin631/2023007370.pdf" target="_blank"&gt;&lt;img border="1" height="40" src="https://webpi.sapi.gob.ve/imagenes/ver_devolucion.png" width="40"/&gt;&lt;/a&gt;&lt;/td&gt;&lt;/tr&gt;&lt;tr&gt;&lt;td class="izq6a-color" width="10%"&gt;01/07/2024&lt;/td&gt;&lt;td class="izq6a-color" width="10%"&gt;&lt;/td&gt;&lt;td class="izq6a-color" width="10%"&gt;631&lt;/td&gt;&lt;td class="izq6a-color" width="20%"&gt;ESCRITO DE REINGRESO&lt;/td&gt;&lt;td class="izq6a-color" width="10%"&gt;01/07/2024&lt;/td&gt;&lt;td class="izq6a-color" width="30%"&gt;Contestacion a Oficio de Devolucion de fondo publicado en el boletin: 631. Tramite Webpi: 432454&lt;/td&gt;&lt;td class="celda8" width="10%"&gt;&lt;a href="https://webpi.sapi.gob.ve/documentos/cdevolucion/marcas/fondo/boletin631/ecd_2023007370.pdf" target="_blank"&gt;&lt;img border="1" height="40" src="https://webpi.sapi.gob.ve/imagenes/ver_devolucion.png" width="40"/&gt;&lt;/a&gt;&lt;/td&gt;&lt;/tr&gt;&lt;tr&gt;&lt;td class="izq6a-color" width="10%"&gt;05/09/2024&lt;/td&gt;&lt;td class="izq6a-color" width="10%"&gt;&lt;/td&gt;&lt;td class="izq6a-color" width="10%"&gt;0&lt;/td&gt;&lt;td class="izq6a-color" width="20%"&gt;REINGRESO DE SOLICITUD&lt;/td&gt;&lt;td class="izq6a-color" width="10%"&gt;05/09/2024&lt;/td&gt;&lt;td class="izq6a-color" width="30%"&gt;&lt;/td&gt;&lt;td class="celda8" width="10%"&gt;  &lt;/td&gt;&lt;/tr&gt;&lt;tr&gt;&lt;td class="izq6a-color" width="10%"&gt;05/09/2024&lt;/td&gt;&lt;td class="izq6a-color" width="10%"&gt;&lt;/td&gt;&lt;td class="izq6a-color" width="10%"&gt;0&lt;/td&gt;&lt;td class="izq6a-color" width="20%"&gt;SOLICITUD EN EXAMEN DE REGISTRABILIDAD&lt;/td&gt;&lt;td class="izq6a-color" width="10%"&gt;05/09/2024&lt;/td&gt;&lt;td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width="10%"&gt;445&lt;/td&gt;&lt;td class="izq6a-color" width="20%"&gt;REGISTRO DE MARCA&lt;/td&gt;&lt;td class="izq6a-color" width="10%"&gt;30/10/2024&lt;/td&gt;&lt;td class="izq6a-color" width="30%"&gt;REGISTRO NUMERO: N059483, POR TRAMITE WEBPI: T0458800&lt;/td&gt;&lt;td class="celda8" width="10%"&gt;&lt;a href="http://multimedia.sapi.gob.ve/marcas/certificados/boletin635/2023007370.pdf" target="_blank"&gt;&lt;img border="1" height="40" src="https://webpi.sapi.gob.ve/imagenes/ver_devolucion.png" width="40"/&gt;&lt;/a&gt;&lt;/td&gt;&lt;/tr&gt;&lt;tr&gt;&lt;td class="izq6a-color" width="10%"&gt;30/10/2024&lt;/td&gt;&lt;td class="izq6a-color" width="10%"&gt;&lt;/td&gt;&lt;td class="izq6a-color" width="10%"&gt;458800&lt;/td&gt;&lt;td class="izq6a-color" width="20%"&gt;PAGO DE DERECHOS&lt;/td&gt;&lt;td class="izq6a-color" width="10%"&gt;30/10/2024&lt;/td&gt;&lt;td class="izq6a-color" width="30%"&gt;46&lt;/td&gt;&lt;td class="celda8" width="10%"&gt;  &lt;/td&gt;&lt;/tr&gt;&lt;/table&gt;</t>
  </si>
  <si>
    <t>Webpi 28-feb-2025 03:35:00</t>
  </si>
  <si>
    <t>ACEITES Y GRASAS INDUSTRIALES; LUBRICANTES; ACEITES, GRASAS Y LUBRICANTES PARA MOTORES DE VEHÍCULOS; ADITIVOS NO QUÍMICOS PARA CARBURANTES; PRODUCTOS PARA QUITAR EL POLVO, ABSORBENTES, HUMECTANTES O AGLUTINANTES, UTILIZADOS PARA EL MANTENIMIENTO DE MOTORES DE VEHÍCULOS O DE CUALQUIER MÁQUINA; CARBURANTES (INCLUIDA LA GASOLINA PARA MOTORES) Y COMBUSTIBLES; VELAS Y MECHAS PARA ALUMBRADO; COMPOSICIONES USADAS COMO AGLUTINANTES, AGLOMERANTES; ACEITES PARA HORQUILLAS (PRODUCTOS NACIONALES Y/O EXTRANJEROS).</t>
  </si>
  <si>
    <t>LA ETIQUETA QUE SE PRESENTA A CONTINUACIÓN CONSISTE EN LA REPRESENTACIÓN GRÁFICA DE LAS DENOMINACIONES MOTUL EGEN, ESCRITAS EN LETRAS MAYÚSCULAS ESTILIZADAS, DE TRAZOS GRUESOS Y DE COLOR BLANCO. POR SU PARTE, LA DENOMINACIÓN MOTUL SE ENCUENTRA ENMARCADA POR UN RECTÁNGULO DE COLOR ROJO MIENTRAS QUE LA DENOMINACIÓN EGEN ESTÁ ENMARCADA POR UN RECTÁNGULO CONTIGUO DE COLOR AZUL OSCURO. DENTRO DE LA PALABRA MOTUL, DESTACA EL DISEÑO DE LA LETRA T DADO QUE SU EXTREMO SUPERIOR IZQUIERDO TIENE UNA FORMA PUNTIAGUDA DELIMITADA POR EL CONTORNO DE LA LETRA O. EL FONDO DE LA ETIQUETA ES BLANCO. SE REIVINDICA EL CONJUNTO DESCRITO.</t>
  </si>
  <si>
    <t>Prioridad: 234954133 en: FRANCIA de fecha: 14/04/2023</t>
  </si>
  <si>
    <t>119, Boulevard Félix Faure 93300 Aubervilliers, Francia - FRANCIA</t>
  </si>
  <si>
    <t>DETENER POR LA SOLICITUD 1993-007737 MOTUL CUYO SOLICITANTE ES DAVID COLL ZAPATA LA CUAL SE ENCUENTRA CON RECONSIDERACION A LA RESOLUCION DE OBSERVACIONES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</si>
  <si>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width="10%"&gt;23/08/2023&lt;/td&gt;&lt;td class="izq6a-color" width="10%"&gt;&lt;/td&gt;&lt;td class="izq6a-color" width="10%"&gt;0&lt;/td&gt;&lt;td class="izq6a-color" width="20%"&gt;INGRESO DE SOLICITUD&lt;/td&gt;&lt;td class="izq6a-color" width="10%"&gt;23/08/2023&lt;/td&gt;&lt;td class="izq6a-color" width="30%"&gt;Pago de Tasa y Publicacion en Prensa: F0646627 Tramite: 377320 Ref.: 377319&lt;/td&gt;&lt;td class="celda8" width="10%"&gt;  &lt;/td&gt;&lt;/tr&gt;&lt;tr&gt;&lt;td class="izq6a-color" width="10%"&gt;30/08/2023&lt;/td&gt;&lt;td class="izq6a-color" width="10%"&gt;&lt;/td&gt;&lt;td class="izq6a-color" width="10%"&gt;0&lt;/td&gt;&lt;td class="izq6a-color" width="20%"&gt;ESCRITO ASOCIADO A MARCA EN TRAMITE - INFORMACION VARIA&lt;/td&gt;&lt;td class="izq6a-color" width="10%"&gt;30/08/2023&lt;/td&gt;&lt;td class="izq6a-color" width="30%"&gt;ESCRITO DE RELACION CON EL DOCUMENTO DE PRIORIDAD.&lt;/td&gt;&lt;td class="celda8" width="10%"&gt;  &lt;/td&gt;&lt;/tr&gt;&lt;tr&gt;&lt;td class="izq6a-color" width="10%"&gt;03/10/2023&lt;/td&gt;&lt;td class="izq6a-color" width="10%"&gt;&lt;/td&gt;&lt;td class="izq6a-color" width="10%"&gt;0&lt;/td&gt;&lt;td class="izq6a-color" width="20%"&gt;POR NOTIFICAR ORDEN DE PUBLICACION EN PRENSA POR EXAM. DE FORMA APROBADO&lt;/td&gt;&lt;td class="izq6a-color" width="10%"&gt;03/10/2023&lt;/td&gt;&lt;td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F0646627 Tramite: 377320 Ref.: 377319&lt;/td&gt;&lt;td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377320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width="10%"&gt;18/03/2024&lt;/td&gt;&lt;td class="izq6a-color" width="10%"&gt;&lt;/td&gt;&lt;td class="izq6a-color" width="10%"&gt;&lt;/td&gt;&lt;td class="izq6a-color" width="20%"&gt;BUSQUEDA GRAFICA ELABORADA, PENDIENTE DE EXAMEN DE FONDO&lt;/td&gt;&lt;td class="izq6a-color" width="10%"&gt;18/03/2024&lt;/td&gt;&lt;td class="izq6a-color" width="30%"&gt;BUSQUEDA GRAFICA ELABORADA, PENDIENTE DE EXAMEN DE FONDO&lt;/td&gt;&lt;td class="celda8" width="10%"&gt;  &lt;/td&gt;&lt;/tr&gt;&lt;tr&gt;&lt;td class="izq6a-color" width="10%"&gt;29/05/2024&lt;/td&gt;&lt;td class="izq6a-color" width="10%"&gt;&lt;/td&gt;&lt;td class="izq6a-color" width="10%"&gt;0&lt;/td&gt;&lt;td class="izq6a-color" width="20%"&gt;SOLICITUD DETENIDA&lt;/td&gt;&lt;td class="izq6a-color" width="10%"&gt;29/05/2024&lt;/td&gt;&lt;td class="izq6a-color" width="30%"&gt;DETENER POR LA SOLICITUD 1993-007737 MOTUL CUYO SOLICITANTE ES DAVID COLL ZAPATA LA CUAL SE ENCUENTRA CON RECONSIDERACION A LA RESOLUCION DE OBSERVACIONES&lt;/td&gt;&lt;td class="celda8" width="10%"&gt;  &lt;/td&gt;&lt;/tr&gt;&lt;/table&gt;</t>
  </si>
  <si>
    <t>Webpi 28-feb-2025 03:35:12</t>
  </si>
  <si>
    <t>S082859</t>
  </si>
  <si>
    <t>SERVICIOS MÉDICOS Y DE SALUD, ASISTENCIA MÉDICA, SERVICIOS ÓPTICOS, FISIOTERAPIA, SERVICIOS SANATORIOS, SERVICIOS DE ODONTOLOGÍA, SERVICIOS DE RESIDENCIA CON ASISTENCIA MÉDICA, SERVICIOS TERAPÉUTICOS Y PSICOLÓGICOS, SERVICIOS DE ANÁLISIS PRESTADOS POR LABORATORIOS MÉDICOS CON FINES DE DIAGNÓSTICOS Y TERAPÉUTICOS, SERVICIOS DE DIETÉTICA Y NUTRICIÓN.</t>
  </si>
  <si>
    <t>SE OBSERVA UN SIGNO MIXTO, EN CUYOS COMPONENTES SE APRECIAN UN ELEMENTO DENOMINATIVO Y OTRO FIGURATIVO. EL ELEMENTO DENOMINATIVO ESTÁ COMPUESTO POR LA PALABRA PALUZ EN LETRA IMPRENTA, MINÚSCULAS, TRAZO GRUESO, LAS LETRAS PA DE COLOR CELESTE Y LAS LETRAS LUZ DE COLOR AZUL. LA DENOMINACIÓN PALUZ NO TIENE TRADUCCIÓN AL CASTELLANO, CONSTITUYENDO UN SIGNO DE FANTASÍA, EL CUAL POSEE UN SIGNIFICADO PROPIO, ES TOTALMENTE FRUTO DE LA IMAGINACIÓN, Y NO TRANSMITE OTRO SIGNIFICADO MÁS QUE EL DE ACTUAR COMO MARCA. EL ELEMENTO FIGURATIVO, SE ENCUENTRA MANIFIESTO PRINCIPALMENTE A TRAVÉS DE UNA FIGURA QUE SE APRECIA A LA IZQUIERDA DEL ELEMENTO DENOMINATIVO, REPRESENTADA POR UN SEMI CIRCULO, COMPUESTO POR LA FIGURA DE DOS MANOS VISTAS DESDE UNA PERSPECTIVA FRONTAL DE COLOR BLANCO CON LÍNEAS CELESTE, LAS CUALES PARECEN ENVOLVER UNA PEQUEÑA CRUZ DE COLOR CELESTE. ASÍ PUES, LA DENOMINACIÓN TIENE UN TRAZO MODERNO CON LETRAS SIN REMATES Y BORDES CURVEADOS. SE REIVINDICA TODO EL DISEÑO EN SU CONJUNTO.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</si>
  <si>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width="10%"&gt;24/08/2023&lt;/td&gt;&lt;td class="izq6a-color" width="10%"&gt;&lt;/td&gt;&lt;td class="izq6a-color" width="10%"&gt;0&lt;/td&gt;&lt;td class="izq6a-color" width="20%"&gt;INGRESO DE SOLICITUD&lt;/td&gt;&lt;td class="izq6a-color" width="10%"&gt;24/08/2023&lt;/td&gt;&lt;td class="izq6a-color" width="30%"&gt;Pago de Tasa y Publicacion en Prensa: F0644571 Tramite: 375111 Ref.: 375239&lt;/td&gt;&lt;td class="celda8" width="10%"&gt;  &lt;/td&gt;&lt;/tr&gt;&lt;tr&gt;&lt;td class="izq6a-color" width="10%"&gt;28/09/2023&lt;/td&gt;&lt;td class="izq6a-color" width="10%"&gt;&lt;/td&gt;&lt;td class="izq6a-color" width="10%"&gt;0&lt;/td&gt;&lt;td class="izq6a-color" width="20%"&gt;POR NOTIFICAR ORDEN DE PUBLICACION EN PRENSA POR EXAM. DE FORMA APROBADO&lt;/td&gt;&lt;td class="izq6a-color" width="10%"&gt;28/09/2023&lt;/td&gt;&lt;td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F0644571 Tramite: 375111 Ref.: 375239&lt;/td&gt;&lt;td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375111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width="10%"&gt;12/07/2024&lt;/td&gt;&lt;td class="izq6a-color" width="10%"&gt;&lt;/td&gt;&lt;td class="izq6a-color" width="10%"&gt;0&lt;/td&gt;&lt;td class="izq6a-color" width="20%"&gt;DEVUELTA POR EXAMEN DE FONDO&lt;/td&gt;&lt;td class="izq6a-color" width="10%"&gt;12/07/2024&lt;/td&gt;&lt;td class="izq6a-color" width="30%"&gt;&lt;/td&gt;&lt;td class="celda8" width="10%"&gt;  &lt;/td&gt;&lt;/tr&gt;&lt;tr&gt;&lt;td class="izq6a-color" width="10%"&gt;12/07/2024&lt;/td&gt;&lt;td class="izq6a-color" width="10%"&gt;&lt;/td&gt;&lt;td class="izq6a-color" width="10%"&gt;0&lt;/td&gt;&lt;td class="izq6a-color" width="20%"&gt;OFICIO DE DEVOLUCION&lt;/td&gt;&lt;td class="izq6a-color" width="10%"&gt;12/07/2024&lt;/td&gt;&lt;td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width="30%"&gt;DEVUELTA POR FONDO EN BOLETIN 633&lt;/td&gt;&lt;td class="celda8" width="10%"&gt;&lt;a href="https://webpi.sapi.gob.ve/documentos/devolucion/marcas/fondo/boletin633/2023007470.pdf" target="_blank"&gt;&lt;img border="1" height="40" src="https://webpi.sapi.gob.ve/imagenes/ver_devolucion.png" width="40"/&gt;&lt;/a&gt;&lt;/td&gt;&lt;/tr&gt;&lt;tr&gt;&lt;td class="izq6a-color" width="10%"&gt;13/09/2024&lt;/td&gt;&lt;td class="izq6a-color" width="10%"&gt;&lt;/td&gt;&lt;td class="izq6a-color" width="10%"&gt;633&lt;/td&gt;&lt;td class="izq6a-color" width="20%"&gt;ESCRITO DE REINGRESO&lt;/td&gt;&lt;td class="izq6a-color" width="10%"&gt;13/09/2024&lt;/td&gt;&lt;td class="izq6a-color" width="30%"&gt;Contestacion a Oficio de Devolucion de fondo publicado en el boletin: 633. Tramite Webpi: 447074&lt;/td&gt;&lt;td class="celda8" width="10%"&gt;&lt;a href="https://webpi.sapi.gob.ve/documentos/cdevolucion/marcas/fondo/boletin633/ecd_2023007470.pdf" target="_blank"&gt;&lt;img border="1" height="40" src="https://webpi.sapi.gob.ve/imagenes/ver_devolucion.png" width="40"/&gt;&lt;/a&gt;&lt;/td&gt;&lt;/tr&gt;&lt;tr&gt;&lt;td class="izq6a-color" width="10%"&gt;17/10/2024&lt;/td&gt;&lt;td class="izq6a-color" width="10%"&gt;&lt;/td&gt;&lt;td class="izq6a-color" width="10%"&gt;0&lt;/td&gt;&lt;td class="izq6a-color" width="20%"&gt;REINGRESO DE SOLICITUD&lt;/td&gt;&lt;td class="izq6a-color" width="10%"&gt;17/10/2024&lt;/td&gt;&lt;td class="izq6a-color" width="30%"&gt;&lt;/td&gt;&lt;td class="celda8" width="10%"&gt;  &lt;/td&gt;&lt;/tr&gt;&lt;tr&gt;&lt;td class="izq6a-color" width="10%"&gt;17/10/2024&lt;/td&gt;&lt;td class="izq6a-color" width="10%"&gt;&lt;/td&gt;&lt;td class="izq6a-color" width="10%"&gt;0&lt;/td&gt;&lt;td class="izq6a-color" width="20%"&gt;SOLICITUD EN EXAMEN DE REGISTRABILIDAD&lt;/td&gt;&lt;td class="izq6a-color" width="10%"&gt;17/10/2024&lt;/td&gt;&lt;td class="izq6a-color" width="30%"&gt;&lt;/td&gt;&lt;td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width="30%"&gt;CONCEDIDA EN BOLETIN 636&lt;/td&gt;&lt;td class="celda8" width="10%"&gt;  &lt;/td&gt;&lt;/tr&gt;&lt;tr&gt;&lt;td class="izq6a-color" width="10%"&gt;13/11/2024&lt;/td&gt;&lt;td class="izq6a-color" width="10%"&gt;13/11/2039&lt;/td&gt;&lt;td class="izq6a-color" width="10%"&gt;515&lt;/td&gt;&lt;td class="izq6a-color" width="20%"&gt;REGISTRO DE MARCA&lt;/td&gt;&lt;td class="izq6a-color" width="10%"&gt;09/12/2024&lt;/td&gt;&lt;td class="izq6a-color" width="30%"&gt;REGISTRO NUMERO: S082859, POR TRAMITE WEBPI: T0467803&lt;/td&gt;&lt;td class="celda8" width="10%"&gt;&lt;a href="http://multimedia.sapi.gob.ve/marcas/certificados/boletin636/2023007470.pdf" target="_blank"&gt;&lt;img border="1" height="40" src="https://webpi.sapi.gob.ve/imagenes/ver_devolucion.png" width="40"/&gt;&lt;/a&gt;&lt;/td&gt;&lt;/tr&gt;&lt;tr&gt;&lt;td class="izq6a-color" width="10%"&gt;09/12/2024&lt;/td&gt;&lt;td class="izq6a-color" width="10%"&gt;&lt;/td&gt;&lt;td class="izq6a-color" width="10%"&gt;467803&lt;/td&gt;&lt;td class="izq6a-color" width="20%"&gt;PAGO DE DERECHOS&lt;/td&gt;&lt;td class="izq6a-color" width="10%"&gt;09/12/2024&lt;/td&gt;&lt;td class="izq6a-color" width="30%"&gt;44&lt;/td&gt;&lt;td class="celda8" width="10%"&gt;  &lt;/td&gt;&lt;/tr&gt;&lt;/table&gt;</t>
  </si>
  <si>
    <t>Webpi 28-feb-2025 03:35:24</t>
  </si>
  <si>
    <t>P397681</t>
  </si>
  <si>
    <t>ALFOMBRAS, FELPUDOS, ESTERAS Y ESTERILLAS, LINÓLEO Y OTROS REVESTIMIENTOS DE SUELOS; TAPICES MURALES QUE NO SEAN DE MATERIAS TEXTILES; ALFOMBRILLAS PARA AUTOMÓVILES; ALFOMBRAS PARA CUBRIR SUELOS TALES COMO ALFOMBRILLAS DE BAÑO, COLCHONETAS DE GIMNASIA, ESTERAS DE YOGA, CÉSPED ARTIFICIAL; PAPEL PINTADO, INCLUIDO EL PAPEL PINTADO DE MATERIAS TEXTILES; ALFOMBRAS ANTIDESLIZANTES; ALFOMBRAS IGNÍFUGAS PARA CHIMENEAS Y BARBACOAS; BAJO ALFOMBRAS; CÉSPED ARTIFICIAL; PASTO ARTIFICIAL; ESTERAS DE JUNCO; ESTERAS; ESTERAS DE YOGA; TATAMIS.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</si>
  <si>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width="10%"&gt;24/08/2023&lt;/td&gt;&lt;td class="izq6a-color" width="10%"&gt;&lt;/td&gt;&lt;td class="izq6a-color" width="10%"&gt;0&lt;/td&gt;&lt;td class="izq6a-color" width="20%"&gt;INGRESO DE SOLICITUD&lt;/td&gt;&lt;td class="izq6a-color" width="10%"&gt;24/08/2023&lt;/td&gt;&lt;td class="izq6a-color" width="30%"&gt;Pago de Tasa y Publicacion en Prensa: F0646540 Tramite: 377188 Ref.: 377203&lt;/td&gt;&lt;td class="celda8" width="10%"&gt;  &lt;/td&gt;&lt;/tr&gt;&lt;tr&gt;&lt;td class="izq6a-color" width="10%"&gt;29/09/2023&lt;/td&gt;&lt;td class="izq6a-color" width="10%"&gt;&lt;/td&gt;&lt;td class="izq6a-color" width="10%"&gt;0&lt;/td&gt;&lt;td class="izq6a-color" width="20%"&gt;POR NOTIFICAR ORDEN DE PUBLICACION EN PRENSA POR EXAM. DE FORMA APROBADO&lt;/td&gt;&lt;td class="izq6a-color" width="10%"&gt;29/09/2023&lt;/td&gt;&lt;td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F0646540 Tramite: 377188 Ref.: 377203&lt;/td&gt;&lt;td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377188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width="10%"&gt;07/03/2024&lt;/td&gt;&lt;td class="izq6a-color" width="10%"&gt;&lt;/td&gt;&lt;td class="izq6a-color" width="10%"&gt;0&lt;/td&gt;&lt;td class="izq6a-color" width="20%"&gt;SOLICITUD EN EXAMEN DE REGISTRABILIDAD&lt;/td&gt;&lt;td class="izq6a-color" width="10%"&gt;07/03/2024&lt;/td&gt;&lt;td class="izq6a-color" width="30%"&gt;&lt;/td&gt;&lt;td class="celda8" width="10%"&gt;  &lt;/td&gt;&lt;/tr&gt;&lt;tr&gt;&lt;td class="izq6a-color" width="10%"&gt;11/04/2024&lt;/td&gt;&lt;td class="izq6a-color" width="10%"&gt;24/05/2024&lt;/td&gt;&lt;td class="izq6a-color" width="10%"&gt;629&lt;/td&gt;&lt;td class="izq6a-color" width="20%"&gt;PUBLICACION DE STATUS ANTERIOR EN BOLETIN DE LA PROPIEDAD INDUSTRIAL (30 DIAS HABILES) &lt;/td&gt;&lt;td class="izq6a-color" width="10%"&gt;11/04/2024&lt;/td&gt;&lt;td class="izq6a-color" width="30%"&gt;CONCEDIDA EN BOLETIN 629&lt;/td&gt;&lt;td class="celda8" width="10%"&gt;  &lt;/td&gt;&lt;/tr&gt;&lt;tr&gt;&lt;td class="izq6a-color" width="10%"&gt;11/04/2024&lt;/td&gt;&lt;td class="izq6a-color" width="10%"&gt;11/04/2039&lt;/td&gt;&lt;td class="izq6a-color" width="10%"&gt;387&lt;/td&gt;&lt;td class="izq6a-color" width="20%"&gt;REGISTRO DE MARCA&lt;/td&gt;&lt;td class="izq6a-color" width="10%"&gt;16/04/2024&lt;/td&gt;&lt;td class="izq6a-color" width="30%"&gt;REGISTRO NUMERO: P397681, POR TRAMITE WEBPI: T0417390&lt;/td&gt;&lt;td class="celda8" width="10%"&gt;&lt;a href="http://multimedia.sapi.gob.ve/marcas/certificados/boletin629/2023007476.pdf" target="_blank"&gt;&lt;img border="1" height="40" src="https://webpi.sapi.gob.ve/imagenes/ver_devolucion.png" width="40"/&gt;&lt;/a&gt;&lt;/td&gt;&lt;/tr&gt;&lt;tr&gt;&lt;td class="izq6a-color" width="10%"&gt;16/04/2024&lt;/td&gt;&lt;td class="izq6a-color" width="10%"&gt;&lt;/td&gt;&lt;td class="izq6a-color" width="10%"&gt;417390&lt;/td&gt;&lt;td class="izq6a-color" width="20%"&gt;PAGO DE DERECHOS&lt;/td&gt;&lt;td class="izq6a-color" width="10%"&gt;16/04/2024&lt;/td&gt;&lt;td class="izq6a-color" width="30%"&gt;27&lt;/td&gt;&lt;td class="celda8" width="10%"&gt;  &lt;/td&gt;&lt;/tr&gt;&lt;/table&gt;</t>
  </si>
  <si>
    <t>Webpi 28-feb-2025 03:35:35</t>
  </si>
  <si>
    <t>EMPRESA DE SEGURIDAD ESPECIALISADA EN CONDOMINIO,RESIDENCIAS,EMPRESAS,ETC.</t>
  </si>
  <si>
    <t>AGUILA VOLANDO CON LETRAS DEL NOMBRE DE LA EMPRESA ABBA ENMANUEL</t>
  </si>
  <si>
    <t>sector Jose Felix Rivas calle 5 de julio casa #21santa Barbara edo monagas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</si>
  <si>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width="10%"&gt;28/08/2023&lt;/td&gt;&lt;td class="izq6a-color" width="10%"&gt;&lt;/td&gt;&lt;td class="izq6a-color" width="10%"&gt;0&lt;/td&gt;&lt;td class="izq6a-color" width="20%"&gt;INGRESO DE SOLICITUD&lt;/td&gt;&lt;td class="izq6a-color" width="10%"&gt;28/08/2023&lt;/td&gt;&lt;td class="izq6a-color" width="30%"&gt;Pago de Tasa y Publicacion en Prensa: F0640359 Tramite: 370557 Ref.: 370948&lt;/td&gt;&lt;td class="celda8" width="10%"&gt;  &lt;/td&gt;&lt;/tr&gt;&lt;tr&gt;&lt;td class="izq6a-color" width="10%"&gt;24/10/2023&lt;/td&gt;&lt;td class="izq6a-color" width="10%"&gt;&lt;/td&gt;&lt;td class="izq6a-color" width="10%"&gt;0&lt;/td&gt;&lt;td class="izq6a-color" width="20%"&gt;SOLICITUD EN EXAMEN DE FORMA&lt;/td&gt;&lt;td class="izq6a-color" width="10%"&gt;24/10/2023&lt;/td&gt;&lt;td class="izq6a-color" width="30%"&gt;&lt;/td&gt;&lt;td class="celda8" width="10%"&gt;  &lt;/td&gt;&lt;/tr&gt;&lt;tr&gt;&lt;td class="izq6a-color" width="10%"&gt;24/10/2023&lt;/td&gt;&lt;td class="izq6a-color" width="10%"&gt;&lt;/td&gt;&lt;td class="izq6a-color" width="10%"&gt;0&lt;/td&gt;&lt;td class="izq6a-color" width="20%"&gt;SOLICITUD EN EXAMEN DE FORMA&lt;/td&gt;&lt;td class="izq6a-color" width="10%"&gt;24/10/2023&lt;/td&gt;&lt;td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width="30%"&gt;DEVUELTA EN BOLETIN 625&lt;/td&gt;&lt;td class="celda8" width="10%"&gt;&lt;a href="https://webpi.sapi.gob.ve/documentos/devolucion/marcas/forma/boletin625/2023007572.pdf" target="_blank"&gt;&lt;img border="1" height="40" src="https://webpi.sapi.gob.ve/imagenes/ver_devolucion.png" width="40"/&gt;&lt;/a&gt;&lt;/td&gt;&lt;/tr&gt;&lt;tr&gt;&lt;td class="izq6a-color" width="10%"&gt;31/01/2024&lt;/td&gt;&lt;td class="izq6a-color" width="10%"&gt;&lt;/td&gt;&lt;td class="izq6a-color" width="10%"&gt;625&lt;/td&gt;&lt;td class="izq6a-color" width="20%"&gt;SOLICITUD CON PRIORIDAD EXTINGUIDA POR PUBLICAR. &lt;/td&gt;&lt;td class="izq6a-color" width="10%"&gt;31/01/2024&lt;/td&gt;&lt;td class="izq6a-color" width="30%"&gt;&lt;/td&gt;&lt;td class="celda8" width="10%"&gt;  &lt;/td&gt;&lt;/tr&gt;&lt;tr&gt;&lt;td class="izq6a-color" width="10%"&gt;20/02/2024&lt;/td&gt;&lt;td class="izq6a-color" width="10%"&gt;11/03/2024&lt;/td&gt;&lt;td class="izq6a-color" width="10%"&gt;627&lt;/td&gt;&lt;td class="izq6a-color" width="20%"&gt;PUBLICACION DE STATUS ANTERIOR EN BOLETIN DE LA PROPIEDAD INDUSTRIAL (15 DIAS HABILES) &lt;/td&gt;&lt;td class="izq6a-color" width="10%"&gt;20/02/2024&lt;/td&gt;&lt;td class="izq6a-color" width="30%"&gt;PRIORIDAD EXTINGUIDA EN BOLETIN 627&lt;/td&gt;&lt;td class="celda8" width="10%"&gt;  &lt;/td&gt;&lt;/tr&gt;&lt;/table&gt;</t>
  </si>
  <si>
    <t>Webpi 28-feb-2025 03:35:47</t>
  </si>
  <si>
    <t>P397813</t>
  </si>
  <si>
    <t>Partes y piezas de suspensión, transmisión, dirección, eléctricas y de carrocería, tales como: amortiguadores, bombas de aire, espirales, resortes y muelles amortiguadores, asientos para vehículos y sus partes, capós, guardafangos y guardabarros, frontales, faros, luces traseras, rines, neumáticos, cubos y tapacubos, volantes, parachoques, cardanes, árboles de transmisión, defensas, circuitos eléctricos para vehículos y sus partes, ejes, tren delantero y sus partes, sistemas de frenos para vehículos y sus partes, mecanismos de transmisión para vehículos y sus partes, parabrisas y cristales para vehículos, puertas para vehículos, tensores, muelles y resortes de suspensión para vehículos, bielas para vehículos que no sean de motores, palancas de cambios, sistema de acoplamiento de cambios y sus partes, cajas de marchas y sus partes.</t>
  </si>
  <si>
    <t>ETIQUETA RECTANGULAR DE FONDO BLANCO, SOBRE LA CUAL SE LEE LA PALABRA \"BISTON\" EN CARACTERES ESPECIALES, ATRAVESADA POR UNA LÍNEA COLOR NARANJA QUE LA DIVIDE EN DOS SEGMENTOS, UNO SUPERIOR DE COLOR AZUL CLARO Y UNO INFERIOR DE COLOR AZUL OSCURO, TODO EL CONJUNTO TERMINADO EN UNA FLECHA CONFORMADA POR DOS PARALELEPIPEDOS, UNO SUPERIOR DE COLOR NARANJA Y UNO INFERIOR DE COLOR AZUL DE LA MISMA TONALIDAD DEL SEGMENTO SUPERIOR DE LA PALABRA \"BISTON\"</t>
  </si>
  <si>
    <t>1129981;1129982</t>
  </si>
  <si>
    <t>HENRIQUEZ FORNES JESUS GUILLERMO;MAYOR CORPORACIÓN CARS, C.A.</t>
  </si>
  <si>
    <t>Agua Blanca, Valencia, Estado Carabobo - VENEZUELA;Avenida Aranzazu, cruce con calle Peña, C.C. Teggiano, N° 89-125, Local 3, Valencia, Estado Carabobo - VENEZUELA</t>
  </si>
  <si>
    <t>SOLICITUD DE CAMBIO DEL NOMBRE DEL TITULAR</t>
  </si>
  <si>
    <t>Cambio de Nombre presentado en fecha: 19/08/2024, TITULAR NUEVO: MAYOR CORPORACIÓN CARS, C.A. con Domicilio en: Valencia, Estado Carabobo, REPUBLICA BOLIVARIANA DE VENEZUELA, WEBPI Tramite No: 440745 y Referencia: 430780. S/Factura: F0706750, de fecha: 2024-08-12</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</si>
  <si>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width="10%"&gt;29/08/2023&lt;/td&gt;&lt;td class="izq6a-color" width="10%"&gt;&lt;/td&gt;&lt;td class="izq6a-color" width="10%"&gt;0&lt;/td&gt;&lt;td class="izq6a-color" width="20%"&gt;INGRESO DE SOLICITUD&lt;/td&gt;&lt;td class="izq6a-color" width="10%"&gt;29/08/2023&lt;/td&gt;&lt;td class="izq6a-color" width="30%"&gt;Pago de Tasa y Publicacion en Prensa: F0647160 Tramite: 377899 Ref.: 377853&lt;/td&gt;&lt;td class="celda8" width="10%"&gt;  &lt;/td&gt;&lt;/tr&gt;&lt;tr&gt;&lt;td class="izq6a-color" width="10%"&gt;10/10/2023&lt;/td&gt;&lt;td class="izq6a-color" width="10%"&gt;&lt;/td&gt;&lt;td class="izq6a-color" width="10%"&gt;0&lt;/td&gt;&lt;td class="izq6a-color" width="20%"&gt;POR NOTIFICAR ORDEN DE PUBLICACION EN PRENSA POR EXAM. DE FORMA APROBADO&lt;/td&gt;&lt;td class="izq6a-color" width="10%"&gt;10/10/2023&lt;/td&gt;&lt;td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F0647160 Tramite: 377899 Ref.: 377853&lt;/td&gt;&lt;td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377899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width="10%"&gt;26/03/2024&lt;/td&gt;&lt;td class="izq6a-color" width="10%"&gt;&lt;/td&gt;&lt;td class="izq6a-color" width="10%"&gt;0&lt;/td&gt;&lt;td class="izq6a-color" width="20%"&gt;SOLICITUD EN EXAMEN DE REGISTRABILIDAD&lt;/td&gt;&lt;td class="izq6a-color" width="10%"&gt;26/03/2024&lt;/td&gt;&lt;td class="izq6a-color" width="30%"&gt;&lt;/td&gt;&lt;td class="celda8" width="10%"&gt;  &lt;/td&gt;&lt;/tr&gt;&lt;tr&gt;&lt;td class="izq6a-color" width="10%"&gt;11/04/2024&lt;/td&gt;&lt;td class="izq6a-color" width="10%"&gt;24/05/2024&lt;/td&gt;&lt;td class="izq6a-color" width="10%"&gt;629&lt;/td&gt;&lt;td class="izq6a-color" width="20%"&gt;PUBLICACION DE STATUS ANTERIOR EN BOLETIN DE LA PROPIEDAD INDUSTRIAL (30 DIAS HABILES) &lt;/td&gt;&lt;td class="izq6a-color" width="10%"&gt;11/04/2024&lt;/td&gt;&lt;td class="izq6a-color" width="30%"&gt;CONCEDIDA EN BOLETIN 629&lt;/td&gt;&lt;td class="celda8" width="10%"&gt;  &lt;/td&gt;&lt;/tr&gt;&lt;tr&gt;&lt;td class="izq6a-color" width="10%"&gt;11/04/2024&lt;/td&gt;&lt;td class="izq6a-color" width="10%"&gt;11/04/2039&lt;/td&gt;&lt;td class="izq6a-color" width="10%"&gt;387&lt;/td&gt;&lt;td class="izq6a-color" width="20%"&gt;REGISTRO DE MARCA&lt;/td&gt;&lt;td class="izq6a-color" width="10%"&gt;19/04/2024&lt;/td&gt;&lt;td class="izq6a-color" width="30%"&gt;REGISTRO NUMERO: P397813, POR TRAMITE WEBPI: T0418237&lt;/td&gt;&lt;td class="celda8" width="10%"&gt;&lt;a href="http://multimedia.sapi.gob.ve/marcas/certificados/boletin629/2023007614.pdf" target="_blank"&gt;&lt;img border="1" height="40" src="https://webpi.sapi.gob.ve/imagenes/ver_devolucion.png" width="40"/&gt;&lt;/a&gt;&lt;/td&gt;&lt;/tr&gt;&lt;tr&gt;&lt;td class="izq6a-color" width="10%"&gt;19/04/2024&lt;/td&gt;&lt;td class="izq6a-color" width="10%"&gt;&lt;/td&gt;&lt;td class="izq6a-color" width="10%"&gt;418237&lt;/td&gt;&lt;td class="izq6a-color" width="20%"&gt;PAGO DE DERECHOS&lt;/td&gt;&lt;td class="izq6a-color" width="10%"&gt;19/04/2024&lt;/td&gt;&lt;td class="izq6a-color" width="30%"&gt;12&lt;/td&gt;&lt;td class="celda8" width="10%"&gt;  &lt;/td&gt;&lt;/tr&gt;&lt;tr&gt;&lt;td class="izq6a-color" width="10%"&gt;19/08/2024&lt;/td&gt;&lt;td class="izq6a-color" width="10%"&gt;&lt;/td&gt;&lt;td class="izq6a-color" width="10%"&gt;202441882&lt;/td&gt;&lt;td class="izq6a-color" width="20%"&gt;SOLICITUD DE CAMBIO DEL NOMBRE DEL TITULAR&lt;/td&gt;&lt;td class="izq6a-color" width="10%"&gt;19/08/2024&lt;/td&gt;&lt;td class="izq6a-color" width="30%"&gt;Cambio de Nombre presentado en fecha: 19/08/2024, TITULAR NUEVO: MAYOR CORPORACIÓN CARS, C.A. con Domicilio en: Valencia, Estado Carabobo, REPUBLICA BOLIVARIANA DE VENEZUELA, WEBPI Tramite No: 440745 y Referencia: 430780. S/Factura: F0706750, de fecha: 2024-08-12 &lt;/td&gt;&lt;td class="celda8" width="10%"&gt;  &lt;/td&gt;&lt;/tr&gt;&lt;/table&gt;</t>
  </si>
  <si>
    <t>Webpi 28-feb-2025 03:35:58</t>
  </si>
  <si>
    <t>P398832</t>
  </si>
  <si>
    <t>MÁQUINAS, MÁQUINAS HERRAMIENTAS Y HERRAMIENTAS MECÁNICAS; MOTORES, EXCEPTO MOTORES PARA VEHÍCULOS TERRESTRES; ACOPLAMIENTOS Y ELEMENTOS DE TRANSMISIÓN, EXCEPTO PARA VEHÍCULOS TERRESTRES; INSTRUMENTOS AGRÍCOLAS QUE NO SEAN HERRAMIENTAS DE MANO QUE FUNCIONAN MANUALMENTE; INCUBADORAS DE HUEVOS; DISTRIBUIDORES AUTOMÁTICOS.070287 ABRELATAS ELÉCTRICOS 070295 AMASADORAS MECÁNICAS 070485 APARATOS DE LIMPIEZA A VAPOR 070423 APARATOS ELECTROMECÁNICOS PARA PREPARAR ALIMENTOS 070315 APARATOS ELECTROMECÁNICOS PARA PREPARAR BEBIDAS 070508 ASPIRADORAS / ASPIRADORES 070403 BATIDORAS ELÉCTRICAS 070267 BATIDORAS* 070459 BATIDORES ELÉCTRICOS PARA USO DOMÉSTICO 070563 BOQUILLA DE SUCCIÓN PARA ASPIRADORAS 070611 BRAZOS ROBÓTICOS PARA PREPARAR BEBIDAS 070559 CEPILLOS PARA ASPIRADORAS 070578 CORTADORES DE VERDURAS, HORTALIZAS EN ESPIRAL ELÉCTRICOS 070131 CUCHILLOS ELÉCTRICOS 070460 EXPRIMIDORES DE FRUTA ELÉCTRICOS PARA USO DOMÉSTICO 070565 EXTRACTORES DE ZUMO ELÉCTRICOS / EXTRACTORES DE JUGO ELÉCTRICOS 070234 LAVADORAS / LAVARROPAS / MÁQUINAS PARA LAVAR LA ROPA 070588 LAVADORAS CON TAMBOR DE SECADO INTEGRADO 070231 LAVAPLATOS [MÁQUINAS] / LAVAVAJILLAS [MÁQUINAS] 070415 MOLINILLOS DE CAFÉ QUE NO SEAN ACCIONADOS MANUALMENTE 070307 MOLINILLOS DE PIMIENTA QUE NO SEAN MANUALES 070553 MOLINILLOS ELÉCTRICOS DE COCINA 070277 MOLINILLOS PARA USO DOMÉSTICO QUE NO SEAN MANUALES 070586 PELADORES ELÉCTRICOS DE VERDURAS Y HORTALIZAS 070211 PICADORAS DE CARNE ELÉCTRICAS / MOLINOS DE CARNE ELÉCTRICOS / TRITURADORAS DE CARNE ELÉCTRICAS 070475 ROBOTS DE COCINA ELÉCTRICOS / PROCESADORES DE ALIMENTOS ELÉCTRICOS 070084 SECADORAS CENTRÍFUGAS.</t>
  </si>
  <si>
    <t>Consiste en un conjunto sobre un fondo color blanco, sobre este se observa una figura que simula ser una letra (S), sin embargo dejamos claro que no forma parte del nombre marcario, pero si es parte del diseño, la figura tiene un trazo grueso de color gris oscuro con una línea gruesa color azul y se ve un segundo trazo de color blanco y construyen la letra (S). Debajo de esto se encuentra el nombre marcario (Smart Home) (Inteligente hogar), Smart en color gris y Home en color azul, las letras finas, en mayúscula, letra tipo imprenta. Se reivindica el conjunto y colores mencionados.</t>
  </si>
  <si>
    <t>calle Union y Villaflor Centro Comercial City Market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</si>
  <si>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width="10%"&gt;05/09/2023&lt;/td&gt;&lt;td class="izq6a-color" width="10%"&gt;&lt;/td&gt;&lt;td class="izq6a-color" width="10%"&gt;0&lt;/td&gt;&lt;td class="izq6a-color" width="20%"&gt;INGRESO DE SOLICITUD&lt;/td&gt;&lt;td class="izq6a-color" width="10%"&gt;05/09/2023&lt;/td&gt;&lt;td class="izq6a-color" width="30%"&gt;Pago de Tasa y Publicacion en Prensa: F0647026 Tramite: 377713 Ref.: 377719&lt;/td&gt;&lt;td class="celda8" width="10%"&gt;  &lt;/td&gt;&lt;/tr&gt;&lt;tr&gt;&lt;td class="izq6a-color" width="10%"&gt;07/12/2023&lt;/td&gt;&lt;td class="izq6a-color" width="10%"&gt;&lt;/td&gt;&lt;td class="izq6a-color" width="10%"&gt;0&lt;/td&gt;&lt;td class="izq6a-color" width="20%"&gt;POR NOTIFICAR ORDEN DE PUBLICACION EN PRENSA POR EXAM. DE FORMA APROBADO&lt;/td&gt;&lt;td class="izq6a-color" width="10%"&gt;07/12/2023&lt;/td&gt;&lt;td class="izq6a-color" width="30%"&gt;&lt;/td&gt;&lt;td class="celda8" width="10%"&gt;  &lt;/td&gt;&lt;/tr&gt;&lt;tr&gt;&lt;td class="izq6a-color" width="10%"&gt;28/12/2023&lt;/td&gt;&lt;td class="izq6a-color" width="10%"&gt;06/03/2024&lt;/td&gt;&lt;td class="izq6a-color" width="10%"&gt;626&lt;/td&gt;&lt;td class="izq6a-color" width="20%"&gt;ORDEN DE PUBLICACION EN PRENSA NOTIFICADA EN BOLETIN&lt;/td&gt;&lt;td class="izq6a-color" width="10%"&gt;28/12/2023&lt;/td&gt;&lt;td class="izq6a-color" width="30%"&gt;ORDEN DE PUBLICACION NOTIFICADA EN BOLETIN 626&lt;/td&gt;&lt;td class="celda8" width="10%"&gt;  &lt;/td&gt;&lt;/tr&gt;&lt;tr&gt;&lt;td class="izq6a-color" width="10%"&gt;28/12/2023&lt;/td&gt;&lt;td class="izq6a-color" width="10%"&gt;&lt;/td&gt;&lt;td class="izq6a-color" width="10%"&gt;626&lt;/td&gt;&lt;td class="izq6a-color" width="20%"&gt;PUBLICACION EN PRENSA DIGITAL PAGADA Y EN CURSO&lt;/td&gt;&lt;td class="izq6a-color" width="10%"&gt;28/12/2023&lt;/td&gt;&lt;td class="izq6a-color" width="30%"&gt;Pago de Tasa y Publicacion en Prensa: F0647026 Tramite: 377713 Ref.: 377719&lt;/td&gt;&lt;td class="celda8" width="10%"&gt;  &lt;/td&gt;&lt;/tr&gt;&lt;tr&gt;&lt;td class="izq6a-color" width="10%"&gt;28/12/2023&lt;/td&gt;&lt;td class="izq6a-color" width="10%"&gt;&lt;/td&gt;&lt;td class="izq6a-color" width="10%"&gt;0&lt;/td&gt;&lt;td class="izq6a-color" width="20%"&gt;RECEPCION DE PUBLICACION EN PRENSA&lt;/td&gt;&lt;td class="izq6a-color" width="10%"&gt;03/01/2024&lt;/td&gt;&lt;td class="izq6a-color" width="30%"&gt;Periodico Digital del SAPI No.:2326 de Fecha: 28/12/2023 segun T/No.: 377713 &lt;/td&gt;&lt;td class="celda8" width="10%"&gt;  &lt;/td&gt;&lt;/tr&gt;&lt;tr&gt;&lt;td class="izq6a-color" width="10%"&gt;29/01/2024&lt;/td&gt;&lt;td class="izq6a-color" width="10%"&gt;&lt;/td&gt;&lt;td class="izq6a-color" width="10%"&gt;626&lt;/td&gt;&lt;td class="izq6a-color" width="20%"&gt;ORDEN DE PUBLICACION EN BOLETIN COMO SOLICITADA&lt;/td&gt;&lt;td class="izq6a-color" width="10%"&gt;29/01/2024&lt;/td&gt;&lt;td class="izq6a-color" width="30%"&gt;&lt;/td&gt;&lt;td class="celda8" width="10%"&gt;  &lt;/td&gt;&lt;/tr&gt;&lt;tr&gt;&lt;td class="izq6a-color" width="10%"&gt;20/02/2024&lt;/td&gt;&lt;td class="izq6a-color" width="10%"&gt;03/04/2024&lt;/td&gt;&lt;td class="izq6a-color" width="10%"&gt;627&lt;/td&gt;&lt;td class="izq6a-color" width="20%"&gt;PUBLICACION DE LA MARCA COMO SOLICITADA &lt;/td&gt;&lt;td class="izq6a-color" width="10%"&gt;20/02/2024&lt;/td&gt;&lt;td class="izq6a-color" width="30%"&gt;PUBLICADA EN BOLETIN 627&lt;/td&gt;&lt;td class="celda8" width="10%"&gt;  &lt;/td&gt;&lt;/tr&gt;&lt;tr&gt;&lt;td class="izq6a-color" width="10%"&gt;09/04/2024&lt;/td&gt;&lt;td class="izq6a-color" width="10%"&gt;&lt;/td&gt;&lt;td class="izq6a-color" width="10%"&gt;&lt;/td&gt;&lt;td class="izq6a-color" width="20%"&gt;BUSQUEDA GRAFICA ELABORADA, PENDIENTE DE EXAMEN DE FONDO&lt;/td&gt;&lt;td class="izq6a-color" width="10%"&gt;09/04/2024&lt;/td&gt;&lt;td class="izq6a-color" width="30%"&gt;BUSQUEDA GRAFICA ELABORADA, PENDIENTE DE EXAMEN DE FONDO&lt;/td&gt;&lt;td class="celda8" width="10%"&gt;  &lt;/td&gt;&lt;/tr&gt;&lt;tr&gt;&lt;td class="izq6a-color" width="10%"&gt;26/04/2024&lt;/td&gt;&lt;td class="izq6a-color" width="10%"&gt;&lt;/td&gt;&lt;td class="izq6a-color" width="10%"&gt;0&lt;/td&gt;&lt;td class="izq6a-color" width="20%"&gt;SOLICITUD EN EXAMEN DE REGISTRABILIDAD&lt;/td&gt;&lt;td class="izq6a-color" width="10%"&gt;26/04/2024&lt;/td&gt;&lt;td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width="10%"&gt;24/05/2024&lt;/td&gt;&lt;td class="izq6a-color" width="10%"&gt;24/05/2039&lt;/td&gt;&lt;td class="izq6a-color" width="10%"&gt;389&lt;/td&gt;&lt;td class="izq6a-color" width="20%"&gt;REGISTRO DE MARCA&lt;/td&gt;&lt;td class="izq6a-color" width="10%"&gt;07/06/2024&lt;/td&gt;&lt;td class="izq6a-color" width="30%"&gt;REGISTRO NUMERO: P398832, POR TRAMITE WEBPI: T0427329&lt;/td&gt;&lt;td class="celda8" width="10%"&gt;&lt;a href="http://multimedia.sapi.gob.ve/marcas/certificados/boletin630/2023007722.pdf" target="_blank"&gt;&lt;img border="1" height="40" src="https://webpi.sapi.gob.ve/imagenes/ver_devolucion.png" width="40"/&gt;&lt;/a&gt;&lt;/td&gt;&lt;/tr&gt;&lt;tr&gt;&lt;td class="izq6a-color" width="10%"&gt;07/06/2024&lt;/td&gt;&lt;td class="izq6a-color" width="10%"&gt;&lt;/td&gt;&lt;td class="izq6a-color" width="10%"&gt;427329&lt;/td&gt;&lt;td class="izq6a-color" width="20%"&gt;PAGO DE DERECHOS&lt;/td&gt;&lt;td class="izq6a-color" width="10%"&gt;07/06/2024&lt;/td&gt;&lt;td class="izq6a-color" width="30%"&gt;7&lt;/td&gt;&lt;td class="celda8" width="10%"&gt;  &lt;/td&gt;&lt;/tr&gt;&lt;/table&gt;</t>
  </si>
  <si>
    <t>Webpi 28-feb-2025 03:36:10</t>
  </si>
  <si>
    <t>S082549</t>
  </si>
  <si>
    <t>SERVICIOS MÉDICOS Y SANITARIOS; SUMINISTRO DE INFORMACIÓN Y SERVICIOS MÉDICOS; INFORMACIÓN PROPORCIONADA A PACIENTES Y PROFESIONALES SANITARIOS SOBRE PRODUCTOS FARMACÉUTICOS, VACUNAS, DISPOSITIVOS MÉDICOS, ENFERMEDADES Y TRASTORNOS MÉDICOS Y TRATAMIENTOS RELACIONADOS; SERVICIOS DE TRATAMIENTO MÉDICO DE TERAPIA DE GENES Y CELULAR; SERVICIOS MÉDICOS Y DE ATENCIÓN SANITARIA; PRUEBAS GENÉTICAS Y HUELLAS GENÉTICAS CON FINES MÉDICOS; PRESTACIÓN DE SERVICIOS DE INFORMACIÓN, CONSULTORÍA Y ASESORAMIENTO RELACIONADOS CON CUALQUIERA DE LOS SERVICIOS MENCIONADOS.</t>
  </si>
  <si>
    <t>2023-1909</t>
  </si>
  <si>
    <t>LA ETIQUETA TIENE COMO ELEMENTO PRINCIPAL LAS PALABRAS “JOHNSON&amp;JOHNSON”, ESCRITAS EN LETRA TIPO MOLDE, DE TRAZO GRUESO, COLOR ROJO, DONDE LAS LETRAS “J” SE PRESENTAN EN MAYÚSCULAS Y EL RESTO DE LAS LETRAS EN MINÚSCULAS, AMBAS PALABRAS “JOHNSON” ESTÁN SEPARADAS POR EL CARÁCTER O SÍMBOLO TIPOGRÁFICO “&amp;” QUE REPRESENTA LA Y COMERCIAL Y ES LA CONJUNCIÓN COPULATIVA LATINA ET. TODO EL CONJUNTO ANTERIORMENTE DESCRITO SE OBSERVA SOBRE UN FONDO DE COLOR BLANCO. SE REIVINDICA EL CONJUNTO ANTERIORMENTE DESCRITO Y LA COMBINACIÓN DE COLORES SEGÚN SE DESCRIBE. LA DESCRIPCIÓN DE COLORES SE HA HECHO EN CUMPLIMIENTO AL AVISO OFICIAL S/N EMANADO DEL REGISTRO DE LA PROPIEDAD INTELECTUAL FECHADO 18 DE NOVIEMBRE DE 1996.</t>
  </si>
  <si>
    <t>Prioridad: 89501 en: JAMAICA de fecha: 08/05/2023</t>
  </si>
  <si>
    <t>One Johnson &amp; Johnson Plaza, New Brunswick, New Jersey 08933, U.S.A.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</si>
  <si>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width="10%"&gt;14/09/2023&lt;/td&gt;&lt;td class="izq6a-color" width="10%"&gt;&lt;/td&gt;&lt;td class="izq6a-color" width="10%"&gt;0&lt;/td&gt;&lt;td class="izq6a-color" width="20%"&gt;INGRESO DE SOLICITUD&lt;/td&gt;&lt;td class="izq6a-color" width="10%"&gt;14/09/2023&lt;/td&gt;&lt;td class="izq6a-color" width="30%"&gt;Pago de Tasa y Publicacion en Prensa: F0649063 Tramite: 379985 Ref.: 379401&lt;/td&gt;&lt;td class="celda8" width="10%"&gt;  &lt;/td&gt;&lt;/tr&gt;&lt;tr&gt;&lt;td class="izq6a-color" width="10%"&gt;02/11/2023&lt;/td&gt;&lt;td class="izq6a-color" width="10%"&gt;&lt;/td&gt;&lt;td class="izq6a-color" width="10%"&gt;0&lt;/td&gt;&lt;td class="izq6a-color" width="20%"&gt;SOLICITUD EN EXAMEN DE FORMA&lt;/td&gt;&lt;td class="izq6a-color" width="10%"&gt;02/11/2023&lt;/td&gt;&lt;td class="izq6a-color" width="30%"&gt;&lt;/td&gt;&lt;td class="celda8" width="10%"&gt;  &lt;/td&gt;&lt;/tr&gt;&lt;tr&gt;&lt;td class="izq6a-color" width="10%"&gt;02/11/2023&lt;/td&gt;&lt;td class="izq6a-color" width="10%"&gt;&lt;/td&gt;&lt;td class="izq6a-color" width="10%"&gt;0&lt;/td&gt;&lt;td class="izq6a-color" width="20%"&gt;SOLICITUD EN EXAMEN DE FORMA&lt;/td&gt;&lt;td class="izq6a-color" width="10%"&gt;02/11/2023&lt;/td&gt;&lt;td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width="30%"&gt;DEVUELTA EN BOLETIN 627&lt;/td&gt;&lt;td class="celda8" width="10%"&gt;&lt;a href="https://webpi.sapi.gob.ve/documentos/devolucion/marcas/forma/boletin627/2023008002.pdf" target="_blank"&gt;&lt;img border="1" height="40" src="https://webpi.sapi.gob.ve/imagenes/ver_devolucion.png" width="40"/&gt;&lt;/a&gt;&lt;/td&gt;&lt;/tr&gt;&lt;tr&gt;&lt;td class="izq6a-color" width="10%"&gt;28/02/2024&lt;/td&gt;&lt;td class="izq6a-color" width="10%"&gt;&lt;/td&gt;&lt;td class="izq6a-color" width="10%"&gt;627&lt;/td&gt;&lt;td class="izq6a-color" width="20%"&gt;ESCRITO DE REINGRESO&lt;/td&gt;&lt;td class="izq6a-color" width="10%"&gt;28/02/2024&lt;/td&gt;&lt;td class="izq6a-color" width="30%"&gt;Contestacion a Oficio de Devolucion de forma publicado en el boletin: 627. Tramite Webpi: 408404&lt;/td&gt;&lt;td class="celda8" width="10%"&gt;&lt;a href="https://webpi.sapi.gob.ve/documentos/cdevolucion/marcas/forma/boletin627/ecd_2023008002.pdf" target="_blank"&gt;&lt;img border="1" height="40" src="https://webpi.sapi.gob.ve/imagenes/ver_devolucion.png" width="40"/&gt;&lt;/a&gt;&lt;/td&gt;&lt;/tr&gt;&lt;tr&gt;&lt;td class="izq6a-color" width="10%"&gt;07/06/2024&lt;/td&gt;&lt;td class="izq6a-color" width="10%"&gt;&lt;/td&gt;&lt;td class="izq6a-color" width="10%"&gt;0&lt;/td&gt;&lt;td class="izq6a-color" width="20%"&gt;REINGRESO DE SOLICITUD&lt;/td&gt;&lt;td class="izq6a-color" width="10%"&gt;07/06/2024&lt;/td&gt;&lt;td class="izq6a-color" width="30%"&gt;&lt;/td&gt;&lt;td class="celda8" width="10%"&gt;  &lt;/td&gt;&lt;/tr&gt;&lt;tr&gt;&lt;td class="izq6a-color" width="10%"&gt;14/06/2024&lt;/td&gt;&lt;td class="izq6a-color" width="10%"&gt;&lt;/td&gt;&lt;td class="izq6a-color" width="10%"&gt;0&lt;/td&gt;&lt;td class="izq6a-color" width="20%"&gt;POR NOTIFICAR ORDEN DE PUBLICACION EN PRENSA POR EXAM. DE FORMA APROBADO&lt;/td&gt;&lt;td class="izq6a-color" width="10%"&gt;14/06/2024&lt;/td&gt;&lt;td class="izq6a-color" width="30%"&gt;&lt;/td&gt;&lt;td class="celda8" width="10%"&gt;  &lt;/td&gt;&lt;/tr&gt;&lt;tr&gt;&lt;td class="izq6a-color" width="10%"&gt;08/07/2024&lt;/td&gt;&lt;td class="izq6a-color" width="10%"&gt;05/09/2024&lt;/td&gt;&lt;td class="izq6a-color" width="10%"&gt;632&lt;/td&gt;&lt;td class="izq6a-color" width="20%"&gt;ORDEN DE PUBLICACION EN PRENSA NOTIFICADA EN BOLETIN&lt;/td&gt;&lt;td class="izq6a-color" width="10%"&gt;08/07/2024&lt;/td&gt;&lt;td class="izq6a-color" width="30%"&gt;ORDEN DE PUBLICACION NOTIFICADA EN BOLETIN 632&lt;/td&gt;&lt;td class="celda8" width="10%"&gt;  &lt;/td&gt;&lt;/tr&gt;&lt;tr&gt;&lt;td class="izq6a-color" width="10%"&gt;08/07/2024&lt;/td&gt;&lt;td class="izq6a-color" width="10%"&gt;&lt;/td&gt;&lt;td class="izq6a-color" width="10%"&gt;632&lt;/td&gt;&lt;td class="izq6a-color" width="20%"&gt;PUBLICACION EN PRENSA DIGITAL PAGADA Y EN CURSO&lt;/td&gt;&lt;td class="izq6a-color" width="10%"&gt;08/07/2024&lt;/td&gt;&lt;td class="izq6a-color" width="30%"&gt;Pago de Tasa y Publicacion en Prensa: F0649063 Tramite: 379985 Ref.: 379401&lt;/td&gt;&lt;td class="celda8" width="10%"&gt;  &lt;/td&gt;&lt;/tr&gt;&lt;tr&gt;&lt;td class="izq6a-color" width="10%"&gt;08/07/2024&lt;/td&gt;&lt;td class="izq6a-color" width="10%"&gt;&lt;/td&gt;&lt;td class="izq6a-color" width="10%"&gt;0&lt;/td&gt;&lt;td class="izq6a-color" width="20%"&gt;RECEPCION DE PUBLICACION EN PRENSA&lt;/td&gt;&lt;td class="izq6a-color" width="10%"&gt;26/07/2024&lt;/td&gt;&lt;td class="izq6a-color" width="30%"&gt;Periodico Digital del SAPI No.:2519 de Fecha: 08/07/2024 segun T/No.: 379985 &lt;/td&gt;&lt;td class="celda8" width="10%"&gt;  &lt;/td&gt;&lt;/tr&gt;&lt;tr&gt;&lt;td class="izq6a-color" width="10%"&gt;07/08/2024&lt;/td&gt;&lt;td class="izq6a-color" width="10%"&gt;&lt;/td&gt;&lt;td class="izq6a-color" width="10%"&gt;632&lt;/td&gt;&lt;td class="izq6a-color" width="20%"&gt;ORDEN DE PUBLICACION EN BOLETIN COMO SOLICITADA&lt;/td&gt;&lt;td class="izq6a-color" width="10%"&gt;07/08/2024&lt;/td&gt;&lt;td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width="10%"&gt;01/10/2024&lt;/td&gt;&lt;td class="izq6a-color" width="10%"&gt;&lt;/td&gt;&lt;td class="izq6a-color" width="10%"&gt;0&lt;/td&gt;&lt;td class="izq6a-color" width="20%"&gt;SOLICITUD EN EXAMEN DE REGISTRABILIDAD&lt;/td&gt;&lt;td class="izq6a-color" width="10%"&gt;01/10/2024&lt;/td&gt;&lt;td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width="10%"&gt;479&lt;/td&gt;&lt;td class="izq6a-color" width="20%"&gt;REGISTRO DE MARCA&lt;/td&gt;&lt;td class="izq6a-color" width="10%"&gt;14/11/2024&lt;/td&gt;&lt;td class="izq6a-color" width="30%"&gt;REGISTRO NUMERO: S082549, POR TRAMITE WEBPI: T0462060&lt;/td&gt;&lt;td class="celda8" width="10%"&gt;&lt;a href="http://multimedia.sapi.gob.ve/marcas/certificados/boletin635/2023008002.pdf" target="_blank"&gt;&lt;img border="1" height="40" src="https://webpi.sapi.gob.ve/imagenes/ver_devolucion.png" width="40"/&gt;&lt;/a&gt;&lt;/td&gt;&lt;/tr&gt;&lt;tr&gt;&lt;td class="izq6a-color" width="10%"&gt;14/11/2024&lt;/td&gt;&lt;td class="izq6a-color" width="10%"&gt;&lt;/td&gt;&lt;td class="izq6a-color" width="10%"&gt;462060&lt;/td&gt;&lt;td class="izq6a-color" width="20%"&gt;PAGO DE DERECHOS&lt;/td&gt;&lt;td class="izq6a-color" width="10%"&gt;14/11/2024&lt;/td&gt;&lt;td class="izq6a-color" width="30%"&gt;44&lt;/td&gt;&lt;td class="celda8" width="10%"&gt;  &lt;/td&gt;&lt;/tr&gt;&lt;/table&gt;</t>
  </si>
  <si>
    <t>Webpi 28-feb-2025 03:36:22</t>
  </si>
  <si>
    <t>P403123</t>
  </si>
  <si>
    <t>JABONES JABONES PARA USO DOMÉSTICO, JABONES DE BAÑO, JABÓN DE BELLEZA; JABONES PARA USO PERSONAL; JABONES COSMÉTICOS, PASTILLAS DE JABÓN DE TOCADOR; JABÓN DE TOCADOR PERFUMES; AGUAS DE TOCADOR, AGUA PERFUMADA, ACEITES ESENCIALES, PRODUCTOS COSMÉTICOS, LOCIONES PARA EL CABELLO; DENTIFRICOS; ACEITES PARA USO HIGIÉNICO, ACEITES CORPORALES [PARA USO COSMÉTICO); ACEITES PARA PERFUMES Y AROMAS, CHAMPÚS; GELES DE DUCHA; ESPUMAS DE BAÑO; BAÑO DE BURBUJAS; LOCIONES DE PROTECCIÓN SOLAR, GELES PARA USO COSMÉTICO; MÁSCARAS DE BELLEZA, PREPARACIONES COSMÉTICAS PARA EL BAÑO; PREPARACIONES COSMÉTICAS PARA EL CUIDADO DE LA PIEL, CREMAS COSMÉTICAS, LOCIÓN TONIFICANTE, PARA ROSTRO, CUERPO Y MANOS, PRODUCTOS DE LIMPIEZA PARA LOS OJOS, PREPARACIONES DESMAQUILLANTES, LIMPIADORES DE PIEL, LÁPICES PARA USO COSMÉTICO PREPARACIONES COSMÉTICAS PARA PESTAÑAS, COSMÉTICOS PARA CEJAS: TALCO EN POLVO PARA USO SANITARIO, PREPARACIONES PARA EL AFEITADO; GELES DE AFEITAR, ESPUMAS PARA ANTES DEL AFEITADO, JABONES DE AFEITAR, LOCIONES PARA DESPUÉS DEL AFEITADO, LECHES LIMPIADORAS PARA EL TOCADOR, MAQUILLAJE DE OJO; CONSTITUIR, MÁSCARAS, POLVOS DE MAQUILLAJE, BASES DE MAQUILLAJE; ESMALTE DE UÑAS; PRODUCTOS PARA EL CUIDADO DE LAS UÑAS; FORTALECEDORES DE UÑAS; BÁLSAMOS LABIALES [NO MEDICINALES); DESODORANTES PARA USO PERSONAL; PREPARACIONES DEPILATORIAS; CERA DEPILATORIA, PREPARACIONES COSMÉTICAS PARA ADELGAZAR PREPARACIONES AUTOBRONCEADORAS (COSMÉTICAS) PREPARACIONES COSMÉTICAS DE PROTECCIÓN SOLAR PAÑUELOS IMPREGNADOS DE LOCIONES COSMÉTICAS; INCIENSO; PREPARACIONES AROMÁTICAS PARA EL AIRE, BOLSITAS PARA PERFUMAR LA ROPA, AEROSOLES REFRESCANTES PARA TELAS PERFUMADOS, AEROSOLES PERFUMADOS PARA LINO: POPURRIS [FRAGANCIAS), CREMAS PARA BLANQUEAR LA PIEL PASTAS PARA AFEITADORAS, PAPEL ABRASIVO, COSMÉTICOS PARA ANIMALES</t>
  </si>
  <si>
    <t>2024-0094</t>
  </si>
  <si>
    <t>551 Fifth Avenue, Suite 2030 , 10176 New York, NY, USA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</si>
  <si>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width="10%"&gt;14/09/2023&lt;/td&gt;&lt;td class="izq6a-color" width="10%"&gt;&lt;/td&gt;&lt;td class="izq6a-color" width="10%"&gt;0&lt;/td&gt;&lt;td class="izq6a-color" width="20%"&gt;INGRESO DE SOLICITUD&lt;/td&gt;&lt;td class="izq6a-color" width="10%"&gt;14/09/2023&lt;/td&gt;&lt;td class="izq6a-color" width="30%"&gt;Pago de Tasa y Publicacion en Prensa: F0649095 Tramite: 380041 Ref.: 379460&lt;/td&gt;&lt;td class="celda8" width="10%"&gt;  &lt;/td&gt;&lt;/tr&gt;&lt;tr&gt;&lt;td class="izq6a-color" width="10%"&gt;02/11/2023&lt;/td&gt;&lt;td class="izq6a-color" width="10%"&gt;&lt;/td&gt;&lt;td class="izq6a-color" width="10%"&gt;0&lt;/td&gt;&lt;td class="izq6a-color" width="20%"&gt;SOLICITUD EN EXAMEN DE FORMA&lt;/td&gt;&lt;td class="izq6a-color" width="10%"&gt;02/11/2023&lt;/td&gt;&lt;td class="izq6a-color" width="30%"&gt;&lt;/td&gt;&lt;td class="celda8" width="10%"&gt;  &lt;/td&gt;&lt;/tr&gt;&lt;tr&gt;&lt;td class="izq6a-color" width="10%"&gt;02/11/2023&lt;/td&gt;&lt;td class="izq6a-color" width="10%"&gt;&lt;/td&gt;&lt;td class="izq6a-color" width="10%"&gt;0&lt;/td&gt;&lt;td class="izq6a-color" width="20%"&gt;SOLICITUD EN EXAMEN DE FORMA&lt;/td&gt;&lt;td class="izq6a-color" width="10%"&gt;02/11/2023&lt;/td&gt;&lt;td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width="30%"&gt;DEVUELTA EN BOLETIN 627&lt;/td&gt;&lt;td class="celda8" width="10%"&gt;&lt;a href="https://webpi.sapi.gob.ve/documentos/devolucion/marcas/forma/boletin627/2023008003.pdf" target="_blank"&gt;&lt;img border="1" height="40" src="https://webpi.sapi.gob.ve/imagenes/ver_devolucion.png" width="40"/&gt;&lt;/a&gt;&lt;/td&gt;&lt;/tr&gt;&lt;tr&gt;&lt;td class="izq6a-color" width="10%"&gt;29/02/2024&lt;/td&gt;&lt;td class="izq6a-color" width="10%"&gt;&lt;/td&gt;&lt;td class="izq6a-color" width="10%"&gt;627&lt;/td&gt;&lt;td class="izq6a-color" width="20%"&gt;ESCRITO DE REINGRESO&lt;/td&gt;&lt;td class="izq6a-color" width="10%"&gt;29/02/2024&lt;/td&gt;&lt;td class="izq6a-color" width="30%"&gt;Contestacion a Oficio de Devolucion de forma publicado en el boletin: 627. Tramite Webpi: 408577&lt;/td&gt;&lt;td class="celda8" width="10%"&gt;&lt;a href="https://webpi.sapi.gob.ve/documentos/cdevolucion/marcas/forma/boletin627/ecd_2023008003.pdf" target="_blank"&gt;&lt;img border="1" height="40" src="https://webpi.sapi.gob.ve/imagenes/ver_devolucion.png" width="40"/&gt;&lt;/a&gt;&lt;/td&gt;&lt;/tr&gt;&lt;tr&gt;&lt;td class="izq6a-color" width="10%"&gt;07/06/2024&lt;/td&gt;&lt;td class="izq6a-color" width="10%"&gt;&lt;/td&gt;&lt;td class="izq6a-color" width="10%"&gt;0&lt;/td&gt;&lt;td class="izq6a-color" width="20%"&gt;REINGRESO DE SOLICITUD&lt;/td&gt;&lt;td class="izq6a-color" width="10%"&gt;07/06/2024&lt;/td&gt;&lt;td class="izq6a-color" width="30%"&gt;&lt;/td&gt;&lt;td class="celda8" width="10%"&gt;  &lt;/td&gt;&lt;/tr&gt;&lt;tr&gt;&lt;td class="izq6a-color" width="10%"&gt;14/06/2024&lt;/td&gt;&lt;td class="izq6a-color" width="10%"&gt;&lt;/td&gt;&lt;td class="izq6a-color" width="10%"&gt;0&lt;/td&gt;&lt;td class="izq6a-color" width="20%"&gt;POR NOTIFICAR ORDEN DE PUBLICACION EN PRENSA POR EXAM. DE FORMA APROBADO&lt;/td&gt;&lt;td class="izq6a-color" width="10%"&gt;14/06/2024&lt;/td&gt;&lt;td class="izq6a-color" width="30%"&gt;&lt;/td&gt;&lt;td class="celda8" width="10%"&gt;  &lt;/td&gt;&lt;/tr&gt;&lt;tr&gt;&lt;td class="izq6a-color" width="10%"&gt;08/07/2024&lt;/td&gt;&lt;td class="izq6a-color" width="10%"&gt;05/09/2024&lt;/td&gt;&lt;td class="izq6a-color" width="10%"&gt;632&lt;/td&gt;&lt;td class="izq6a-color" width="20%"&gt;ORDEN DE PUBLICACION EN PRENSA NOTIFICADA EN BOLETIN&lt;/td&gt;&lt;td class="izq6a-color" width="10%"&gt;08/07/2024&lt;/td&gt;&lt;td class="izq6a-color" width="30%"&gt;ORDEN DE PUBLICACION NOTIFICADA EN BOLETIN 632&lt;/td&gt;&lt;td class="celda8" width="10%"&gt;  &lt;/td&gt;&lt;/tr&gt;&lt;tr&gt;&lt;td class="izq6a-color" width="10%"&gt;08/07/2024&lt;/td&gt;&lt;td class="izq6a-color" width="10%"&gt;&lt;/td&gt;&lt;td class="izq6a-color" width="10%"&gt;632&lt;/td&gt;&lt;td class="izq6a-color" width="20%"&gt;PUBLICACION EN PRENSA DIGITAL PAGADA Y EN CURSO&lt;/td&gt;&lt;td class="izq6a-color" width="10%"&gt;08/07/2024&lt;/td&gt;&lt;td class="izq6a-color" width="30%"&gt;Pago de Tasa y Publicacion en Prensa: F0649095 Tramite: 380041 Ref.: 379460&lt;/td&gt;&lt;td class="celda8" width="10%"&gt;  &lt;/td&gt;&lt;/tr&gt;&lt;tr&gt;&lt;td class="izq6a-color" width="10%"&gt;08/07/2024&lt;/td&gt;&lt;td class="izq6a-color" width="10%"&gt;&lt;/td&gt;&lt;td class="izq6a-color" width="10%"&gt;0&lt;/td&gt;&lt;td class="izq6a-color" width="20%"&gt;RECEPCION DE PUBLICACION EN PRENSA&lt;/td&gt;&lt;td class="izq6a-color" width="10%"&gt;26/07/2024&lt;/td&gt;&lt;td class="izq6a-color" width="30%"&gt;Periodico Digital del SAPI No.:2519 de Fecha: 08/07/2024 segun T/No.: 380041 &lt;/td&gt;&lt;td class="celda8" width="10%"&gt;  &lt;/td&gt;&lt;/tr&gt;&lt;tr&gt;&lt;td class="izq6a-color" width="10%"&gt;07/08/2024&lt;/td&gt;&lt;td class="izq6a-color" width="10%"&gt;&lt;/td&gt;&lt;td class="izq6a-color" width="10%"&gt;632&lt;/td&gt;&lt;td class="izq6a-color" width="20%"&gt;ORDEN DE PUBLICACION EN BOLETIN COMO SOLICITADA&lt;/td&gt;&lt;td class="izq6a-color" width="10%"&gt;07/08/2024&lt;/td&gt;&lt;td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width="10%"&gt;01/10/2024&lt;/td&gt;&lt;td class="izq6a-color" width="10%"&gt;&lt;/td&gt;&lt;td class="izq6a-color" width="10%"&gt;0&lt;/td&gt;&lt;td class="izq6a-color" width="20%"&gt;SOLICITUD EN EXAMEN DE REGISTRABILIDAD&lt;/td&gt;&lt;td class="izq6a-color" width="10%"&gt;01/10/2024&lt;/td&gt;&lt;td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width="10%"&gt;445&lt;/td&gt;&lt;td class="izq6a-color" width="20%"&gt;REGISTRO DE MARCA&lt;/td&gt;&lt;td class="izq6a-color" width="10%"&gt;29/10/2024&lt;/td&gt;&lt;td class="izq6a-color" width="30%"&gt;REGISTRO NUMERO: P403123, POR TRAMITE WEBPI: T0458555&lt;/td&gt;&lt;td class="celda8" width="10%"&gt;&lt;a href="http://multimedia.sapi.gob.ve/marcas/certificados/boletin635/2023008003.pdf" target="_blank"&gt;&lt;img border="1" height="40" src="https://webpi.sapi.gob.ve/imagenes/ver_devolucion.png" width="40"/&gt;&lt;/a&gt;&lt;/td&gt;&lt;/tr&gt;&lt;tr&gt;&lt;td class="izq6a-color" width="10%"&gt;29/10/2024&lt;/td&gt;&lt;td class="izq6a-color" width="10%"&gt;&lt;/td&gt;&lt;td class="izq6a-color" width="10%"&gt;458555&lt;/td&gt;&lt;td class="izq6a-color" width="20%"&gt;PAGO DE DERECHOS&lt;/td&gt;&lt;td class="izq6a-color" width="10%"&gt;29/10/2024&lt;/td&gt;&lt;td class="izq6a-color" width="30%"&gt;3&lt;/td&gt;&lt;td class="celda8" width="10%"&gt;  &lt;/td&gt;&lt;/tr&gt;&lt;/table&gt;</t>
  </si>
  <si>
    <t>Webpi 28-feb-2025 03:36:34</t>
  </si>
  <si>
    <t>BASES METÁLICAS PARA TV. PRODUCTOS TRANSPORTABLES METÁLICOS. PRODUCTOS SIMPLES FABRICADOS A PARTIR DE METALES.</t>
  </si>
  <si>
    <t>LA ETIQUETA DE LA MARCA “OMEGA ELECTRONICS” VIENE DADA POR UN SIMBOLO DE LA LETRA OMEGA GRIEGA (LA MITAD) EN COLOR AZUL OSCURO. AL LADO DEL MISMO SE OBSERVA EN LETRAS GRANDES DE COLOR NEGRO Y TRAZO FINO, LA PALABRA “OMEGA” DEBAJO DE LA CUAL SE LEE EN LETRAS PEQUEÑAS LA PALABRA ”ELECTRONICS” EN COLOR NEGRO EN LETRAS MÁS PEQUEÑAS PERO TIPO SCRIPT TAMBIÉN. NO SE REIVINDICA LA PARTE GENÉRICA.</t>
  </si>
  <si>
    <t>1109561;1109562</t>
  </si>
  <si>
    <t>RABBAT SABE SOUBJI ANTONIO;RABBAT SABE KARIM RICARDO</t>
  </si>
  <si>
    <t>MARACAY-EDO.ARAGUA - VENEZUELA;Maracay- Edo. Aragua - VENEZUELA</t>
  </si>
  <si>
    <t>DETENER POR LA SOLICITUD 2020-000687, DENOMINADA: OMEGA (801), (06 INT),</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</si>
  <si>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width="10%"&gt;14/09/2023&lt;/td&gt;&lt;td class="izq6a-color" width="10%"&gt;&lt;/td&gt;&lt;td class="izq6a-color" width="10%"&gt;0&lt;/td&gt;&lt;td class="izq6a-color" width="20%"&gt;INGRESO DE SOLICITUD&lt;/td&gt;&lt;td class="izq6a-color" width="10%"&gt;14/09/2023&lt;/td&gt;&lt;td class="izq6a-color" width="30%"&gt;Pago de Tasa y Publicacion en Prensa: F0649158 Tramite: 380118 Ref.: 379513&lt;/td&gt;&lt;td class="celda8" width="10%"&gt;  &lt;/td&gt;&lt;/tr&gt;&lt;tr&gt;&lt;td class="izq6a-color" width="10%"&gt;20/10/2023&lt;/td&gt;&lt;td class="izq6a-color" width="10%"&gt;&lt;/td&gt;&lt;td class="izq6a-color" width="10%"&gt;0&lt;/td&gt;&lt;td class="izq6a-color" width="20%"&gt;ESCRITO DE RECEPCION DE DOCUMENTOS (RECAUDOS)&lt;/td&gt;&lt;td class="izq6a-color" width="10%"&gt;20/10/2023&lt;/td&gt;&lt;td class="izq6a-color" width="30%"&gt;ESCRITO DE RECEPCION DE DOCUMENTOS (FM-02 Y RECAUDOS).&lt;/td&gt;&lt;td class="celda8" width="10%"&gt;  &lt;/td&gt;&lt;/tr&gt;&lt;tr&gt;&lt;td class="izq6a-color" width="10%"&gt;06/11/2023&lt;/td&gt;&lt;td class="izq6a-color" width="10%"&gt;&lt;/td&gt;&lt;td class="izq6a-color" width="10%"&gt;0&lt;/td&gt;&lt;td class="izq6a-color" width="20%"&gt;POR NOTIFICAR ORDEN DE PUBLICACION EN PRENSA POR EXAM. DE FORMA APROBADO&lt;/td&gt;&lt;td class="izq6a-color" width="10%"&gt;06/11/2023&lt;/td&gt;&lt;td class="izq6a-color" width="30%"&gt;&lt;/td&gt;&lt;td class="celda8" width="10%"&gt;  &lt;/td&gt;&lt;/tr&gt;&lt;tr&gt;&lt;td class="izq6a-color" width="10%"&gt;28/12/2023&lt;/td&gt;&lt;td class="izq6a-color" width="10%"&gt;06/03/2024&lt;/td&gt;&lt;td class="izq6a-color" width="10%"&gt;626&lt;/td&gt;&lt;td class="izq6a-color" width="20%"&gt;ORDEN DE PUBLICACION EN PRENSA NOTIFICADA EN BOLETIN&lt;/td&gt;&lt;td class="izq6a-color" width="10%"&gt;28/12/2023&lt;/td&gt;&lt;td class="izq6a-color" width="30%"&gt;ORDEN DE PUBLICACION NOTIFICADA EN BOLETIN 626&lt;/td&gt;&lt;td class="celda8" width="10%"&gt;  &lt;/td&gt;&lt;/tr&gt;&lt;tr&gt;&lt;td class="izq6a-color" width="10%"&gt;28/12/2023&lt;/td&gt;&lt;td class="izq6a-color" width="10%"&gt;&lt;/td&gt;&lt;td class="izq6a-color" width="10%"&gt;626&lt;/td&gt;&lt;td class="izq6a-color" width="20%"&gt;PUBLICACION EN PRENSA DIGITAL PAGADA Y EN CURSO&lt;/td&gt;&lt;td class="izq6a-color" width="10%"&gt;28/12/2023&lt;/td&gt;&lt;td class="izq6a-color" width="30%"&gt;Pago de Tasa y Publicacion en Prensa: F0649158 Tramite: 380118 Ref.: 379513&lt;/td&gt;&lt;td class="celda8" width="10%"&gt;  &lt;/td&gt;&lt;/tr&gt;&lt;tr&gt;&lt;td class="izq6a-color" width="10%"&gt;28/12/2023&lt;/td&gt;&lt;td class="izq6a-color" width="10%"&gt;&lt;/td&gt;&lt;td class="izq6a-color" width="10%"&gt;0&lt;/td&gt;&lt;td class="izq6a-color" width="20%"&gt;RECEPCION DE PUBLICACION EN PRENSA&lt;/td&gt;&lt;td class="izq6a-color" width="10%"&gt;03/01/2024&lt;/td&gt;&lt;td class="izq6a-color" width="30%"&gt;Periodico Digital del SAPI No.:2326 de Fecha: 28/12/2023 segun T/No.: 380118 &lt;/td&gt;&lt;td class="celda8" width="10%"&gt;  &lt;/td&gt;&lt;/tr&gt;&lt;tr&gt;&lt;td class="izq6a-color" width="10%"&gt;29/01/2024&lt;/td&gt;&lt;td class="izq6a-color" width="10%"&gt;&lt;/td&gt;&lt;td class="izq6a-color" width="10%"&gt;626&lt;/td&gt;&lt;td class="izq6a-color" width="20%"&gt;ORDEN DE PUBLICACION EN BOLETIN COMO SOLICITADA&lt;/td&gt;&lt;td class="izq6a-color" width="10%"&gt;29/01/2024&lt;/td&gt;&lt;td class="izq6a-color" width="30%"&gt;&lt;/td&gt;&lt;td class="celda8" width="10%"&gt;  &lt;/td&gt;&lt;/tr&gt;&lt;tr&gt;&lt;td class="izq6a-color" width="10%"&gt;20/02/2024&lt;/td&gt;&lt;td class="izq6a-color" width="10%"&gt;03/04/2024&lt;/td&gt;&lt;td class="izq6a-color" width="10%"&gt;627&lt;/td&gt;&lt;td class="izq6a-color" width="20%"&gt;PUBLICACION DE LA MARCA COMO SOLICITADA &lt;/td&gt;&lt;td class="izq6a-color" width="10%"&gt;20/02/2024&lt;/td&gt;&lt;td class="izq6a-color" width="30%"&gt;PUBLICADA EN BOLETIN 627&lt;/td&gt;&lt;td class="celda8" width="10%"&gt;  &lt;/td&gt;&lt;/tr&gt;&lt;tr&gt;&lt;td class="izq6a-color" width="10%"&gt;10/04/2024&lt;/td&gt;&lt;td class="izq6a-color" width="10%"&gt;&lt;/td&gt;&lt;td class="izq6a-color" width="10%"&gt;&lt;/td&gt;&lt;td class="izq6a-color" width="20%"&gt;BUSQUEDA GRAFICA ELABORADA, PENDIENTE DE EXAMEN DE FONDO&lt;/td&gt;&lt;td class="izq6a-color" width="10%"&gt;10/04/2024&lt;/td&gt;&lt;td class="izq6a-color" width="30%"&gt;BUSQUEDA GRAFICA ELABORADA, PENDIENTE DE EXAMEN DE FONDO&lt;/td&gt;&lt;td class="celda8" width="10%"&gt;  &lt;/td&gt;&lt;/tr&gt;&lt;tr&gt;&lt;td class="izq6a-color" width="10%"&gt;25/04/2024&lt;/td&gt;&lt;td class="izq6a-color" width="10%"&gt;&lt;/td&gt;&lt;td class="izq6a-color" width="10%"&gt;0&lt;/td&gt;&lt;td class="izq6a-color" width="20%"&gt;SOLICITUD DETENIDA&lt;/td&gt;&lt;td class="izq6a-color" width="10%"&gt;25/04/2024&lt;/td&gt;&lt;td class="izq6a-color" width="30%"&gt;DETENER POR LA SOLICITUD 2020-000687, DENOMINADA: OMEGA (801), (06 INT),&lt;/td&gt;&lt;td class="celda8" width="10%"&gt;  &lt;/td&gt;&lt;/tr&gt;&lt;/table&gt;</t>
  </si>
  <si>
    <t>Webpi 28-feb-2025 03:36:46</t>
  </si>
  <si>
    <t>LEMA COMERCIAL PARA SER APLICADO A LA MARCA “C CORDILLERA SINCE 1920”, SOLICITUD 2023-004438, EN CLASE INT. 29, PRESENTADA EN FECHA 24 DE MAYO DE 2023.</t>
  </si>
  <si>
    <t>DETENIDA POR LA MARCA BASE A APLICAR EL LEMA COMERCIAL, SOLICITUD NRO 2023-004438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</si>
  <si>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width="10%"&gt;21/09/2023&lt;/td&gt;&lt;td class="izq6a-color" width="10%"&gt;&lt;/td&gt;&lt;td class="izq6a-color" width="10%"&gt;0&lt;/td&gt;&lt;td class="izq6a-color" width="20%"&gt;INGRESO DE SOLICITUD&lt;/td&gt;&lt;td class="izq6a-color" width="10%"&gt;21/09/2023&lt;/td&gt;&lt;td class="izq6a-color" width="30%"&gt;Pago de Tasa y Publicacion en Prensa: F0650193 Tramite: 381412 Ref.: 380467&lt;/td&gt;&lt;td class="celda8" width="10%"&gt;  &lt;/td&gt;&lt;/tr&gt;&lt;tr&gt;&lt;td class="izq6a-color" width="10%"&gt;25/10/2023&lt;/td&gt;&lt;td class="izq6a-color" width="10%"&gt;&lt;/td&gt;&lt;td class="izq6a-color" width="10%"&gt;0&lt;/td&gt;&lt;td class="izq6a-color" width="20%"&gt;POR NOTIFICAR ORDEN DE PUBLICACION EN PRENSA POR EXAM. DE FORMA APROBADO&lt;/td&gt;&lt;td class="izq6a-color" width="10%"&gt;25/10/2023&lt;/td&gt;&lt;td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F0650193 Tramite: 381412 Ref.: 380467&lt;/td&gt;&lt;td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381412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width="10%"&gt;11/03/2024&lt;/td&gt;&lt;td class="izq6a-color" width="10%"&gt;&lt;/td&gt;&lt;td class="izq6a-color" width="10%"&gt;0&lt;/td&gt;&lt;td class="izq6a-color" width="20%"&gt;SOLICITUD DETENIDA&lt;/td&gt;&lt;td class="izq6a-color" width="10%"&gt;11/03/2024&lt;/td&gt;&lt;td class="izq6a-color" width="30%"&gt;DETENIDA POR LA MARCA BASE A APLICAR EL LEMA COMERCIAL, SOLICITUD NRO 2023-004438&lt;/td&gt;&lt;td class="celda8" width="10%"&gt;  &lt;/td&gt;&lt;/tr&gt;&lt;/table&gt;</t>
  </si>
  <si>
    <t>Webpi 28-feb-2025 03:36:57</t>
  </si>
  <si>
    <t>COSMETICOS Y PRODUCTOS PARA AFEITAR, PRODUCTOS PARA AFILAR, PASTAS PARA SUAVISADORES DE NAVAJAS DE AFEITAR.</t>
  </si>
  <si>
    <t>SOLICITUD DESISTIDA POR LEY EN BOLETIN 633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</si>
  <si>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width="10%"&gt;25/09/2023&lt;/td&gt;&lt;td class="izq6a-color" width="10%"&gt;&lt;/td&gt;&lt;td class="izq6a-color" width="10%"&gt;0&lt;/td&gt;&lt;td class="izq6a-color" width="20%"&gt;INGRESO DE SOLICITUD&lt;/td&gt;&lt;td class="izq6a-color" width="10%"&gt;25/09/2023&lt;/td&gt;&lt;td class="izq6a-color" width="30%"&gt;Pago de Tasa y Publicacion en Prensa: F0650180 Tramite: 381393 Ref.: 380448&lt;/td&gt;&lt;td class="celda8" width="10%"&gt;  &lt;/td&gt;&lt;/tr&gt;&lt;tr&gt;&lt;td class="izq6a-color" width="10%"&gt;17/10/2023&lt;/td&gt;&lt;td class="izq6a-color" width="10%"&gt;&lt;/td&gt;&lt;td class="izq6a-color" width="10%"&gt;0&lt;/td&gt;&lt;td class="izq6a-color" width="20%"&gt;POR NOTIFICAR ORDEN DE PUBLICACION EN PRENSA POR EXAM. DE FORMA APROBADO&lt;/td&gt;&lt;td class="izq6a-color" width="10%"&gt;17/10/2023&lt;/td&gt;&lt;td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F0650180 Tramite: 381393 Ref.: 380448&lt;/td&gt;&lt;td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381393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width="10%"&gt;21/02/2024&lt;/td&gt;&lt;td class="izq6a-color" width="10%"&gt;&lt;/td&gt;&lt;td class="izq6a-color" width="10%"&gt;626&lt;/td&gt;&lt;td class="izq6a-color" width="20%"&gt;ESCRITO DE OPOSICION&lt;/td&gt;&lt;td class="izq6a-color" width="10%"&gt;21/02/2024&lt;/td&gt;&lt;td class="izq6a-color" width="30%"&gt;Manuel Antonio Rodríguez, Cedula: 7320521, empresa: MATTEL INC.. Tramite Webpi: 407148&lt;/td&gt;&lt;td class="celda8" width="10%"&gt;&lt;a href="https://webpi.sapi.gob.ve/documentos/oposiciones/marcas/boletin626/eom-2023008286-407148.pdf" target="_blank"&gt;&lt;img border="1" height="40" src="https://webpi.sapi.gob.ve/imagenes/ver_devolucion.png" width="40"/&gt;&lt;/a&gt;&lt;/td&gt;&lt;/tr&gt;&lt;tr&gt;&lt;td class="izq6a-color" width="10%"&gt;06/03/2024&lt;/td&gt;&lt;td class="izq6a-color" width="10%"&gt;18/04/2024&lt;/td&gt;&lt;td class="izq6a-color" width="10%"&gt;628&lt;/td&gt;&lt;td class="izq6a-color" width="20%"&gt;PUBLICACION DE STATUS ANTERIOR EN BOLETIN DE LA PROPIEDAD INDUSTRIAL (30 DIAS HABILES) &lt;/td&gt;&lt;td class="izq6a-color" width="10%"&gt;06/03/2024&lt;/td&gt;&lt;td class="izq6a-color" width="30%"&gt;OBSERVADA EN BOLETIN 628&lt;/td&gt;&lt;td class="celda8" width="10%"&gt;  &lt;/td&gt;&lt;/tr&gt;&lt;tr&gt;&lt;td class="izq6a-color" width="10%"&gt;08/05/2024&lt;/td&gt;&lt;td class="izq6a-color" width="10%"&gt;&lt;/td&gt;&lt;td class="izq6a-color" width="10%"&gt;0&lt;/td&gt;&lt;td class="izq6a-color" width="20%"&gt;SOLICITUD DESISTIDA POR LEY POR NOTIFICAR &lt;/td&gt;&lt;td class="izq6a-color" width="10%"&gt;08/05/2024&lt;/td&gt;&lt;td class="izq6a-color" width="30%"&gt;OPOSICION NO CONTESTADA&lt;/td&gt;&lt;td class="celda8" width="10%"&gt;  &lt;/td&gt;&lt;/tr&gt;&lt;tr&gt;&lt;td class="izq6a-color" width="10%"&gt;16/08/2024&lt;/td&gt;&lt;td class="izq6a-color" width="10%"&gt;09/09/2024&lt;/td&gt;&lt;td class="izq6a-color" width="10%"&gt;633&lt;/td&gt;&lt;td class="izq6a-color" width="20%"&gt;PUBLICACION DE STATUS ANTERIOR EN BOLETIN DE LA PROPIEDAD INDUSTRIAL. &lt;/td&gt;&lt;td class="izq6a-color" width="10%"&gt;19/08/2024&lt;/td&gt;&lt;td class="izq6a-color" width="30%"&gt;SOLICITUD DESISTIDA POR LEY EN BOLETIN 633&lt;/td&gt;&lt;td class="celda8" width="10%"&gt;  &lt;/td&gt;&lt;/tr&gt;&lt;/table&gt;</t>
  </si>
  <si>
    <t>Webpi 28-feb-2025 03:37:09</t>
  </si>
  <si>
    <t>REPUESTOS, PARTES Y ACCESORIOS PARA VEHÍCULOS COMO MOTORES PARA VEHÍCULOS TERRESTRES, SOPORTES DE MOTOR DE VEHÍCULOS TERRESTRES, SOPORTES DE CAJA DE VEHÍCULOS TERRESTRES, AMORTIGUADORES PARA VEHÍCULOS, RODAMIENTOS COMO PARTE DE VEHÍCULOS, ACOPLAMIENTOS DEL TREN DELANTERO, ACOMPLAMIENTO Y ELEMENTOS DE TRANSMISIÓN PARA VEHÍCULOS TERRESTRES, PUNTAS DE EJE PARA VEHÍCULOS, LIMPIAPARABRISAS Y FRENOS DE VEHÍCULOS, PARACHOUES, VOLANTES, BOMBAS DE AIRE</t>
  </si>
  <si>
    <t>Consiste en la representación gráfica de la palabra “ZAMUSA” escrita con un grafismo especial, con trazos gruesos, con la letra inicial “Z” con mayor tamaño; todas las letras se presentan con color azul turquesa, y con excepción de la letra inicial Z, todas presentan en diversas partes de su estructura algunos pequeños trazos con color negro; en la parte superior de este vocablo aparecen dos líneas paralelas semicurvas, con grosor creciente de izquierda a derecha, observándose la línea superior con mayor longitud que la línea inferior y que termina con su extremo derecho en forma de estrella de mediano tamaño; estas dos líneas paralelas se presentan con el mismo color azul turquesa con matices negros que tiene el vocablo ZAMUSA; todo el conjunto aparece sobre un fondo blanco, tal como se observa en la etiqueta. Se reivindican los colores descritos de la etiqueta.</t>
  </si>
  <si>
    <t>Presentado por: MARÍA ISABEL PEÑA, Cedula: 13856965, empresa: ZAMU, S.A.. Tramite Webpi: 446776</t>
  </si>
  <si>
    <t>https://webpi.sapi.gob.ve/documentos/coposicion/marcas/boletin633/com-2023008291-446776.pdf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</si>
  <si>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width="10%"&gt;26/09/2023&lt;/td&gt;&lt;td class="izq6a-color" width="10%"&gt;&lt;/td&gt;&lt;td class="izq6a-color" width="10%"&gt;0&lt;/td&gt;&lt;td class="izq6a-color" width="20%"&gt;INGRESO DE SOLICITUD&lt;/td&gt;&lt;td class="izq6a-color" width="10%"&gt;26/09/2023&lt;/td&gt;&lt;td class="izq6a-color" width="30%"&gt;Pago de Tasa y Publicacion en Prensa: F0649993 Tramite: 381149 Ref.: 380235&lt;/td&gt;&lt;td class="celda8" width="10%"&gt;  &lt;/td&gt;&lt;/tr&gt;&lt;tr&gt;&lt;td class="izq6a-color" width="10%"&gt;02/10/2023&lt;/td&gt;&lt;td class="izq6a-color" width="10%"&gt;&lt;/td&gt;&lt;td class="izq6a-color" width="10%"&gt;0&lt;/td&gt;&lt;td class="izq6a-color" width="20%"&gt;ESCRITO DE RECEPCION DE DOCUMENTOS (RECAUDOS)&lt;/td&gt;&lt;td class="izq6a-color" width="10%"&gt;02/10/2023&lt;/td&gt;&lt;td class="izq6a-color" width="30%"&gt;ESCRITO DE RECEPCION DE DOCUMENTOS (RECAUDOS)&lt;/td&gt;&lt;td class="celda8" width="10%"&gt;  &lt;/td&gt;&lt;/tr&gt;&lt;tr&gt;&lt;td class="izq6a-color" width="10%"&gt;24/10/2023&lt;/td&gt;&lt;td class="izq6a-color" width="10%"&gt;&lt;/td&gt;&lt;td class="izq6a-color" width="10%"&gt;0&lt;/td&gt;&lt;td class="izq6a-color" width="20%"&gt;SOLICITUD EN EXAMEN DE FORMA&lt;/td&gt;&lt;td class="izq6a-color" width="10%"&gt;24/10/2023&lt;/td&gt;&lt;td class="izq6a-color" width="30%"&gt;&lt;/td&gt;&lt;td class="celda8" width="10%"&gt;  &lt;/td&gt;&lt;/tr&gt;&lt;tr&gt;&lt;td class="izq6a-color" width="10%"&gt;24/10/2023&lt;/td&gt;&lt;td class="izq6a-color" width="10%"&gt;&lt;/td&gt;&lt;td class="izq6a-color" width="10%"&gt;0&lt;/td&gt;&lt;td class="izq6a-color" width="20%"&gt;SOLICITUD EN EXAMEN DE FORMA&lt;/td&gt;&lt;td class="izq6a-color" width="10%"&gt;24/10/2023&lt;/td&gt;&lt;td class="izq6a-color" width="30%"&gt;&lt;/td&gt;&lt;td class="celda8" width="10%"&gt;  &lt;/td&gt;&lt;/tr&gt;&lt;tr&gt;&lt;td class="izq6a-color" width="10%"&gt;21/11/2023&lt;/td&gt;&lt;td class="izq6a-color" width="10%"&gt;12/01/2024&lt;/td&gt;&lt;td class="izq6a-color" width="10%"&gt;625&lt;/td&gt;&lt;td class="izq6a-color" width="20%"&gt;PUBLICACION DE STATUS ANTERIOR EN BOLETIN DE LA PROPIEDAD INDUSTRIAL (30 DIAS HABILES) &lt;/td&gt;&lt;td class="izq6a-color" width="10%"&gt;21/11/2023&lt;/td&gt;&lt;td class="izq6a-color" width="30%"&gt;DEVUELTA EN BOLETIN 625&lt;/td&gt;&lt;td class="celda8" width="10%"&gt;&lt;a href="https://webpi.sapi.gob.ve/documentos/devolucion/marcas/forma/boletin625/2023008291.pdf" target="_blank"&gt;&lt;img border="1" height="40" src="https://webpi.sapi.gob.ve/imagenes/ver_devolucion.png" width="40"/&gt;&lt;/a&gt;&lt;/td&gt;&lt;/tr&gt;&lt;tr&gt;&lt;td class="izq6a-color" width="10%"&gt;27/12/2023&lt;/td&gt;&lt;td class="izq6a-color" width="10%"&gt;&lt;/td&gt;&lt;td class="izq6a-color" width="10%"&gt;625&lt;/td&gt;&lt;td class="izq6a-color" width="20%"&gt;ESCRITO DE REINGRESO&lt;/td&gt;&lt;td class="izq6a-color" width="10%"&gt;27/12/2023&lt;/td&gt;&lt;td class="izq6a-color" width="30%"&gt;Contestacion a Oficio de Devolucion de forma publicado en el boletin: 625. Tramite Webpi: 399193&lt;/td&gt;&lt;td class="celda8" width="10%"&gt;&lt;a href="https://webpi.sapi.gob.ve/documentos/cdevolucion/marcas/forma/boletin625/ecd_2023008291.pdf" target="_blank"&gt;&lt;img border="1" height="40" src="https://webpi.sapi.gob.ve/imagenes/ver_devolucion.png" width="40"/&gt;&lt;/a&gt;&lt;/td&gt;&lt;/tr&gt;&lt;tr&gt;&lt;td class="izq6a-color" width="10%"&gt;08/05/2024&lt;/td&gt;&lt;td class="izq6a-color" width="10%"&gt;&lt;/td&gt;&lt;td class="izq6a-color" width="10%"&gt;0&lt;/td&gt;&lt;td class="izq6a-color" width="20%"&gt;REINGRESO DE SOLICITUD&lt;/td&gt;&lt;td class="izq6a-color" width="10%"&gt;08/05/2024&lt;/td&gt;&lt;td class="izq6a-color" width="30%"&gt;&lt;/td&gt;&lt;td class="celda8" width="10%"&gt;  &lt;/td&gt;&lt;/tr&gt;&lt;tr&gt;&lt;td class="izq6a-color" width="10%"&gt;08/05/2024&lt;/td&gt;&lt;td class="izq6a-color" width="10%"&gt;&lt;/td&gt;&lt;td class="izq6a-color" width="10%"&gt;0&lt;/td&gt;&lt;td class="izq6a-color" width="20%"&gt;POR NOTIFICAR ORDEN DE PUBLICACION EN PRENSA POR EXAM. DE FORMA APROBADO&lt;/td&gt;&lt;td class="izq6a-color" width="10%"&gt;08/05/2024&lt;/td&gt;&lt;td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F0649993 Tramite: 381149 Ref.: 380235&lt;/td&gt;&lt;td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381149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width="10%"&gt;01/08/2024&lt;/td&gt;&lt;td class="izq6a-color" width="10%"&gt;&lt;/td&gt;&lt;td class="izq6a-color" width="10%"&gt;&lt;/td&gt;&lt;td class="izq6a-color" width="20%"&gt;BUSQUEDA GRAFICA ELABORADA, PENDIENTE DE EXAMEN DE FONDO&lt;/td&gt;&lt;td class="izq6a-color" width="10%"&gt;01/08/2024&lt;/td&gt;&lt;td class="izq6a-color" width="30%"&gt;BUSQUEDA GRAFICA ELABORADA, PENDIENTE DE EXAMEN DE FONDO&lt;/td&gt;&lt;td class="celda8" width="10%"&gt;  &lt;/td&gt;&lt;/tr&gt;&lt;tr&gt;&lt;td class="izq6a-color" width="10%"&gt;05/08/2024&lt;/td&gt;&lt;td class="izq6a-color" width="10%"&gt;&lt;/td&gt;&lt;td class="izq6a-color" width="10%"&gt;631&lt;/td&gt;&lt;td class="izq6a-color" width="20%"&gt;ESCRITO DE OPOSICION&lt;/td&gt;&lt;td class="izq6a-color" width="10%"&gt;05/08/2024&lt;/td&gt;&lt;td class="izq6a-color" width="30%"&gt;JORGE DELGADO GUARDA, Cedula: 24897123, empresa: MULTIPLES DE FRICCION, S.A.. Tramite Webpi: 439732&lt;/td&gt;&lt;td class="celda8" width="10%"&gt;&lt;a href="https://webpi.sapi.gob.ve/documentos/oposiciones/marcas/boletin631/eom-2023008291-439732.pdf" target="_blank"&gt;&lt;img border="1" height="40" src="https://webpi.sapi.gob.ve/imagenes/ver_devolucion.png" width="40"/&gt;&lt;/a&gt;&lt;/td&gt;&lt;/tr&gt;&lt;tr&gt;&lt;td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width="30%"&gt;OBSERVADA EN BOLETIN 633&lt;/td&gt;&lt;td class="celda8" width="10%"&gt;  &lt;/td&gt;&lt;/tr&gt;&lt;tr&gt;&lt;td class="izq6a-color" width="10%"&gt;12/09/2024&lt;/td&gt;&lt;td class="izq6a-color" width="10%"&gt;&lt;/td&gt;&lt;td class="izq6a-color" width="10%"&gt;633&lt;/td&gt;&lt;td class="izq6a-color" width="20%"&gt;ESCRITO DE CONTESTACION A OBSERVACION&lt;/td&gt;&lt;td class="izq6a-color" width="10%"&gt;12/09/2024&lt;/td&gt;&lt;td class="izq6a-color" width="30%"&gt;Presentado por: MARÍA ISABEL PEÑA, Cedula: 13856965, empresa: ZAMU, S.A.. Tramite Webpi: 446776&lt;/td&gt;&lt;td class="celda8" width="10%"&gt;&lt;a href="https://webpi.sapi.gob.ve/documentos/coposicion/marcas/boletin633/com-2023008291-446776.pdf" target="_blank"&gt;&lt;img border="1" height="40" src="https://webpi.sapi.gob.ve/imagenes/ver_devolucion.png" width="40"/&gt;&lt;/a&gt;&lt;/td&gt;&lt;/tr&gt;&lt;/table&gt;</t>
  </si>
  <si>
    <t>Webpi 28-feb-2025 03:37:21</t>
  </si>
  <si>
    <t>P398161</t>
  </si>
  <si>
    <t>IPECA, C.A.</t>
  </si>
  <si>
    <t>Caracas, Estado Miranda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</si>
  <si>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width="10%"&gt;26/09/2023&lt;/td&gt;&lt;td class="izq6a-color" width="10%"&gt;&lt;/td&gt;&lt;td class="izq6a-color" width="10%"&gt;0&lt;/td&gt;&lt;td class="izq6a-color" width="20%"&gt;INGRESO DE SOLICITUD&lt;/td&gt;&lt;td class="izq6a-color" width="10%"&gt;26/09/2023&lt;/td&gt;&lt;td class="izq6a-color" width="30%"&gt;Pago de Tasa y Publicacion en Prensa: F0650790 Tramite: 382088 Ref.: 381014&lt;/td&gt;&lt;td class="celda8" width="10%"&gt;  &lt;/td&gt;&lt;/tr&gt;&lt;tr&gt;&lt;td class="izq6a-color" width="10%"&gt;26/10/2023&lt;/td&gt;&lt;td class="izq6a-color" width="10%"&gt;&lt;/td&gt;&lt;td class="izq6a-color" width="10%"&gt;0&lt;/td&gt;&lt;td class="izq6a-color" width="20%"&gt;POR NOTIFICAR ORDEN DE PUBLICACION EN PRENSA POR EXAM. DE FORMA APROBADO&lt;/td&gt;&lt;td class="izq6a-color" width="10%"&gt;26/10/2023&lt;/td&gt;&lt;td class="izq6a-color" width="30%"&gt;&lt;/td&gt;&lt;td class="celda8" width="10%"&gt;  &lt;/td&gt;&lt;/tr&gt;&lt;tr&gt;&lt;td class="izq6a-color" width="10%"&gt;21/11/2023&lt;/td&gt;&lt;td class="izq6a-color" width="10%"&gt;28/01/2024&lt;/td&gt;&lt;td class="izq6a-color" width="10%"&gt;625&lt;/td&gt;&lt;td class="izq6a-color" width="20%"&gt;ORDEN DE PUBLICACION EN PRENSA NOTIFICADA EN BOLETIN&lt;/td&gt;&lt;td class="izq6a-color" width="10%"&gt;21/11/2023&lt;/td&gt;&lt;td class="izq6a-color" width="30%"&gt;ORDEN DE PUBLICACION NOTIFICADA EN BOLETIN 625&lt;/td&gt;&lt;td class="celda8" width="10%"&gt;  &lt;/td&gt;&lt;/tr&gt;&lt;tr&gt;&lt;td class="izq6a-color" width="10%"&gt;21/11/2023&lt;/td&gt;&lt;td class="izq6a-color" width="10%"&gt;&lt;/td&gt;&lt;td class="izq6a-color" width="10%"&gt;625&lt;/td&gt;&lt;td class="izq6a-color" width="20%"&gt;PUBLICACION EN PRENSA DIGITAL PAGADA Y EN CURSO&lt;/td&gt;&lt;td class="izq6a-color" width="10%"&gt;21/11/2023&lt;/td&gt;&lt;td class="izq6a-color" width="30%"&gt;Pago de Tasa y Publicacion en Prensa: F0650790 Tramite: 382088 Ref.: 381014&lt;/td&gt;&lt;td class="celda8" width="10%"&gt;  &lt;/td&gt;&lt;/tr&gt;&lt;tr&gt;&lt;td class="izq6a-color" width="10%"&gt;21/11/2023&lt;/td&gt;&lt;td class="izq6a-color" width="10%"&gt;&lt;/td&gt;&lt;td class="izq6a-color" width="10%"&gt;0&lt;/td&gt;&lt;td class="izq6a-color" width="20%"&gt;RECEPCION DE PUBLICACION EN PRENSA&lt;/td&gt;&lt;td class="izq6a-color" width="10%"&gt;27/11/2023&lt;/td&gt;&lt;td class="izq6a-color" width="30%"&gt;Periodico Digital del SAPI No.:2289 de Fecha: 21/11/2023 segun T/No.: 382088 &lt;/td&gt;&lt;td class="celda8" width="10%"&gt;  &lt;/td&gt;&lt;/tr&gt;&lt;tr&gt;&lt;td class="izq6a-color" width="10%"&gt;07/12/2023&lt;/td&gt;&lt;td class="izq6a-color" width="10%"&gt;&lt;/td&gt;&lt;td class="izq6a-color" width="10%"&gt;625&lt;/td&gt;&lt;td class="izq6a-color" width="20%"&gt;ORDEN DE PUBLICACION EN BOLETIN COMO SOLICITADA&lt;/td&gt;&lt;td class="izq6a-color" width="10%"&gt;07/12/2023&lt;/td&gt;&lt;td class="izq6a-color" width="30%"&gt;&lt;/td&gt;&lt;td class="celda8" width="10%"&gt;  &lt;/td&gt;&lt;/tr&gt;&lt;tr&gt;&lt;td class="izq6a-color" width="10%"&gt;28/12/2023&lt;/td&gt;&lt;td class="izq6a-color" width="10%"&gt;21/02/2024&lt;/td&gt;&lt;td class="izq6a-color" width="10%"&gt;626&lt;/td&gt;&lt;td class="izq6a-color" width="20%"&gt;PUBLICACION DE LA MARCA COMO SOLICITADA &lt;/td&gt;&lt;td class="izq6a-color" width="10%"&gt;28/12/2023&lt;/td&gt;&lt;td class="izq6a-color" width="30%"&gt;PUBLICADA EN BOLETIN 626&lt;/td&gt;&lt;td class="celda8" width="10%"&gt;  &lt;/td&gt;&lt;/tr&gt;&lt;tr&gt;&lt;td class="izq6a-color" width="10%"&gt;11/03/2024&lt;/td&gt;&lt;td class="izq6a-color" width="10%"&gt;&lt;/td&gt;&lt;td class="izq6a-color" width="10%"&gt;0&lt;/td&gt;&lt;td class="izq6a-color" width="20%"&gt;SOLICITUD EN EXAMEN DE REGISTRABILIDAD&lt;/td&gt;&lt;td class="izq6a-color" width="10%"&gt;11/03/2024&lt;/td&gt;&lt;td class="izq6a-color" width="30%"&gt;&lt;/td&gt;&lt;td class="celda8" width="10%"&gt;  &lt;/td&gt;&lt;/tr&gt;&lt;tr&gt;&lt;td class="izq6a-color" width="10%"&gt;11/04/2024&lt;/td&gt;&lt;td class="izq6a-color" width="10%"&gt;24/05/2024&lt;/td&gt;&lt;td class="izq6a-color" width="10%"&gt;629&lt;/td&gt;&lt;td class="izq6a-color" width="20%"&gt;PUBLICACION DE STATUS ANTERIOR EN BOLETIN DE LA PROPIEDAD INDUSTRIAL (30 DIAS HABILES) &lt;/td&gt;&lt;td class="izq6a-color" width="10%"&gt;11/04/2024&lt;/td&gt;&lt;td class="izq6a-color" width="30%"&gt;CONCEDIDA EN BOLETIN 629&lt;/td&gt;&lt;td class="celda8" width="10%"&gt;  &lt;/td&gt;&lt;/tr&gt;&lt;tr&gt;&lt;td class="izq6a-color" width="10%"&gt;11/04/2024&lt;/td&gt;&lt;td class="izq6a-color" width="10%"&gt;11/04/2039&lt;/td&gt;&lt;td class="izq6a-color" width="10%"&gt;390&lt;/td&gt;&lt;td class="izq6a-color" width="20%"&gt;REGISTRO DE MARCA&lt;/td&gt;&lt;td class="izq6a-color" width="10%"&gt;10/05/2024&lt;/td&gt;&lt;td class="izq6a-color" width="30%"&gt;REGISTRO NUMERO: P398161, POR TRAMITE WEBPI: T0421799&lt;/td&gt;&lt;td class="celda8" width="10%"&gt;&lt;a href="http://multimedia.sapi.gob.ve/marcas/certificados/boletin629/2023008354.pdf" target="_blank"&gt;&lt;img border="1" height="40" src="https://webpi.sapi.gob.ve/imagenes/ver_devolucion.png" width="40"/&gt;&lt;/a&gt;&lt;/td&gt;&lt;/tr&gt;&lt;tr&gt;&lt;td class="izq6a-color" width="10%"&gt;10/05/2024&lt;/td&gt;&lt;td class="izq6a-color" width="10%"&gt;&lt;/td&gt;&lt;td class="izq6a-color" width="10%"&gt;421799&lt;/td&gt;&lt;td class="izq6a-color" width="20%"&gt;PAGO DE DERECHOS&lt;/td&gt;&lt;td class="izq6a-color" width="10%"&gt;10/05/2024&lt;/td&gt;&lt;td class="izq6a-color" width="30%"&gt;3&lt;/td&gt;&lt;td class="celda8" width="10%"&gt;  &lt;/td&gt;&lt;/tr&gt;&lt;/table&gt;</t>
  </si>
  <si>
    <t>Webpi 28-feb-2025 03:37:33</t>
  </si>
  <si>
    <t>P399167</t>
  </si>
  <si>
    <t>METALES PRECIOSOS Y SUS ALEACIONES; ARTEFACTOS (EN METALES PRECIOSOS); ARTÍCULOS ENJOYADOS Y ARTÍCULOS DE JOYERÍA (INCLUIDA LA BISUTERÍA) DE METALES PRECIOSOS, DE ALEACIONES Y DE METALES CHAPADOS, TALES COMO, PULSERAS, ANILLOS, PENDIENTES, GEMELOS, BRAZALETES, BROCHES, COLGANTES, DIJES, CADENAS Y CADENAS DE RELOJES, COLLARES, MEDALLAS, MEDALLONES; PIEDRAS PRECIOSAS Y SEMIPRECIOSAS; ADORNOS PARA SOMBREROS (JOYERÍA); ALFILERES Y HORQUILLAS PARA EL CABELLO (JOYERÍA): ARTÍCULOS DE JOYERÍA PARA CALZADO; RELOJERÍA E INSTRUMENTOS CRONOMÉTRICOS, RELOJES, CORREAS Y ESTUCHES DE RELOJES; LLAVEROS; CAJAS Y ESTUCHES PARA ARTÍCULOS DE RELOJERÍA; JOYEROS Y ESTUCHES PARA JOYERÍA.</t>
  </si>
  <si>
    <t>FRANKLIN HOET LINARES - PATRICIA HOET DE LIMBOURG - ALICIA MOLERO MORAN - JOAQUIN IGNACIO NUÑEZ LANDAEZ - ANA E. HERNANDEZ ROMERO - FLAVIA AMOROSO DE SENA -</t>
  </si>
  <si>
    <t>París - FRANCIA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</si>
  <si>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width="10%"&gt;04/10/2023&lt;/td&gt;&lt;td class="izq6a-color" width="10%"&gt;&lt;/td&gt;&lt;td class="izq6a-color" width="10%"&gt;0&lt;/td&gt;&lt;td class="izq6a-color" width="20%"&gt;INGRESO DE SOLICITUD&lt;/td&gt;&lt;td class="izq6a-color" width="10%"&gt;04/10/2023&lt;/td&gt;&lt;td class="izq6a-color" width="30%"&gt;Pago de Tasa y Publicacion en Prensa: F0652174 Tramite: 383599 Ref.: 381967&lt;/td&gt;&lt;td class="celda8" width="10%"&gt;  &lt;/td&gt;&lt;/tr&gt;&lt;tr&gt;&lt;td class="izq6a-color" width="10%"&gt;07/11/2023&lt;/td&gt;&lt;td class="izq6a-color" width="10%"&gt;&lt;/td&gt;&lt;td class="izq6a-color" width="10%"&gt;0&lt;/td&gt;&lt;td class="izq6a-color" width="20%"&gt;POR NOTIFICAR ORDEN DE PUBLICACION EN PRENSA POR EXAM. DE FORMA APROBADO&lt;/td&gt;&lt;td class="izq6a-color" width="10%"&gt;07/11/2023&lt;/td&gt;&lt;td class="izq6a-color" width="30%"&gt;&lt;/td&gt;&lt;td class="celda8" width="10%"&gt;  &lt;/td&gt;&lt;/tr&gt;&lt;tr&gt;&lt;td class="izq6a-color" width="10%"&gt;28/12/2023&lt;/td&gt;&lt;td class="izq6a-color" width="10%"&gt;06/03/2024&lt;/td&gt;&lt;td class="izq6a-color" width="10%"&gt;626&lt;/td&gt;&lt;td class="izq6a-color" width="20%"&gt;ORDEN DE PUBLICACION EN PRENSA NOTIFICADA EN BOLETIN&lt;/td&gt;&lt;td class="izq6a-color" width="10%"&gt;28/12/2023&lt;/td&gt;&lt;td class="izq6a-color" width="30%"&gt;ORDEN DE PUBLICACION NOTIFICADA EN BOLETIN 626&lt;/td&gt;&lt;td class="celda8" width="10%"&gt;  &lt;/td&gt;&lt;/tr&gt;&lt;tr&gt;&lt;td class="izq6a-color" width="10%"&gt;28/12/2023&lt;/td&gt;&lt;td class="izq6a-color" width="10%"&gt;&lt;/td&gt;&lt;td class="izq6a-color" width="10%"&gt;626&lt;/td&gt;&lt;td class="izq6a-color" width="20%"&gt;PUBLICACION EN PRENSA DIGITAL PAGADA Y EN CURSO&lt;/td&gt;&lt;td class="izq6a-color" width="10%"&gt;28/12/2023&lt;/td&gt;&lt;td class="izq6a-color" width="30%"&gt;Pago de Tasa y Publicacion en Prensa: F0652174 Tramite: 383599 Ref.: 381967&lt;/td&gt;&lt;td class="celda8" width="10%"&gt;  &lt;/td&gt;&lt;/tr&gt;&lt;tr&gt;&lt;td class="izq6a-color" width="10%"&gt;28/12/2023&lt;/td&gt;&lt;td class="izq6a-color" width="10%"&gt;&lt;/td&gt;&lt;td class="izq6a-color" width="10%"&gt;0&lt;/td&gt;&lt;td class="izq6a-color" width="20%"&gt;RECEPCION DE PUBLICACION EN PRENSA&lt;/td&gt;&lt;td class="izq6a-color" width="10%"&gt;03/01/2024&lt;/td&gt;&lt;td class="izq6a-color" width="30%"&gt;Periodico Digital del SAPI No.:2326 de Fecha: 28/12/2023 segun T/No.: 383599 &lt;/td&gt;&lt;td class="celda8" width="10%"&gt;  &lt;/td&gt;&lt;/tr&gt;&lt;tr&gt;&lt;td class="izq6a-color" width="10%"&gt;29/01/2024&lt;/td&gt;&lt;td class="izq6a-color" width="10%"&gt;&lt;/td&gt;&lt;td class="izq6a-color" width="10%"&gt;626&lt;/td&gt;&lt;td class="izq6a-color" width="20%"&gt;ORDEN DE PUBLICACION EN BOLETIN COMO SOLICITADA&lt;/td&gt;&lt;td class="izq6a-color" width="10%"&gt;29/01/2024&lt;/td&gt;&lt;td class="izq6a-color" width="30%"&gt;&lt;/td&gt;&lt;td class="celda8" width="10%"&gt;  &lt;/td&gt;&lt;/tr&gt;&lt;tr&gt;&lt;td class="izq6a-color" width="10%"&gt;20/02/2024&lt;/td&gt;&lt;td class="izq6a-color" width="10%"&gt;03/04/2024&lt;/td&gt;&lt;td class="izq6a-color" width="10%"&gt;627&lt;/td&gt;&lt;td class="izq6a-color" width="20%"&gt;PUBLICACION DE LA MARCA COMO SOLICITADA &lt;/td&gt;&lt;td class="izq6a-color" width="10%"&gt;20/02/2024&lt;/td&gt;&lt;td class="izq6a-color" width="30%"&gt;PUBLICADA EN BOLETIN 627&lt;/td&gt;&lt;td class="celda8" width="10%"&gt;  &lt;/td&gt;&lt;/tr&gt;&lt;tr&gt;&lt;td class="izq6a-color" width="10%"&gt;11/04/2024&lt;/td&gt;&lt;td class="izq6a-color" width="10%"&gt;&lt;/td&gt;&lt;td class="izq6a-color" width="10%"&gt;0&lt;/td&gt;&lt;td class="izq6a-color" width="20%"&gt;SOLICITUD EN EXAMEN DE REGISTRABILIDAD&lt;/td&gt;&lt;td class="izq6a-color" width="10%"&gt;11/04/2024&lt;/td&gt;&lt;td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width="10%"&gt;24/05/2024&lt;/td&gt;&lt;td class="izq6a-color" width="10%"&gt;24/05/2039&lt;/td&gt;&lt;td class="izq6a-color" width="10%"&gt;388&lt;/td&gt;&lt;td class="izq6a-color" width="20%"&gt;REGISTRO DE MARCA&lt;/td&gt;&lt;td class="izq6a-color" width="10%"&gt;20/06/2024&lt;/td&gt;&lt;td class="izq6a-color" width="30%"&gt;REGISTRO NUMERO: P399167, POR TRAMITE WEBPI: T0430323&lt;/td&gt;&lt;td class="celda8" width="10%"&gt;&lt;a href="http://multimedia.sapi.gob.ve/marcas/certificados/boletin630/2023008657.pdf" target="_blank"&gt;&lt;img border="1" height="40" src="https://webpi.sapi.gob.ve/imagenes/ver_devolucion.png" width="40"/&gt;&lt;/a&gt;&lt;/td&gt;&lt;/tr&gt;&lt;tr&gt;&lt;td class="izq6a-color" width="10%"&gt;20/06/2024&lt;/td&gt;&lt;td class="izq6a-color" width="10%"&gt;&lt;/td&gt;&lt;td class="izq6a-color" width="10%"&gt;430323&lt;/td&gt;&lt;td class="izq6a-color" width="20%"&gt;PAGO DE DERECHOS&lt;/td&gt;&lt;td class="izq6a-color" width="10%"&gt;20/06/2024&lt;/td&gt;&lt;td class="izq6a-color" width="30%"&gt;14&lt;/td&gt;&lt;td class="celda8" width="10%"&gt;  &lt;/td&gt;&lt;/tr&gt;&lt;/table&gt;</t>
  </si>
  <si>
    <t>Webpi 28-feb-2025 03:37:45</t>
  </si>
  <si>
    <t>SERVICIOS CIENTÍFICOS Y TECNOLÓGICOS, ASÍ COMO SERVICIOS DE INVESTIGACIÓN Y DISEÑO CONEXOS; SERVICIOS DE ANÁLISIS EINVESTIGACIONES INDUSTRIALES; DISEÑO Y DESARROLLO DE EQUIPOS INFORMÁTICOS Y SOFTWARE, DISEÑO GRÁFICO POR ORDENADOR PARAVÍDEO MAPPING Y ALOJAMIENTO DE INFORMACIÓN, DATOS, ARCHIVOS Y APLICACIONES INFORMÁTICOS.</t>
  </si>
  <si>
    <t>CONSISTE EN UN LOGOTIPO CON EL FONDO COLOR ENTRE BLANCO Y NEGRO, QUE EN EL CENTRO SE APRECIA LA LETRA (X) EN DELINEADO DE COLOR NEGRO Y DE GRAN TAMAÑO, CON EL FONDO DE COLOR BLANCO LA MITAD DE LA LETRA IZQUIERDA, DEL LADO DERECHO DE LA LETRA ( X ) PARTE ES DE FONDO NEGRO, EN EL CENTRO SE OBSERVAN LAS LETRAS (ETUX) EN DELINEADO DE COLOR BLANCO CON UN FONDO DE COLOR NEGRO Y DE MENOR TAMAÑO QUE LA PRIMERA LETRA (X), SITUADAS EN EL MEDIO DE LA GRAN LETRA ( X ) TODAS ELLAS FORMAN LA PALABRA ( X,E,T,U,X,) LA CUAL ES UNA PALABRA COMPUESTA DE FANTASIA. NO SE REIVINDICAN LAS LEYENDAS GENÉRICAS, SE REIVINDICAN LOS COLORES, FORMAS Y DISEÑOS PRESENTADOS.</t>
  </si>
  <si>
    <t>CARLOS MIGUEL CEGARRA VIGANONI, Cedula: 11742406. Tramite Webpi: 436814</t>
  </si>
  <si>
    <t>https://webpi.sapi.gob.ve/documentos/recursos/marcas/negadas/boletin632/rnm-2023008677-436814.pdf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</si>
  <si>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width="10%"&gt;04/10/2023&lt;/td&gt;&lt;td class="izq6a-color" width="10%"&gt;&lt;/td&gt;&lt;td class="izq6a-color" width="10%"&gt;0&lt;/td&gt;&lt;td class="izq6a-color" width="20%"&gt;INGRESO DE SOLICITUD&lt;/td&gt;&lt;td class="izq6a-color" width="10%"&gt;04/10/2023&lt;/td&gt;&lt;td class="izq6a-color" width="30%"&gt;Pago de Tasa y Publicacion en Prensa: F0652305 Tramite: 383759 Ref.: 382044&lt;/td&gt;&lt;td class="celda8" width="10%"&gt;  &lt;/td&gt;&lt;/tr&gt;&lt;tr&gt;&lt;td class="izq6a-color" width="10%"&gt;08/11/2023&lt;/td&gt;&lt;td class="izq6a-color" width="10%"&gt;&lt;/td&gt;&lt;td class="izq6a-color" width="10%"&gt;0&lt;/td&gt;&lt;td class="izq6a-color" width="20%"&gt;POR NOTIFICAR ORDEN DE PUBLICACION EN PRENSA POR EXAM. DE FORMA APROBADO&lt;/td&gt;&lt;td class="izq6a-color" width="10%"&gt;08/11/2023&lt;/td&gt;&lt;td class="izq6a-color" width="30%"&gt;&lt;/td&gt;&lt;td class="celda8" width="10%"&gt;  &lt;/td&gt;&lt;/tr&gt;&lt;tr&gt;&lt;td class="izq6a-color" width="10%"&gt;28/12/2023&lt;/td&gt;&lt;td class="izq6a-color" width="10%"&gt;06/03/2024&lt;/td&gt;&lt;td class="izq6a-color" width="10%"&gt;626&lt;/td&gt;&lt;td class="izq6a-color" width="20%"&gt;ORDEN DE PUBLICACION EN PRENSA NOTIFICADA EN BOLETIN&lt;/td&gt;&lt;td class="izq6a-color" width="10%"&gt;28/12/2023&lt;/td&gt;&lt;td class="izq6a-color" width="30%"&gt;ORDEN DE PUBLICACION NOTIFICADA EN BOLETIN 626&lt;/td&gt;&lt;td class="celda8" width="10%"&gt;  &lt;/td&gt;&lt;/tr&gt;&lt;tr&gt;&lt;td class="izq6a-color" width="10%"&gt;28/12/2023&lt;/td&gt;&lt;td class="izq6a-color" width="10%"&gt;&lt;/td&gt;&lt;td class="izq6a-color" width="10%"&gt;626&lt;/td&gt;&lt;td class="izq6a-color" width="20%"&gt;PUBLICACION EN PRENSA DIGITAL PAGADA Y EN CURSO&lt;/td&gt;&lt;td class="izq6a-color" width="10%"&gt;28/12/2023&lt;/td&gt;&lt;td class="izq6a-color" width="30%"&gt;Pago de Tasa y Publicacion en Prensa: F0652305 Tramite: 383759 Ref.: 382044&lt;/td&gt;&lt;td class="celda8" width="10%"&gt;  &lt;/td&gt;&lt;/tr&gt;&lt;tr&gt;&lt;td class="izq6a-color" width="10%"&gt;28/12/2023&lt;/td&gt;&lt;td class="izq6a-color" width="10%"&gt;&lt;/td&gt;&lt;td class="izq6a-color" width="10%"&gt;0&lt;/td&gt;&lt;td class="izq6a-color" width="20%"&gt;RECEPCION DE PUBLICACION EN PRENSA&lt;/td&gt;&lt;td class="izq6a-color" width="10%"&gt;03/01/2024&lt;/td&gt;&lt;td class="izq6a-color" width="30%"&gt;Periodico Digital del SAPI No.:2326 de Fecha: 28/12/2023 segun T/No.: 383759 &lt;/td&gt;&lt;td class="celda8" width="10%"&gt;  &lt;/td&gt;&lt;/tr&gt;&lt;tr&gt;&lt;td class="izq6a-color" width="10%"&gt;29/01/2024&lt;/td&gt;&lt;td class="izq6a-color" width="10%"&gt;&lt;/td&gt;&lt;td class="izq6a-color" width="10%"&gt;626&lt;/td&gt;&lt;td class="izq6a-color" width="20%"&gt;ORDEN DE PUBLICACION EN BOLETIN COMO SOLICITADA&lt;/td&gt;&lt;td class="izq6a-color" width="10%"&gt;29/01/2024&lt;/td&gt;&lt;td class="izq6a-color" width="30%"&gt;&lt;/td&gt;&lt;td class="celda8" width="10%"&gt;  &lt;/td&gt;&lt;/tr&gt;&lt;tr&gt;&lt;td class="izq6a-color" width="10%"&gt;20/02/2024&lt;/td&gt;&lt;td class="izq6a-color" width="10%"&gt;03/04/2024&lt;/td&gt;&lt;td class="izq6a-color" width="10%"&gt;627&lt;/td&gt;&lt;td class="izq6a-color" width="20%"&gt;PUBLICACION DE LA MARCA COMO SOLICITADA &lt;/td&gt;&lt;td class="izq6a-color" width="10%"&gt;20/02/2024&lt;/td&gt;&lt;td class="izq6a-color" width="30%"&gt;PUBLICADA EN BOLETIN 627&lt;/td&gt;&lt;td class="celda8" width="10%"&gt;  &lt;/td&gt;&lt;/tr&gt;&lt;tr&gt;&lt;td class="izq6a-color" width="10%"&gt;11/04/2024&lt;/td&gt;&lt;td class="izq6a-color" width="10%"&gt;&lt;/td&gt;&lt;td class="izq6a-color" width="10%"&gt;&lt;/td&gt;&lt;td class="izq6a-color" width="20%"&gt;BUSQUEDA GRAFICA ELABORADA, PENDIENTE DE EXAMEN DE FONDO&lt;/td&gt;&lt;td class="izq6a-color" width="10%"&gt;11/04/2024&lt;/td&gt;&lt;td class="izq6a-color" width="30%"&gt;BUSQUEDA GRAFICA ELABORADA, PENDIENTE DE EXAMEN DE FONDO&lt;/td&gt;&lt;td class="celda8" width="10%"&gt;  &lt;/td&gt;&lt;/tr&gt;&lt;tr&gt;&lt;td class="izq6a-color" width="10%"&gt;06/06/2024&lt;/td&gt;&lt;td class="izq6a-color" width="10%"&gt;&lt;/td&gt;&lt;td class="izq6a-color" width="10%"&gt;0&lt;/td&gt;&lt;td class="izq6a-color" width="20%"&gt;SOLICITUD EN EXAMEN DE FONDO - POR PUBLICAR DECISION&lt;/td&gt;&lt;td class="izq6a-color" width="10%"&gt;06/06/2024&lt;/td&gt;&lt;td class="izq6a-color" width="30%"&gt;NEGADA POR LA MARCA XETUX POS, REGISTRO S062774, CLASE 42 INT, DE TITULAR \"XETUX INC\" POR CESIÓN PRESENTADA&lt;/td&gt;&lt;td class="celda8" width="10%"&gt;  &lt;/td&gt;&lt;/tr&gt;&lt;tr&gt;&lt;td class="izq6a-color" width="10%"&gt;08/07/2024&lt;/td&gt;&lt;td class="izq6a-color" width="10%"&gt;29/07/2024&lt;/td&gt;&lt;td class="izq6a-color" width="10%"&gt;632&lt;/td&gt;&lt;td class="izq6a-color" width="20%"&gt;PUBLICACION COMO NEGADA &lt;/td&gt;&lt;td class="izq6a-color" width="10%"&gt;08/07/2024&lt;/td&gt;&lt;td class="izq6a-color" width="30%"&gt;NEGADA PUBLICADA EN BOLETIN 632&lt;/td&gt;&lt;td class="celda8" width="10%"&gt;  &lt;/td&gt;&lt;/tr&gt;&lt;tr&gt;&lt;td class="izq6a-color" width="10%"&gt;18/07/2024&lt;/td&gt;&lt;td class="izq6a-color" width="10%"&gt;&lt;/td&gt;&lt;td class="izq6a-color" width="10%"&gt;632&lt;/td&gt;&lt;td class="izq6a-color" width="20%"&gt;ESCRITO DE RECONSIDERACION&lt;/td&gt;&lt;td class="izq6a-color" width="10%"&gt;18/07/2024&lt;/td&gt;&lt;td class="izq6a-color" width="30%"&gt;CARLOS MIGUEL CEGARRA VIGANONI, Cedula: 11742406. Tramite Webpi: 436814&lt;/td&gt;&lt;td class="celda8" width="10%"&gt;&lt;a href="https://webpi.sapi.gob.ve/documentos/recursos/marcas/negadas/boletin632/rnm-2023008677-436814.pdf" target="_blank"&gt;&lt;img border="1" height="40" src="https://webpi.sapi.gob.ve/imagenes/ver_devolucion.png" width="40"/&gt;&lt;/a&gt;&lt;/td&gt;&lt;/tr&gt;&lt;/table&gt;</t>
  </si>
  <si>
    <t>Webpi 28-feb-2025 03:37:56</t>
  </si>
  <si>
    <t>N059548</t>
  </si>
  <si>
    <t>EMPRESA DEDICADA A LA FABRICACIÓN, COMPRA, VENTA AL MAYOR Y DETAL, IMPORTACIÓN, EXPORTACIÓN, DISTRIBUCIÓN Y COMERCIALIZACIÓN DE TODO TIPO DE PINTURAS.</t>
  </si>
  <si>
    <t>CONSISTE EN LAS PALABRAS “PINTURAS COINPICA” ESCRITAS EN DOS RENGLONES EN LETRAS MAYUSCULAS DE IMPRENTA COLOR NEGRO, RESALTANDO LA PALABRA DE FANTASIA “COINPICA” POR SER DE MAYOR TAMAÑO Y POR FORMAR LA LETRA “O” DE DICHA PALABRA UN CIRCULO SIN CERRAR EN COLOR AZUL CIELO. TODO LO ANTES DESCRITO SE ENCUENTRA SOBRE UN FONDO RECTANGULAR COLOR NEGRO. NO REINVINDICAMOS EL TERMINO PINTURAS. COINPICA ES UNA PALABRA DE FANTASÍA, Y NO SE REIVINDICA EL TERMINO GENERICO PINTURAS.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</si>
  <si>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width="10%"&gt;13/10/2023&lt;/td&gt;&lt;td class="izq6a-color" width="10%"&gt;&lt;/td&gt;&lt;td class="izq6a-color" width="10%"&gt;0&lt;/td&gt;&lt;td class="izq6a-color" width="20%"&gt;INGRESO DE SOLICITUD&lt;/td&gt;&lt;td class="izq6a-color" width="10%"&gt;13/10/2023&lt;/td&gt;&lt;td class="izq6a-color" width="30%"&gt;Pago de Tasa y Publicacion en Prensa: F0653059 Tramite: 384563 Ref.: 382809&lt;/td&gt;&lt;td class="celda8" width="10%"&gt;  &lt;/td&gt;&lt;/tr&gt;&lt;tr&gt;&lt;td class="izq6a-color" width="10%"&gt;15/11/2023&lt;/td&gt;&lt;td class="izq6a-color" width="10%"&gt;&lt;/td&gt;&lt;td class="izq6a-color" width="10%"&gt;0&lt;/td&gt;&lt;td class="izq6a-color" width="20%"&gt;SOLICITUD EN EXAMEN DE FORMA&lt;/td&gt;&lt;td class="izq6a-color" width="10%"&gt;15/11/2023&lt;/td&gt;&lt;td class="izq6a-color" width="30%"&gt;&lt;/td&gt;&lt;td class="celda8" width="10%"&gt;  &lt;/td&gt;&lt;/tr&gt;&lt;tr&gt;&lt;td class="izq6a-color" width="10%"&gt;15/11/2023&lt;/td&gt;&lt;td class="izq6a-color" width="10%"&gt;&lt;/td&gt;&lt;td class="izq6a-color" width="10%"&gt;0&lt;/td&gt;&lt;td class="izq6a-color" width="20%"&gt;SOLICITUD EN EXAMEN DE FORMA&lt;/td&gt;&lt;td class="izq6a-color" width="10%"&gt;15/11/2023&lt;/td&gt;&lt;td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width="30%"&gt;DEVUELTA EN BOLETIN 627&lt;/td&gt;&lt;td class="celda8" width="10%"&gt;&lt;a href="https://webpi.sapi.gob.ve/documentos/devolucion/marcas/forma/boletin627/2023008927.pdf" target="_blank"&gt;&lt;img border="1" height="40" src="https://webpi.sapi.gob.ve/imagenes/ver_devolucion.png" width="40"/&gt;&lt;/a&gt;&lt;/td&gt;&lt;/tr&gt;&lt;tr&gt;&lt;td class="izq6a-color" width="10%"&gt;13/03/2024&lt;/td&gt;&lt;td class="izq6a-color" width="10%"&gt;&lt;/td&gt;&lt;td class="izq6a-color" width="10%"&gt;0&lt;/td&gt;&lt;td class="izq6a-color" width="20%"&gt;ESCRITO ASOCIADO A MARCA EN TRAMITE - INFORMACION VARIA&lt;/td&gt;&lt;td class="izq6a-color" width="10%"&gt;13/03/2024&lt;/td&gt;&lt;td class="izq6a-color" width="30%"&gt;PRESENTACION DE ESCRITO DE ACLARATORIA.&lt;/td&gt;&lt;td class="celda8" width="10%"&gt;  &lt;/td&gt;&lt;/tr&gt;&lt;tr&gt;&lt;td class="izq6a-color" width="10%"&gt;02/04/2024&lt;/td&gt;&lt;td class="izq6a-color" width="10%"&gt;&lt;/td&gt;&lt;td class="izq6a-color" width="10%"&gt;627&lt;/td&gt;&lt;td class="izq6a-color" width="20%"&gt;ESCRITO DE REINGRESO&lt;/td&gt;&lt;td class="izq6a-color" width="10%"&gt;02/04/2024&lt;/td&gt;&lt;td class="izq6a-color" width="30%"&gt;Contestacion a Oficio de Devolucion de forma publicado en el boletin: 627. Tramite Webpi: 414588&lt;/td&gt;&lt;td class="celda8" width="10%"&gt;&lt;a href="https://webpi.sapi.gob.ve/documentos/cdevolucion/marcas/forma/boletin627/ecd_2023008927.pdf" target="_blank"&gt;&lt;img border="1" height="40" src="https://webpi.sapi.gob.ve/imagenes/ver_devolucion.png" width="40"/&gt;&lt;/a&gt;&lt;/td&gt;&lt;/tr&gt;&lt;tr&gt;&lt;td class="izq6a-color" width="10%"&gt;10/07/2024&lt;/td&gt;&lt;td class="izq6a-color" width="10%"&gt;&lt;/td&gt;&lt;td class="izq6a-color" width="10%"&gt;0&lt;/td&gt;&lt;td class="izq6a-color" width="20%"&gt;REINGRESO DE SOLICITUD&lt;/td&gt;&lt;td class="izq6a-color" width="10%"&gt;10/07/2024&lt;/td&gt;&lt;td class="izq6a-color" width="30%"&gt;&lt;/td&gt;&lt;td class="celda8" width="10%"&gt;  &lt;/td&gt;&lt;/tr&gt;&lt;tr&gt;&lt;td class="izq6a-color" width="10%"&gt;10/07/2024&lt;/td&gt;&lt;td class="izq6a-color" width="10%"&gt;&lt;/td&gt;&lt;td class="izq6a-color" width="10%"&gt;0&lt;/td&gt;&lt;td class="izq6a-color" width="20%"&gt;SOLICITUD CON EXAMEN DE FORMA APROBADO - PUBLICACION PRENSA AUTOMATICA&lt;/td&gt;&lt;td class="izq6a-color" width="10%"&gt;10/07/2024&lt;/td&gt;&lt;td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384563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width="10%"&gt;11/09/2024&lt;/td&gt;&lt;td class="izq6a-color" width="10%"&gt;&lt;/td&gt;&lt;td class="izq6a-color" width="10%"&gt;&lt;/td&gt;&lt;td class="izq6a-color" width="20%"&gt;BUSQUEDA GRAFICA ELABORADA, PENDIENTE DE EXAMEN DE FONDO&lt;/td&gt;&lt;td class="izq6a-color" width="10%"&gt;11/09/2024&lt;/td&gt;&lt;td class="izq6a-color" width="30%"&gt;BUSQUEDA GRAFICA ELABORADA, PENDIENTE DE EXAMEN DE FONDO&lt;/td&gt;&lt;td class="celda8" width="10%"&gt;  &lt;/td&gt;&lt;/tr&gt;&lt;tr&gt;&lt;td class="izq6a-color" width="10%"&gt;03/10/2024&lt;/td&gt;&lt;td class="izq6a-color" width="10%"&gt;&lt;/td&gt;&lt;td class="izq6a-color" width="10%"&gt;0&lt;/td&gt;&lt;td class="izq6a-color" width="20%"&gt;SOLICITUD EN EXAMEN DE REGISTRABILIDAD&lt;/td&gt;&lt;td class="izq6a-color" width="10%"&gt;03/10/2024&lt;/td&gt;&lt;td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width="10%"&gt;491&lt;/td&gt;&lt;td class="izq6a-color" width="20%"&gt;REGISTRO DE MARCA&lt;/td&gt;&lt;td class="izq6a-color" width="10%"&gt;22/11/2024&lt;/td&gt;&lt;td class="izq6a-color" width="30%"&gt;REGISTRO NUMERO: N059548, POR TRAMITE WEBPI: T0464010&lt;/td&gt;&lt;td class="celda8" width="10%"&gt;&lt;a href="http://multimedia.sapi.gob.ve/marcas/certificados/boletin635/2023008927.pdf" target="_blank"&gt;&lt;img border="1" height="40" src="https://webpi.sapi.gob.ve/imagenes/ver_devolucion.png" width="40"/&gt;&lt;/a&gt;&lt;/td&gt;&lt;/tr&gt;&lt;tr&gt;&lt;td class="izq6a-color" width="10%"&gt;22/11/2024&lt;/td&gt;&lt;td class="izq6a-color" width="10%"&gt;&lt;/td&gt;&lt;td class="izq6a-color" width="10%"&gt;464010&lt;/td&gt;&lt;td class="izq6a-color" width="20%"&gt;PAGO DE DERECHOS&lt;/td&gt;&lt;td class="izq6a-color" width="10%"&gt;22/11/2024&lt;/td&gt;&lt;td class="izq6a-color" width="30%"&gt;46&lt;/td&gt;&lt;td class="celda8" width="10%"&gt;  &lt;/td&gt;&lt;/tr&gt;&lt;/table&gt;</t>
  </si>
  <si>
    <t>Webpi 28-feb-2025 03:38:08</t>
  </si>
  <si>
    <t>P403702</t>
  </si>
  <si>
    <t>EQUIPOS DE ENERGÍA DE SUPERFICIE EN FORMA DE GENERADORES DE ENERGÍA ELÉCTRICA UTILIZADOS PARA PROPORCIONAR ENERGÍA ELÉCTRICA A UN MOTOR DE FONDO DE POZO, PARA SU USO EN LA PRODUCCIÓN DE POZOS DE PETRÓLEO Y GAS; CONVERTIDOR DE FRECUENCIA ELÉCTRICO PARA CONTROLAR LA VELOCIDAD DE UN MOTOR ELÉCTRICO; CONTROLADOR ELÉCTRICO DE VELOCIDAD VARIABLE PARA EQUIPOS DE SUPERFICIE DE YACIMIENTOS PETROLÍFEROS Y DE FONDO DE POZO; CONTROLADOR ELECTRÓNICO PARA USO EN LA INDUSTRIA DEL PETRÓLEO Y EL GAS PARA MONITOREAR DATOS DE POZOS, DATOS DE EQUIPOS DE SUPERFICIE Y DATOS DE EQUIPOS DE POZOS; SENSORES ELECTRÓNICOS DE FONDO DE POZO PARA DETECTAR PARÁMETROS OPERATIVOS EN EL FONDO DE UN POZO MEDIANTE LEVANTAMIENTO ARTIFICIAL; MEDIDORES DE YACIMIENTOS PETROLÍFEROS SUBTERRÁNEOS, INCLUIDOS MEDIDORES QUE SE PUEDEN UTILIZAR PARA DETECTAR TEMPERATURA, PRESIÓN, VIBRACIÓN Y MOVIMIENTO DE ELEMENTOS SELECCIONADOS O EN ÁREAS SELECCIONADAS DE UN POZO.</t>
  </si>
  <si>
    <t>2023-9040</t>
  </si>
  <si>
    <t>CONSISTE EN UNA ETIQUETA RECTANGULAR DE FONDO BLANCO EN LA QUE SE LEE LA PALABRA DE FANTASÍA LEVARE, TAMBIÉN PARTE DEL NOMBRE DE MI MANDANTE, EN LETRAS GRANDES, CARACTERÍSTICAS, MINÚSCULAS, DE TRAZO GRUESO Y COLOR NEGRO, CON LA PARTICULARIDAD DE QUE LA LETRA L SE REPRESENTA POR UNA LÍNEA VERTICAL CURVA ASCENDENTE DE DERECHA A IZQUIERDA Y OTRA LÍNEA HORIZONTAL EN LA PARTE INFERIOR. SE REIVINDICA EL CONJUNTO DESCRITO.</t>
  </si>
  <si>
    <t>Prioridad: 97899195 en: ESTADOS UNIDOS DE AMÉRICA de fecha: 20/04/2023</t>
  </si>
  <si>
    <t>Levare International Limited</t>
  </si>
  <si>
    <t>Dubai - EMIRATOS ARABES UNIDOS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</si>
  <si>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width="10%"&gt;17/10/2023&lt;/td&gt;&lt;td class="izq6a-color" width="10%"&gt;&lt;/td&gt;&lt;td class="izq6a-color" width="10%"&gt;0&lt;/td&gt;&lt;td class="izq6a-color" width="20%"&gt;INGRESO DE SOLICITUD&lt;/td&gt;&lt;td class="izq6a-color" width="10%"&gt;17/10/2023&lt;/td&gt;&lt;td class="izq6a-color" width="30%"&gt;Pago de Tasa y Publicacion en Prensa: F0653731 Tramite: 385266 Ref.: 383440&lt;/td&gt;&lt;td class="celda8" width="10%"&gt;  &lt;/td&gt;&lt;/tr&gt;&lt;tr&gt;&lt;td class="izq6a-color" width="10%"&gt;16/11/2023&lt;/td&gt;&lt;td class="izq6a-color" width="10%"&gt;&lt;/td&gt;&lt;td class="izq6a-color" width="10%"&gt;0&lt;/td&gt;&lt;td class="izq6a-color" width="20%"&gt;SOLICITUD EN EXAMEN DE FORMA&lt;/td&gt;&lt;td class="izq6a-color" width="10%"&gt;16/11/2023&lt;/td&gt;&lt;td class="izq6a-color" width="30%"&gt;&lt;/td&gt;&lt;td class="celda8" width="10%"&gt;  &lt;/td&gt;&lt;/tr&gt;&lt;tr&gt;&lt;td class="izq6a-color" width="10%"&gt;16/11/2023&lt;/td&gt;&lt;td class="izq6a-color" width="10%"&gt;&lt;/td&gt;&lt;td class="izq6a-color" width="10%"&gt;0&lt;/td&gt;&lt;td class="izq6a-color" width="20%"&gt;SOLICITUD EN EXAMEN DE FORMA&lt;/td&gt;&lt;td class="izq6a-color" width="10%"&gt;16/11/2023&lt;/td&gt;&lt;td class="izq6a-color" width="30%"&gt;&lt;/td&gt;&lt;td class="celda8" width="10%"&gt;  &lt;/td&gt;&lt;/tr&gt;&lt;tr&gt;&lt;td class="izq6a-color" width="10%"&gt;17/11/2023&lt;/td&gt;&lt;td class="izq6a-color" width="10%"&gt;&lt;/td&gt;&lt;td class="izq6a-color" width="10%"&gt;0&lt;/td&gt;&lt;td class="izq6a-color" width="20%"&gt;ESCRITO ASOCIADO A MARCA EN TRAMITE - INFORMACION VARIA&lt;/td&gt;&lt;td class="izq6a-color" width="10%"&gt;17/11/2023&lt;/td&gt;&lt;td class="izq6a-color" width="30%"&gt;ESCRITO DE PRESENTACION DE DOCUMENTO DE PRIORIDAD.&lt;/td&gt;&lt;td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width="30%"&gt;DEVUELTA EN BOLETIN 627&lt;/td&gt;&lt;td class="celda8" width="10%"&gt;&lt;a href="https://webpi.sapi.gob.ve/documentos/devolucion/marcas/forma/boletin627/2023009040.pdf" target="_blank"&gt;&lt;img border="1" height="40" src="https://webpi.sapi.gob.ve/imagenes/ver_devolucion.png" width="40"/&gt;&lt;/a&gt;&lt;/td&gt;&lt;/tr&gt;&lt;tr&gt;&lt;td class="izq6a-color" width="10%"&gt;26/03/2024&lt;/td&gt;&lt;td class="izq6a-color" width="10%"&gt;&lt;/td&gt;&lt;td class="izq6a-color" width="10%"&gt;627&lt;/td&gt;&lt;td class="izq6a-color" width="20%"&gt;ESCRITO DE REINGRESO&lt;/td&gt;&lt;td class="izq6a-color" width="10%"&gt;26/03/2024&lt;/td&gt;&lt;td class="izq6a-color" width="30%"&gt;Contestacion a Oficio de Devolucion de forma publicado en el boletin: 627. Tramite Webpi: 413701&lt;/td&gt;&lt;td class="celda8" width="10%"&gt;&lt;a href="https://webpi.sapi.gob.ve/documentos/cdevolucion/marcas/forma/boletin627/ecd_2023009040.pdf" target="_blank"&gt;&lt;img border="1" height="40" src="https://webpi.sapi.gob.ve/imagenes/ver_devolucion.png" width="40"/&gt;&lt;/a&gt;&lt;/td&gt;&lt;/tr&gt;&lt;tr&gt;&lt;td class="izq6a-color" width="10%"&gt;11/07/2024&lt;/td&gt;&lt;td class="izq6a-color" width="10%"&gt;&lt;/td&gt;&lt;td class="izq6a-color" width="10%"&gt;0&lt;/td&gt;&lt;td class="izq6a-color" width="20%"&gt;REINGRESO DE SOLICITUD&lt;/td&gt;&lt;td class="izq6a-color" width="10%"&gt;11/07/2024&lt;/td&gt;&lt;td class="izq6a-color" width="30%"&gt;&lt;/td&gt;&lt;td class="celda8" width="10%"&gt;  &lt;/td&gt;&lt;/tr&gt;&lt;tr&gt;&lt;td class="izq6a-color" width="10%"&gt;11/07/2024&lt;/td&gt;&lt;td class="izq6a-color" width="10%"&gt;&lt;/td&gt;&lt;td class="izq6a-color" width="10%"&gt;0&lt;/td&gt;&lt;td class="izq6a-color" width="20%"&gt;SOLICITUD CON EXAMEN DE FORMA APROBADO - PUBLICACION PRENSA AUTOMATICA&lt;/td&gt;&lt;td class="izq6a-color" width="10%"&gt;12/07/2024&lt;/td&gt;&lt;td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385266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width="10%"&gt;10/09/2024&lt;/td&gt;&lt;td class="izq6a-color" width="10%"&gt;&lt;/td&gt;&lt;td class="izq6a-color" width="10%"&gt;&lt;/td&gt;&lt;td class="izq6a-color" width="20%"&gt;BUSQUEDA GRAFICA ELABORADA, PENDIENTE DE EXAMEN DE FONDO&lt;/td&gt;&lt;td class="izq6a-color" width="10%"&gt;10/09/2024&lt;/td&gt;&lt;td class="izq6a-color" width="30%"&gt;BUSQUEDA GRAFICA ELABORADA, PENDIENTE DE EXAMEN DE FONDO&lt;/td&gt;&lt;td class="celda8" width="10%"&gt;  &lt;/td&gt;&lt;/tr&gt;&lt;tr&gt;&lt;td class="izq6a-color" width="10%"&gt;01/10/2024&lt;/td&gt;&lt;td class="izq6a-color" width="10%"&gt;&lt;/td&gt;&lt;td class="izq6a-color" width="10%"&gt;0&lt;/td&gt;&lt;td class="izq6a-color" width="20%"&gt;SOLICITUD EN EXAMEN DE REGISTRABILIDAD&lt;/td&gt;&lt;td class="izq6a-color" width="10%"&gt;01/10/2024&lt;/td&gt;&lt;td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width="10%"&gt;477&lt;/td&gt;&lt;td class="izq6a-color" width="20%"&gt;REGISTRO DE MARCA&lt;/td&gt;&lt;td class="izq6a-color" width="10%"&gt;20/11/2024&lt;/td&gt;&lt;td class="izq6a-color" width="30%"&gt;REGISTRO NUMERO: P403702, POR TRAMITE WEBPI: T0463525&lt;/td&gt;&lt;td class="celda8" width="10%"&gt;&lt;a href="http://multimedia.sapi.gob.ve/marcas/certificados/boletin635/2023009040.pdf" target="_blank"&gt;&lt;img border="1" height="40" src="https://webpi.sapi.gob.ve/imagenes/ver_devolucion.png" width="40"/&gt;&lt;/a&gt;&lt;/td&gt;&lt;/tr&gt;&lt;tr&gt;&lt;td class="izq6a-color" width="10%"&gt;20/11/2024&lt;/td&gt;&lt;td class="izq6a-color" width="10%"&gt;&lt;/td&gt;&lt;td class="izq6a-color" width="10%"&gt;463525&lt;/td&gt;&lt;td class="izq6a-color" width="20%"&gt;PAGO DE DERECHOS&lt;/td&gt;&lt;td class="izq6a-color" width="10%"&gt;20/11/2024&lt;/td&gt;&lt;td class="izq6a-color" width="30%"&gt;9&lt;/td&gt;&lt;td class="celda8" width="10%"&gt;  &lt;/td&gt;&lt;/tr&gt;&lt;/table&gt;</t>
  </si>
  <si>
    <t>Webpi 28-feb-2025 03:38:20</t>
  </si>
  <si>
    <t>P399522</t>
  </si>
  <si>
    <t>PISTONES, VIELAS, VÁLVULAS, BUJÍAS, ALTERNADOR, ARRANQUE, INYECTORES, VÁLVULAS, VÁLVULAS IAC (VÁLVULAS DE CONTROL DE FLUJO DE AIRE, VÁLVULAS O INTERRUPTORES DE FRENO, SOLENOIDES DE CONTROL DE ACEITE (VÁLVULAS VVT), BOMBAS DE COMBUSTIBLE, INYECTORES DE COMBUSTIBLE, REGULADORES DE PRESIÓN DE COMBUSTIBLE, MOTORES DE ARRANQUE Y SUS COMPONENTES, IMPULSORES DE ARRANQUE (EL PIÑÓN QUE ENGRANA CON EL MOTOR), ALTERNADORES Y SUS COMPONENTES, ROTORES DE ALTERNADOR (EMBOBINADO ELÉCTRICO INTERNO), ESTATORES DE ALTERNADOR (EMBOBINADO ELÉCTRICO INTERNO), BOBINAS DE ENCENDIDO, DISTRIBUIDORES DE ENCENDIDO Y SUS COMPONENTES, TAPAS DE DISTRIBUIDOR DE ENCENDIDO, RODAMIENTOS, CILINDROS CON LLAVE PARA ENCENDIDO, CILINDROS CON LLAVE PARA PUERTAS, VENTILADORES ELÉCTRICOS PARA ENFRIAMIENTO DEL MOTOR, MOTORES ELÉCTRICOS PARA DICHOS VENTILADORES, FILTROS DE GASOLINA, FILTROS DE AIRE, RODAMIENTOS DE LIBERACIÓN DE EMBRAGUE (COMÚNMENTE CONOCIDOS COMO COLLARÍN), BOMBAS DE EMBRAGUE, BOMBAS DE FRENO, TAPAS DE RADIADOR, TAPA PARA ENVASE DE REFRIGERANTE, ESCOBILLAS DE CARBÓN PARA ALTERNADORES.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</si>
  <si>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width="10%"&gt;20/10/2023&lt;/td&gt;&lt;td class="izq6a-color" width="10%"&gt;&lt;/td&gt;&lt;td class="izq6a-color" width="10%"&gt;0&lt;/td&gt;&lt;td class="izq6a-color" width="20%"&gt;INGRESO DE SOLICITUD&lt;/td&gt;&lt;td class="izq6a-color" width="10%"&gt;20/10/2023&lt;/td&gt;&lt;td class="izq6a-color" width="30%"&gt;Pago de Tasa y Publicacion en Prensa: F0653047 Tramite: 384549 Ref.: 382775&lt;/td&gt;&lt;td class="celda8" width="10%"&gt;  &lt;/td&gt;&lt;/tr&gt;&lt;tr&gt;&lt;td class="izq6a-color" width="10%"&gt;21/11/2023&lt;/td&gt;&lt;td class="izq6a-color" width="10%"&gt;&lt;/td&gt;&lt;td class="izq6a-color" width="10%"&gt;0&lt;/td&gt;&lt;td class="izq6a-color" width="20%"&gt;POR NOTIFICAR ORDEN DE PUBLICACION EN PRENSA POR EXAM. DE FORMA APROBADO&lt;/td&gt;&lt;td class="izq6a-color" width="10%"&gt;21/11/2023&lt;/td&gt;&lt;td class="izq6a-color" width="30%"&gt;&lt;/td&gt;&lt;td class="celda8" width="10%"&gt;  &lt;/td&gt;&lt;/tr&gt;&lt;tr&gt;&lt;td class="izq6a-color" width="10%"&gt;28/12/2023&lt;/td&gt;&lt;td class="izq6a-color" width="10%"&gt;06/03/2024&lt;/td&gt;&lt;td class="izq6a-color" width="10%"&gt;626&lt;/td&gt;&lt;td class="izq6a-color" width="20%"&gt;ORDEN DE PUBLICACION EN PRENSA NOTIFICADA EN BOLETIN&lt;/td&gt;&lt;td class="izq6a-color" width="10%"&gt;28/12/2023&lt;/td&gt;&lt;td class="izq6a-color" width="30%"&gt;ORDEN DE PUBLICACION NOTIFICADA EN BOLETIN 626&lt;/td&gt;&lt;td class="celda8" width="10%"&gt;  &lt;/td&gt;&lt;/tr&gt;&lt;tr&gt;&lt;td class="izq6a-color" width="10%"&gt;28/12/2023&lt;/td&gt;&lt;td class="izq6a-color" width="10%"&gt;&lt;/td&gt;&lt;td class="izq6a-color" width="10%"&gt;626&lt;/td&gt;&lt;td class="izq6a-color" width="20%"&gt;PUBLICACION EN PRENSA DIGITAL PAGADA Y EN CURSO&lt;/td&gt;&lt;td class="izq6a-color" width="10%"&gt;28/12/2023&lt;/td&gt;&lt;td class="izq6a-color" width="30%"&gt;Pago de Tasa y Publicacion en Prensa: F0653047 Tramite: 384549 Ref.: 382775&lt;/td&gt;&lt;td class="celda8" width="10%"&gt;  &lt;/td&gt;&lt;/tr&gt;&lt;tr&gt;&lt;td class="izq6a-color" width="10%"&gt;28/12/2023&lt;/td&gt;&lt;td class="izq6a-color" width="10%"&gt;&lt;/td&gt;&lt;td class="izq6a-color" width="10%"&gt;0&lt;/td&gt;&lt;td class="izq6a-color" width="20%"&gt;RECEPCION DE PUBLICACION EN PRENSA&lt;/td&gt;&lt;td class="izq6a-color" width="10%"&gt;03/01/2024&lt;/td&gt;&lt;td class="izq6a-color" width="30%"&gt;Periodico Digital del SAPI No.:2326 de Fecha: 28/12/2023 segun T/No.: 384549 &lt;/td&gt;&lt;td class="celda8" width="10%"&gt;  &lt;/td&gt;&lt;/tr&gt;&lt;tr&gt;&lt;td class="izq6a-color" width="10%"&gt;29/01/2024&lt;/td&gt;&lt;td class="izq6a-color" width="10%"&gt;&lt;/td&gt;&lt;td class="izq6a-color" width="10%"&gt;626&lt;/td&gt;&lt;td class="izq6a-color" width="20%"&gt;ORDEN DE PUBLICACION EN BOLETIN COMO SOLICITADA&lt;/td&gt;&lt;td class="izq6a-color" width="10%"&gt;29/01/2024&lt;/td&gt;&lt;td class="izq6a-color" width="30%"&gt;&lt;/td&gt;&lt;td class="celda8" width="10%"&gt;  &lt;/td&gt;&lt;/tr&gt;&lt;tr&gt;&lt;td class="izq6a-color" width="10%"&gt;20/02/2024&lt;/td&gt;&lt;td class="izq6a-color" width="10%"&gt;03/04/2024&lt;/td&gt;&lt;td class="izq6a-color" width="10%"&gt;627&lt;/td&gt;&lt;td class="izq6a-color" width="20%"&gt;PUBLICACION DE LA MARCA COMO SOLICITADA &lt;/td&gt;&lt;td class="izq6a-color" width="10%"&gt;20/02/2024&lt;/td&gt;&lt;td class="izq6a-color" width="30%"&gt;PUBLICADA EN BOLETIN 627&lt;/td&gt;&lt;td class="celda8" width="10%"&gt;  &lt;/td&gt;&lt;/tr&gt;&lt;tr&gt;&lt;td class="izq6a-color" width="10%"&gt;16/04/2024&lt;/td&gt;&lt;td class="izq6a-color" width="10%"&gt;&lt;/td&gt;&lt;td class="izq6a-color" width="10%"&gt;0&lt;/td&gt;&lt;td class="izq6a-color" width="20%"&gt;SOLICITUD EN EXAMEN DE REGISTRABILIDAD&lt;/td&gt;&lt;td class="izq6a-color" width="10%"&gt;16/04/2024&lt;/td&gt;&lt;td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width="10%"&gt;24/05/2024&lt;/td&gt;&lt;td class="izq6a-color" width="10%"&gt;24/05/2039&lt;/td&gt;&lt;td class="izq6a-color" width="10%"&gt;388&lt;/td&gt;&lt;td class="izq6a-color" width="20%"&gt;REGISTRO DE MARCA&lt;/td&gt;&lt;td class="izq6a-color" width="10%"&gt;01/07/2024&lt;/td&gt;&lt;td class="izq6a-color" width="30%"&gt;REGISTRO NUMERO: P399522, POR TRAMITE WEBPI: T0432285&lt;/td&gt;&lt;td class="celda8" width="10%"&gt;&lt;a href="http://multimedia.sapi.gob.ve/marcas/certificados/boletin630/2023009247.pdf" target="_blank"&gt;&lt;img border="1" height="40" src="https://webpi.sapi.gob.ve/imagenes/ver_devolucion.png" width="40"/&gt;&lt;/a&gt;&lt;/td&gt;&lt;/tr&gt;&lt;tr&gt;&lt;td class="izq6a-color" width="10%"&gt;01/07/2024&lt;/td&gt;&lt;td class="izq6a-color" width="10%"&gt;&lt;/td&gt;&lt;td class="izq6a-color" width="10%"&gt;432285&lt;/td&gt;&lt;td class="izq6a-color" width="20%"&gt;PAGO DE DERECHOS&lt;/td&gt;&lt;td class="izq6a-color" width="10%"&gt;01/07/2024&lt;/td&gt;&lt;td class="izq6a-color" width="30%"&gt;7&lt;/td&gt;&lt;td class="celda8" width="10%"&gt;  &lt;/td&gt;&lt;/tr&gt;&lt;/table&gt;</t>
  </si>
  <si>
    <t>Webpi 28-feb-2025 03:38:32</t>
  </si>
  <si>
    <t>S081680</t>
  </si>
  <si>
    <t>La organización y la administración comercial de una empresa comercial o industrial, así como los servicios de publicidad, marketing y promoción, los servicios de asistencia comercial, los servicios administrativos relativos a transacciones de negocios y registros financieros.</t>
  </si>
  <si>
    <t>Se describe una etiqueta fondo blanco, dónde se observa el logo que se lee como \\\\\\\"delanto\\\\\\\", una palabra de fantasía la cual finalizando el diseño se observa la silueta de una flecha doble y curva que parte de la letra \\\\\\\" t\\\\\\\" y termina en la letra \\\\\\\"o\\\\\\\", en color ,azul rey, todo lo descrito,Se REIVINDICAN el conjunto decrito.,Se REIVINDICAN los colores descritos.</t>
  </si>
  <si>
    <t>Calle Cristóbal rojas edif Salem ll piso 1 apt 1D URB 10 los naranjos de las Mercedes Caracas Miranda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</si>
  <si>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width="10%"&gt;25/10/2023&lt;/td&gt;&lt;td class="izq6a-color" width="10%"&gt;&lt;/td&gt;&lt;td class="izq6a-color" width="10%"&gt;0&lt;/td&gt;&lt;td class="izq6a-color" width="20%"&gt;INGRESO DE SOLICITUD&lt;/td&gt;&lt;td class="izq6a-color" width="10%"&gt;25/10/2023&lt;/td&gt;&lt;td class="izq6a-color" width="30%"&gt;Pago de Tasa y Publicacion en Prensa: F0652767 Tramite: 384249 Ref.: 382464&lt;/td&gt;&lt;td class="celda8" width="10%"&gt;  &lt;/td&gt;&lt;/tr&gt;&lt;tr&gt;&lt;td class="izq6a-color" width="10%"&gt;17/11/2023&lt;/td&gt;&lt;td class="izq6a-color" width="10%"&gt;&lt;/td&gt;&lt;td class="izq6a-color" width="10%"&gt;0&lt;/td&gt;&lt;td class="izq6a-color" width="20%"&gt;POR NOTIFICAR ORDEN DE PUBLICACION EN PRENSA POR EXAM. DE FORMA APROBADO&lt;/td&gt;&lt;td class="izq6a-color" width="10%"&gt;17/11/2023&lt;/td&gt;&lt;td class="izq6a-color" width="30%"&gt;&lt;/td&gt;&lt;td class="celda8" width="10%"&gt;  &lt;/td&gt;&lt;/tr&gt;&lt;tr&gt;&lt;td class="izq6a-color" width="10%"&gt;28/12/2023&lt;/td&gt;&lt;td class="izq6a-color" width="10%"&gt;06/03/2024&lt;/td&gt;&lt;td class="izq6a-color" width="10%"&gt;626&lt;/td&gt;&lt;td class="izq6a-color" width="20%"&gt;ORDEN DE PUBLICACION EN PRENSA NOTIFICADA EN BOLETIN&lt;/td&gt;&lt;td class="izq6a-color" width="10%"&gt;28/12/2023&lt;/td&gt;&lt;td class="izq6a-color" width="30%"&gt;ORDEN DE PUBLICACION NOTIFICADA EN BOLETIN 626&lt;/td&gt;&lt;td class="celda8" width="10%"&gt;  &lt;/td&gt;&lt;/tr&gt;&lt;tr&gt;&lt;td class="izq6a-color" width="10%"&gt;28/12/2023&lt;/td&gt;&lt;td class="izq6a-color" width="10%"&gt;&lt;/td&gt;&lt;td class="izq6a-color" width="10%"&gt;626&lt;/td&gt;&lt;td class="izq6a-color" width="20%"&gt;PUBLICACION EN PRENSA DIGITAL PAGADA Y EN CURSO&lt;/td&gt;&lt;td class="izq6a-color" width="10%"&gt;28/12/2023&lt;/td&gt;&lt;td class="izq6a-color" width="30%"&gt;Pago de Tasa y Publicacion en Prensa: F0652767 Tramite: 384249 Ref.: 382464&lt;/td&gt;&lt;td class="celda8" width="10%"&gt;  &lt;/td&gt;&lt;/tr&gt;&lt;tr&gt;&lt;td class="izq6a-color" width="10%"&gt;28/12/2023&lt;/td&gt;&lt;td class="izq6a-color" width="10%"&gt;&lt;/td&gt;&lt;td class="izq6a-color" width="10%"&gt;0&lt;/td&gt;&lt;td class="izq6a-color" width="20%"&gt;RECEPCION DE PUBLICACION EN PRENSA&lt;/td&gt;&lt;td class="izq6a-color" width="10%"&gt;03/01/2024&lt;/td&gt;&lt;td class="izq6a-color" width="30%"&gt;Periodico Digital del SAPI No.:2326 de Fecha: 28/12/2023 segun T/No.: 384249 &lt;/td&gt;&lt;td class="celda8" width="10%"&gt;  &lt;/td&gt;&lt;/tr&gt;&lt;tr&gt;&lt;td class="izq6a-color" width="10%"&gt;29/01/2024&lt;/td&gt;&lt;td class="izq6a-color" width="10%"&gt;&lt;/td&gt;&lt;td class="izq6a-color" width="10%"&gt;626&lt;/td&gt;&lt;td class="izq6a-color" width="20%"&gt;ORDEN DE PUBLICACION EN BOLETIN COMO SOLICITADA&lt;/td&gt;&lt;td class="izq6a-color" width="10%"&gt;29/01/2024&lt;/td&gt;&lt;td class="izq6a-color" width="30%"&gt;&lt;/td&gt;&lt;td class="celda8" width="10%"&gt;  &lt;/td&gt;&lt;/tr&gt;&lt;tr&gt;&lt;td class="izq6a-color" width="10%"&gt;20/02/2024&lt;/td&gt;&lt;td class="izq6a-color" width="10%"&gt;03/04/2024&lt;/td&gt;&lt;td class="izq6a-color" width="10%"&gt;627&lt;/td&gt;&lt;td class="izq6a-color" width="20%"&gt;PUBLICACION DE LA MARCA COMO SOLICITADA &lt;/td&gt;&lt;td class="izq6a-color" width="10%"&gt;20/02/2024&lt;/td&gt;&lt;td class="izq6a-color" width="30%"&gt;PUBLICADA EN BOLETIN 627&lt;/td&gt;&lt;td class="celda8" width="10%"&gt;  &lt;/td&gt;&lt;/tr&gt;&lt;tr&gt;&lt;td class="izq6a-color" width="10%"&gt;17/04/2024&lt;/td&gt;&lt;td class="izq6a-color" width="10%"&gt;&lt;/td&gt;&lt;td class="izq6a-color" width="10%"&gt;&lt;/td&gt;&lt;td class="izq6a-color" width="20%"&gt;BUSQUEDA GRAFICA ELABORADA, PENDIENTE DE EXAMEN DE FONDO&lt;/td&gt;&lt;td class="izq6a-color" width="10%"&gt;17/04/2024&lt;/td&gt;&lt;td class="izq6a-color" width="30%"&gt;BUSQUEDA GRAFICA ELABORADA, PENDIENTE DE EXAMEN DE FONDO&lt;/td&gt;&lt;td class="celda8" width="10%"&gt;  &lt;/td&gt;&lt;/tr&gt;&lt;tr&gt;&lt;td class="izq6a-color" width="10%"&gt;31/07/2024&lt;/td&gt;&lt;td class="izq6a-color" width="10%"&gt;&lt;/td&gt;&lt;td class="izq6a-color" width="10%"&gt;0&lt;/td&gt;&lt;td class="izq6a-color" width="20%"&gt;SOLICITUD EN EXAMEN DE REGISTRABILIDAD&lt;/td&gt;&lt;td class="izq6a-color" width="10%"&gt;31/07/2024&lt;/td&gt;&lt;td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width="30%"&gt;CONCEDIDA EN BOLETIN 633&lt;/td&gt;&lt;td class="celda8" width="10%"&gt;  &lt;/td&gt;&lt;/tr&gt;&lt;tr&gt;&lt;td class="izq6a-color" width="10%"&gt;19/08/2024&lt;/td&gt;&lt;td class="izq6a-color" width="10%"&gt;19/08/2039&lt;/td&gt;&lt;td class="izq6a-color" width="10%"&gt;391&lt;/td&gt;&lt;td class="izq6a-color" width="20%"&gt;REGISTRO DE MARCA&lt;/td&gt;&lt;td class="izq6a-color" width="10%"&gt;11/09/2024&lt;/td&gt;&lt;td class="izq6a-color" width="30%"&gt;REGISTRO NUMERO: S081680, POR TRAMITE WEBPI: T0446719&lt;/td&gt;&lt;td class="celda8" width="10%"&gt;&lt;a href="http://multimedia.sapi.gob.ve/marcas/certificados/boletin633/2023009386.pdf" target="_blank"&gt;&lt;img border="1" height="40" src="https://webpi.sapi.gob.ve/imagenes/ver_devolucion.png" width="40"/&gt;&lt;/a&gt;&lt;/td&gt;&lt;/tr&gt;&lt;tr&gt;&lt;td class="izq6a-color" width="10%"&gt;11/09/2024&lt;/td&gt;&lt;td class="izq6a-color" width="10%"&gt;&lt;/td&gt;&lt;td class="izq6a-color" width="10%"&gt;446719&lt;/td&gt;&lt;td class="izq6a-color" width="20%"&gt;PAGO DE DERECHOS&lt;/td&gt;&lt;td class="izq6a-color" width="10%"&gt;11/09/2024&lt;/td&gt;&lt;td class="izq6a-color" width="30%"&gt;35&lt;/td&gt;&lt;td class="celda8" width="10%"&gt;  &lt;/td&gt;&lt;/tr&gt;&lt;/table&gt;</t>
  </si>
  <si>
    <t>Webpi 28-feb-2025 03:38:44</t>
  </si>
  <si>
    <t>S082808</t>
  </si>
  <si>
    <t>Proporcionar un portal de Internet que proporciona a los clientes acceso a información comercial e informes en las industrias de viajes, transporte, turismo, hospitalidad y logística; proporcionar un portal de Internet que permite a los usuarios acceder, rastrear, gestionar, buscar, supervisar y generar información comercial e informes de información comercial sobre servicios de pasajeros, comercio electrónico, precios, gestión de inventario, gestión de costes y gestión de ingresos; gestión de bases de datos, procesamiento de datos y servicios de análisis de datos en las industrias de viajes, transporte, turismo, hospitalidad y logística; gestión de bases de datos; servicios de procesamiento de datos; consultoría empresarial, servicios de información, organización empresarial, gestión. consultoría y gestión de las relaciones con los clientes en los sectores de los viajes, el transporte, el turismo, la hostelería y la logística; servicios de consultoría e información empresarial; consultoría en organización y gestión empresarial; servicios de consultoría y gestión empresarial en relación con la estrategia, el marketing, las ventas y las operaciones empresariales; servicios de consultoría y gestión empresarial en relación con la estrategia, el marketing, las ventas y las operaciones, en particular especializados en el uso de modelos analíticos y estadísticos para comprender y predecir las tendencias y acciones de los consumidores, las empresas y el mercado; servicios de monitorización y consultoría empresarial, en concreto, seguimiento de datos y aplicaciones de otros para proporcionar apoyo en estrategia, conocimiento, marketing, ventas y operaciones, en particular, especializándose en el uso de modelos analíticos y estadísticos para la comprensión y predicción de tendencias y acciones de consumidores, empresas y mercados; análisis de datos empresariales; análisis y recopilación de datos. estadísticas, datos y otras fuentes de información con fines comerciales; compilación y sistematización de información, datos y estadísticas en bases de datos informáticas y servicios de consultoría relacionados con las mismas; gestión de relaciones con los clientes; servicios de consultoría empresarial para terceros en relación con la participación de los clientes y las interacciones de los clientes en Internet y otros medios de comunicación; suministro de una base de datos en línea con capacidad de búsqueda con información sobre ventas, rendimiento empresarial, servicio al cliente y marketing; gestión informatizada de archivos; servicios de gestión empresarial en los campos de gestión de relaciones con los clientes (crm), automatización de marketing, automatización de ventas, gestión del rendimiento de ventas, servicio y atención al cliente, gestión de contenidos en línea, análisis predictivo, big data (información de gran tamaño) y negocios. análisis y visualización de datos, aprendizaje automático, inteligencia artificial, extracción de la información más relevante de fuentes de datos dispares, suministro de soluciones automatizadas que permitan a las organizaciones integrar datos dispares y traducir y estructurar esos datos en perspectivas procesables, creación de bases de datos de información y datos que permitan búsquedas, seguridad y autenticación, almacenamiento de datos, colaboración, comercio electrónico; administración, facturación y conciliación de cuentas de gastos de viaje en nombre de terceros; explotación y gestión de centros de llamadas para terceros.</t>
  </si>
  <si>
    <t>2024-0295</t>
  </si>
  <si>
    <t>Prioridad: 97/908,314 en: ESTADOS UNIDOS DE AMÉRICA de fecha: 26/04/2023</t>
  </si>
  <si>
    <t>3150 Sabre Drive, Southlake, Texas 76092.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</si>
  <si>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width="10%"&gt;25/10/2023&lt;/td&gt;&lt;td class="izq6a-color" width="10%"&gt;&lt;/td&gt;&lt;td class="izq6a-color" width="10%"&gt;0&lt;/td&gt;&lt;td class="izq6a-color" width="20%"&gt;INGRESO DE SOLICITUD&lt;/td&gt;&lt;td class="izq6a-color" width="10%"&gt;25/10/2023&lt;/td&gt;&lt;td class="izq6a-color" width="30%"&gt;Pago de Tasa y Publicacion en Prensa: F0655510 Tramite: 387262 Ref.: 384765&lt;/td&gt;&lt;td class="celda8" width="10%"&gt;  &lt;/td&gt;&lt;/tr&gt;&lt;tr&gt;&lt;td class="izq6a-color" width="10%"&gt;20/11/2023&lt;/td&gt;&lt;td class="izq6a-color" width="10%"&gt;&lt;/td&gt;&lt;td class="izq6a-color" width="10%"&gt;0&lt;/td&gt;&lt;td class="izq6a-color" width="20%"&gt;SOLICITUD EN EXAMEN DE FORMA&lt;/td&gt;&lt;td class="izq6a-color" width="10%"&gt;20/11/2023&lt;/td&gt;&lt;td class="izq6a-color" width="30%"&gt;&lt;/td&gt;&lt;td class="celda8" width="10%"&gt;  &lt;/td&gt;&lt;/tr&gt;&lt;tr&gt;&lt;td class="izq6a-color" width="10%"&gt;20/11/2023&lt;/td&gt;&lt;td class="izq6a-color" width="10%"&gt;&lt;/td&gt;&lt;td class="izq6a-color" width="10%"&gt;0&lt;/td&gt;&lt;td class="izq6a-color" width="20%"&gt;SOLICITUD EN EXAMEN DE FORMA&lt;/td&gt;&lt;td class="izq6a-color" width="10%"&gt;20/11/2023&lt;/td&gt;&lt;td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width="30%"&gt;DEVUELTA EN BOLETIN 627&lt;/td&gt;&lt;td class="celda8" width="10%"&gt;&lt;a href="https://webpi.sapi.gob.ve/documentos/devolucion/marcas/forma/boletin627/2023009409.pdf" target="_blank"&gt;&lt;img border="1" height="40" src="https://webpi.sapi.gob.ve/imagenes/ver_devolucion.png" width="40"/&gt;&lt;/a&gt;&lt;/td&gt;&lt;/tr&gt;&lt;tr&gt;&lt;td class="izq6a-color" width="10%"&gt;18/03/2024&lt;/td&gt;&lt;td class="izq6a-color" width="10%"&gt;&lt;/td&gt;&lt;td class="izq6a-color" width="10%"&gt;627&lt;/td&gt;&lt;td class="izq6a-color" width="20%"&gt;ESCRITO DE REINGRESO&lt;/td&gt;&lt;td class="izq6a-color" width="10%"&gt;18/03/2024&lt;/td&gt;&lt;td class="izq6a-color" width="30%"&gt;Contestacion a Oficio de Devolucion de forma publicado en el boletin: 627. Tramite Webpi: 411885&lt;/td&gt;&lt;td class="celda8" width="10%"&gt;&lt;a href="https://webpi.sapi.gob.ve/documentos/cdevolucion/marcas/forma/boletin627/ecd_2023009409.pdf" target="_blank"&gt;&lt;img border="1" height="40" src="https://webpi.sapi.gob.ve/imagenes/ver_devolucion.png" width="40"/&gt;&lt;/a&gt;&lt;/td&gt;&lt;/tr&gt;&lt;tr&gt;&lt;td class="izq6a-color" width="10%"&gt;19/07/2024&lt;/td&gt;&lt;td class="izq6a-color" width="10%"&gt;&lt;/td&gt;&lt;td class="izq6a-color" width="10%"&gt;0&lt;/td&gt;&lt;td class="izq6a-color" width="20%"&gt;REINGRESO DE SOLICITUD&lt;/td&gt;&lt;td class="izq6a-color" width="10%"&gt;19/07/2024&lt;/td&gt;&lt;td class="izq6a-color" width="30%"&gt;&lt;/td&gt;&lt;td class="celda8" width="10%"&gt;  &lt;/td&gt;&lt;/tr&gt;&lt;tr&gt;&lt;td class="izq6a-color" width="10%"&gt;22/07/2024&lt;/td&gt;&lt;td class="izq6a-color" width="10%"&gt;&lt;/td&gt;&lt;td class="izq6a-color" width="10%"&gt;0&lt;/td&gt;&lt;td class="izq6a-color" width="20%"&gt;SOLICITUD CON EXAMEN DE FORMA APROBADO - PUBLICACION PRENSA AUTOMATICA&lt;/td&gt;&lt;td class="izq6a-color" width="10%"&gt;22/07/2024&lt;/td&gt;&lt;td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387262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width="10%"&gt;03/10/2024&lt;/td&gt;&lt;td class="izq6a-color" width="10%"&gt;&lt;/td&gt;&lt;td class="izq6a-color" width="10%"&gt;0&lt;/td&gt;&lt;td class="izq6a-color" width="20%"&gt;SOLICITUD EN EXAMEN DE REGISTRABILIDAD&lt;/td&gt;&lt;td class="izq6a-color" width="10%"&gt;03/10/2024&lt;/td&gt;&lt;td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width="10%"&gt;509&lt;/td&gt;&lt;td class="izq6a-color" width="20%"&gt;REGISTRO DE MARCA&lt;/td&gt;&lt;td class="izq6a-color" width="10%"&gt;03/12/2024&lt;/td&gt;&lt;td class="izq6a-color" width="30%"&gt;REGISTRO NUMERO: S082808, POR TRAMITE WEBPI: T0466770&lt;/td&gt;&lt;td class="celda8" width="10%"&gt;&lt;a href="http://multimedia.sapi.gob.ve/marcas/certificados/boletin635/2023009409.pdf" target="_blank"&gt;&lt;img border="1" height="40" src="https://webpi.sapi.gob.ve/imagenes/ver_devolucion.png" width="40"/&gt;&lt;/a&gt;&lt;/td&gt;&lt;/tr&gt;&lt;tr&gt;&lt;td class="izq6a-color" width="10%"&gt;03/12/2024&lt;/td&gt;&lt;td class="izq6a-color" width="10%"&gt;&lt;/td&gt;&lt;td class="izq6a-color" width="10%"&gt;466770&lt;/td&gt;&lt;td class="izq6a-color" width="20%"&gt;PAGO DE DERECHOS&lt;/td&gt;&lt;td class="izq6a-color" width="10%"&gt;03/12/2024&lt;/td&gt;&lt;td class="izq6a-color" width="30%"&gt;35&lt;/td&gt;&lt;td class="celda8" width="10%"&gt;  &lt;/td&gt;&lt;/tr&gt;&lt;/table&gt;</t>
  </si>
  <si>
    <t>Webpi 28-feb-2025 03:38:56</t>
  </si>
  <si>
    <t>N059071</t>
  </si>
  <si>
    <t>UNA EMPRESA QUE SE DEDICARA A PRESTAR SERVICIOS CIENTÍFICOS Y TECNOLÓGICOS, ASÍ COMO SERVICIOS DE INVESTIGACIÓN Y DISEÑO CONEXOS, SERVICIOS DE ANÁLISIS E INVESTIGACIÓN INDUSTRIALES, DISEÑO Y DESARROLLO DE EQUIPOS INFORMÁTICOS Y SOFTWARE, DESARROLLAR Y OPERAR SOLUCIONES TECNOLÓGICAS PROPIAS Y DE TERCEROS DE FORMA AGILES QUE PERMITAN A LAS ORGANIZACIONES Y PERSONAS ALCANZAR SUS METAS DE NEGOCIO, EMPLEANDO ENFOQUES Y RECURSOS PROPIOS DEL DESARROLLO DE LA COMUNIDAD TECNOLÓGICA, A TRAVÉS DE PROFESIONALES ESPECIALIZADOS EN EL ÁREA DE PROGRAMACIÓN, ANÁLISIS DE BASE DE DATOS, CONFIGURACIÓN DE SERVIDORES.</t>
  </si>
  <si>
    <t>SE TRATA DE UNA ETIQUETA DE FONDO BLANCO DONDE SE PUEDEN OBSERVAR EN LA PARTE IZQUIERDA SUPERIOR Y POSTERIOR DOS FIGURAS FANTASIOSAS EN FORMA DE SEMI ARCO Y COLOR CELESTE, EN LA CUAL LA DE ARRIBA ES MÁS PEQUEÑA QUE LA DE ABAJO, EN SU PARTE CENTRAL SUPERIOR SE PUEDE NOTAR UNA FRANJA VERTICAL DE TRAZO GRUESO Y DE COLOR CELESTE, EN LA PARTE SUPERIOR DERECHA SE PUEDE APRECIAR UN CÍRCULO EN COLOR CELESTE, TODO LO DESCRITO FORMA LA FIGURA CARICATURESCA DE UNA CARA GUIÑANDO EL OJO IZQUIERDO; EN LA PARTE DE ABAJO SE PUEDE LEER LA PALABRA DE FANTASÍA QUE NO TIENE TRADUCCIÓN ALGUNA YÖY ESCRITA EN LETRAS DE MOLDE DE TRAZO GRUESO Y COLOR CELESTE EN DONDE LA PRIMERA LETRA (Y) ESTÁ ESCRITA EN MAYÚSCULA, LA LETRA (Ö) ESTÁ ESCRITA EN MINÚSCULA Y LA MISMA PRESENTA EN SU PARTE SUPERIOR DOS CUADRADOS DE TRAZO GRUESO Y COLOR CELESTE, LA SEGUNDA LETRA (Y) ESTÁ ESCRITA EN MINÚSCULA. SE REIVINDICAN LOS COLORES Y LOS TÉRMINOS DESCRITOS.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</si>
  <si>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width="10%"&gt;30/10/2023&lt;/td&gt;&lt;td class="izq6a-color" width="10%"&gt;&lt;/td&gt;&lt;td class="izq6a-color" width="10%"&gt;0&lt;/td&gt;&lt;td class="izq6a-color" width="20%"&gt;INGRESO DE SOLICITUD&lt;/td&gt;&lt;td class="izq6a-color" width="10%"&gt;30/10/2023&lt;/td&gt;&lt;td class="izq6a-color" width="30%"&gt;Pago de Tasa y Publicacion en Prensa: F0656216 Tramite: 387964 Ref.: 385293&lt;/td&gt;&lt;td class="celda8" width="10%"&gt;  &lt;/td&gt;&lt;/tr&gt;&lt;tr&gt;&lt;td class="izq6a-color" width="10%"&gt;22/11/2023&lt;/td&gt;&lt;td class="izq6a-color" width="10%"&gt;&lt;/td&gt;&lt;td class="izq6a-color" width="10%"&gt;0&lt;/td&gt;&lt;td class="izq6a-color" width="20%"&gt;POR NOTIFICAR ORDEN DE PUBLICACION EN PRENSA POR EXAM. DE FORMA APROBADO&lt;/td&gt;&lt;td class="izq6a-color" width="10%"&gt;22/11/2023&lt;/td&gt;&lt;td class="izq6a-color" width="30%"&gt;&lt;/td&gt;&lt;td class="celda8" width="10%"&gt;  &lt;/td&gt;&lt;/tr&gt;&lt;tr&gt;&lt;td class="izq6a-color" width="10%"&gt;28/12/2023&lt;/td&gt;&lt;td class="izq6a-color" width="10%"&gt;06/03/2024&lt;/td&gt;&lt;td class="izq6a-color" width="10%"&gt;626&lt;/td&gt;&lt;td class="izq6a-color" width="20%"&gt;ORDEN DE PUBLICACION EN PRENSA NOTIFICADA EN BOLETIN&lt;/td&gt;&lt;td class="izq6a-color" width="10%"&gt;28/12/2023&lt;/td&gt;&lt;td class="izq6a-color" width="30%"&gt;ORDEN DE PUBLICACION NOTIFICADA EN BOLETIN 626&lt;/td&gt;&lt;td class="celda8" width="10%"&gt;  &lt;/td&gt;&lt;/tr&gt;&lt;tr&gt;&lt;td class="izq6a-color" width="10%"&gt;28/12/2023&lt;/td&gt;&lt;td class="izq6a-color" width="10%"&gt;&lt;/td&gt;&lt;td class="izq6a-color" width="10%"&gt;626&lt;/td&gt;&lt;td class="izq6a-color" width="20%"&gt;PUBLICACION EN PRENSA DIGITAL PAGADA Y EN CURSO&lt;/td&gt;&lt;td class="izq6a-color" width="10%"&gt;28/12/2023&lt;/td&gt;&lt;td class="izq6a-color" width="30%"&gt;Pago de Tasa y Publicacion en Prensa: F0656216 Tramite: 387964 Ref.: 385293&lt;/td&gt;&lt;td class="celda8" width="10%"&gt;  &lt;/td&gt;&lt;/tr&gt;&lt;tr&gt;&lt;td class="izq6a-color" width="10%"&gt;28/12/2023&lt;/td&gt;&lt;td class="izq6a-color" width="10%"&gt;&lt;/td&gt;&lt;td class="izq6a-color" width="10%"&gt;0&lt;/td&gt;&lt;td class="izq6a-color" width="20%"&gt;RECEPCION DE PUBLICACION EN PRENSA&lt;/td&gt;&lt;td class="izq6a-color" width="10%"&gt;03/01/2024&lt;/td&gt;&lt;td class="izq6a-color" width="30%"&gt;Periodico Digital del SAPI No.:2326 de Fecha: 28/12/2023 segun T/No.: 387964 &lt;/td&gt;&lt;td class="celda8" width="10%"&gt;  &lt;/td&gt;&lt;/tr&gt;&lt;tr&gt;&lt;td class="izq6a-color" width="10%"&gt;29/01/2024&lt;/td&gt;&lt;td class="izq6a-color" width="10%"&gt;&lt;/td&gt;&lt;td class="izq6a-color" width="10%"&gt;626&lt;/td&gt;&lt;td class="izq6a-color" width="20%"&gt;ORDEN DE PUBLICACION EN BOLETIN COMO SOLICITADA&lt;/td&gt;&lt;td class="izq6a-color" width="10%"&gt;29/01/2024&lt;/td&gt;&lt;td class="izq6a-color" width="30%"&gt;&lt;/td&gt;&lt;td class="celda8" width="10%"&gt;  &lt;/td&gt;&lt;/tr&gt;&lt;tr&gt;&lt;td class="izq6a-color" width="10%"&gt;20/02/2024&lt;/td&gt;&lt;td class="izq6a-color" width="10%"&gt;03/04/2024&lt;/td&gt;&lt;td class="izq6a-color" width="10%"&gt;627&lt;/td&gt;&lt;td class="izq6a-color" width="20%"&gt;PUBLICACION DE LA MARCA COMO SOLICITADA &lt;/td&gt;&lt;td class="izq6a-color" width="10%"&gt;20/02/2024&lt;/td&gt;&lt;td class="izq6a-color" width="30%"&gt;PUBLICADA EN BOLETIN 627&lt;/td&gt;&lt;td class="celda8" width="10%"&gt;  &lt;/td&gt;&lt;/tr&gt;&lt;tr&gt;&lt;td class="izq6a-color" width="10%"&gt;16/04/2024&lt;/td&gt;&lt;td class="izq6a-color" width="10%"&gt;&lt;/td&gt;&lt;td class="izq6a-color" width="10%"&gt;&lt;/td&gt;&lt;td class="izq6a-color" width="20%"&gt;BUSQUEDA GRAFICA ELABORADA, PENDIENTE DE EXAMEN DE FONDO&lt;/td&gt;&lt;td class="izq6a-color" width="10%"&gt;16/04/2024&lt;/td&gt;&lt;td class="izq6a-color" width="30%"&gt;BUSQUEDA GRAFICA ELABORADA, PENDIENTE DE EXAMEN DE FONDO&lt;/td&gt;&lt;td class="celda8" width="10%"&gt;  &lt;/td&gt;&lt;/tr&gt;&lt;tr&gt;&lt;td class="izq6a-color" width="10%"&gt;17/04/2024&lt;/td&gt;&lt;td class="izq6a-color" width="10%"&gt;&lt;/td&gt;&lt;td class="izq6a-color" width="10%"&gt;0&lt;/td&gt;&lt;td class="izq6a-color" width="20%"&gt;SOLICITUD EN EXAMEN DE REGISTRABILIDAD&lt;/td&gt;&lt;td class="izq6a-color" width="10%"&gt;17/04/2024&lt;/td&gt;&lt;td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width="10%"&gt;24/05/2024&lt;/td&gt;&lt;td class="izq6a-color" width="10%"&gt;24/05/2039&lt;/td&gt;&lt;td class="izq6a-color" width="10%"&gt;389&lt;/td&gt;&lt;td class="izq6a-color" width="20%"&gt;REGISTRO DE MARCA&lt;/td&gt;&lt;td class="izq6a-color" width="10%"&gt;29/05/2024&lt;/td&gt;&lt;td class="izq6a-color" width="30%"&gt;REGISTRO NUMERO: N059071, POR TRAMITE WEBPI: T0425509&lt;/td&gt;&lt;td class="celda8" width="10%"&gt;&lt;a href="http://multimedia.sapi.gob.ve/marcas/certificados/boletin630/2023009487.pdf" target="_blank"&gt;&lt;img border="1" height="40" src="https://webpi.sapi.gob.ve/imagenes/ver_devolucion.png" width="40"/&gt;&lt;/a&gt;&lt;/td&gt;&lt;/tr&gt;&lt;tr&gt;&lt;td class="izq6a-color" width="10%"&gt;29/05/2024&lt;/td&gt;&lt;td class="izq6a-color" width="10%"&gt;&lt;/td&gt;&lt;td class="izq6a-color" width="10%"&gt;425509&lt;/td&gt;&lt;td class="izq6a-color" width="20%"&gt;PAGO DE DERECHOS&lt;/td&gt;&lt;td class="izq6a-color" width="10%"&gt;29/05/2024&lt;/td&gt;&lt;td class="izq6a-color" width="30%"&gt;46&lt;/td&gt;&lt;td class="celda8" width="10%"&gt;  &lt;/td&gt;&lt;/tr&gt;&lt;/table&gt;</t>
  </si>
  <si>
    <t>Webpi 28-feb-2025 03:39:08</t>
  </si>
  <si>
    <t>P399751</t>
  </si>
  <si>
    <t>Ciudad de Panamá - PANAMÁ</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</si>
  <si>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width="10%"&gt;31/10/2023&lt;/td&gt;&lt;td class="izq6a-color" width="10%"&gt;&lt;/td&gt;&lt;td class="izq6a-color" width="10%"&gt;0&lt;/td&gt;&lt;td class="izq6a-color" width="20%"&gt;INGRESO DE SOLICITUD&lt;/td&gt;&lt;td class="izq6a-color" width="10%"&gt;31/10/2023&lt;/td&gt;&lt;td class="izq6a-color" width="30%"&gt;Pago de Tasa y Publicacion en Prensa: F0656372 Tramite: 388148 Ref.: 385433&lt;/td&gt;&lt;td class="celda8" width="10%"&gt;  &lt;/td&gt;&lt;/tr&gt;&lt;tr&gt;&lt;td class="izq6a-color" width="10%"&gt;17/11/2023&lt;/td&gt;&lt;td class="izq6a-color" width="10%"&gt;&lt;/td&gt;&lt;td class="izq6a-color" width="10%"&gt;0&lt;/td&gt;&lt;td class="izq6a-color" width="20%"&gt;POR NOTIFICAR ORDEN DE PUBLICACION EN PRENSA POR EXAM. DE FORMA APROBADO&lt;/td&gt;&lt;td class="izq6a-color" width="10%"&gt;17/11/2023&lt;/td&gt;&lt;td class="izq6a-color" width="30%"&gt;&lt;/td&gt;&lt;td class="celda8" width="10%"&gt;  &lt;/td&gt;&lt;/tr&gt;&lt;tr&gt;&lt;td class="izq6a-color" width="10%"&gt;28/12/2023&lt;/td&gt;&lt;td class="izq6a-color" width="10%"&gt;06/03/2024&lt;/td&gt;&lt;td class="izq6a-color" width="10%"&gt;626&lt;/td&gt;&lt;td class="izq6a-color" width="20%"&gt;ORDEN DE PUBLICACION EN PRENSA NOTIFICADA EN BOLETIN&lt;/td&gt;&lt;td class="izq6a-color" width="10%"&gt;28/12/2023&lt;/td&gt;&lt;td class="izq6a-color" width="30%"&gt;ORDEN DE PUBLICACION NOTIFICADA EN BOLETIN 626&lt;/td&gt;&lt;td class="celda8" width="10%"&gt;  &lt;/td&gt;&lt;/tr&gt;&lt;tr&gt;&lt;td class="izq6a-color" width="10%"&gt;28/12/2023&lt;/td&gt;&lt;td class="izq6a-color" width="10%"&gt;&lt;/td&gt;&lt;td class="izq6a-color" width="10%"&gt;626&lt;/td&gt;&lt;td class="izq6a-color" width="20%"&gt;PUBLICACION EN PRENSA DIGITAL PAGADA Y EN CURSO&lt;/td&gt;&lt;td class="izq6a-color" width="10%"&gt;28/12/2023&lt;/td&gt;&lt;td class="izq6a-color" width="30%"&gt;Pago de Tasa y Publicacion en Prensa: F0656372 Tramite: 388148 Ref.: 385433&lt;/td&gt;&lt;td class="celda8" width="10%"&gt;  &lt;/td&gt;&lt;/tr&gt;&lt;tr&gt;&lt;td class="izq6a-color" width="10%"&gt;28/12/2023&lt;/td&gt;&lt;td class="izq6a-color" width="10%"&gt;&lt;/td&gt;&lt;td class="izq6a-color" width="10%"&gt;0&lt;/td&gt;&lt;td class="izq6a-color" width="20%"&gt;RECEPCION DE PUBLICACION EN PRENSA&lt;/td&gt;&lt;td class="izq6a-color" width="10%"&gt;03/01/2024&lt;/td&gt;&lt;td class="izq6a-color" width="30%"&gt;Periodico Digital del SAPI No.:2326 de Fecha: 28/12/2023 segun T/No.: 388148 &lt;/td&gt;&lt;td class="celda8" width="10%"&gt;  &lt;/td&gt;&lt;/tr&gt;&lt;tr&gt;&lt;td class="izq6a-color" width="10%"&gt;29/01/2024&lt;/td&gt;&lt;td class="izq6a-color" width="10%"&gt;&lt;/td&gt;&lt;td class="izq6a-color" width="10%"&gt;626&lt;/td&gt;&lt;td class="izq6a-color" width="20%"&gt;ORDEN DE PUBLICACION EN BOLETIN COMO SOLICITADA&lt;/td&gt;&lt;td class="izq6a-color" width="10%"&gt;29/01/2024&lt;/td&gt;&lt;td class="izq6a-color" width="30%"&gt;&lt;/td&gt;&lt;td class="celda8" width="10%"&gt;  &lt;/td&gt;&lt;/tr&gt;&lt;tr&gt;&lt;td class="izq6a-color" width="10%"&gt;20/02/2024&lt;/td&gt;&lt;td class="izq6a-color" width="10%"&gt;03/04/2024&lt;/td&gt;&lt;td class="izq6a-color" width="10%"&gt;627&lt;/td&gt;&lt;td class="izq6a-color" width="20%"&gt;PUBLICACION DE LA MARCA COMO SOLICITADA &lt;/td&gt;&lt;td class="izq6a-color" width="10%"&gt;20/02/2024&lt;/td&gt;&lt;td class="izq6a-color" width="30%"&gt;PUBLICADA EN BOLETIN 627&lt;/td&gt;&lt;td class="celda8" width="10%"&gt;  &lt;/td&gt;&lt;/tr&gt;&lt;tr&gt;&lt;td class="izq6a-color" width="10%"&gt;17/04/2024&lt;/td&gt;&lt;td class="izq6a-color" width="10%"&gt;&lt;/td&gt;&lt;td class="izq6a-color" width="10%"&gt;0&lt;/td&gt;&lt;td class="izq6a-color" width="20%"&gt;SOLICITUD EN EXAMEN DE REGISTRABILIDAD&lt;/td&gt;&lt;td class="izq6a-color" width="10%"&gt;17/04/2024&lt;/td&gt;&lt;td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width="10%"&gt;24/05/2024&lt;/td&gt;&lt;td class="izq6a-color" width="10%"&gt;24/05/2039&lt;/td&gt;&lt;td class="izq6a-color" width="10%"&gt;389&lt;/td&gt;&lt;td class="izq6a-color" width="20%"&gt;REGISTRO DE MARCA&lt;/td&gt;&lt;td class="izq6a-color" width="10%"&gt;04/07/2024&lt;/td&gt;&lt;td class="izq6a-color" width="30%"&gt;REGISTRO NUMERO: P399751, POR TRAMITE WEBPI: T0433519&lt;/td&gt;&lt;td class="celda8" width="10%"&gt;&lt;a href="http://multimedia.sapi.gob.ve/marcas/certificados/boletin630/2023009541.pdf" target="_blank"&gt;&lt;img border="1" height="40" src="https://webpi.sapi.gob.ve/imagenes/ver_devolucion.png" width="40"/&gt;&lt;/a&gt;&lt;/td&gt;&lt;/tr&gt;&lt;tr&gt;&lt;td class="izq6a-color" width="10%"&gt;04/07/2024&lt;/td&gt;&lt;td class="izq6a-color" width="10%"&gt;&lt;/td&gt;&lt;td class="izq6a-color" width="10%"&gt;433519&lt;/td&gt;&lt;td class="izq6a-color" width="20%"&gt;PAGO DE DERECHOS&lt;/td&gt;&lt;td class="izq6a-color" width="10%"&gt;04/07/2024&lt;/td&gt;&lt;td class="izq6a-color" width="30%"&gt;5&lt;/td&gt;&lt;td class="celda8" width="10%"&gt;  &lt;/td&gt;&lt;/tr&gt;&lt;/table&gt;</t>
  </si>
  <si>
    <t>Webpi 28-feb-2025 03:39:20</t>
  </si>
  <si>
    <t>P399579</t>
  </si>
  <si>
    <t>COMPRENDE PRINCIPALMENTE LAS PRENDAS DE VESTIR, EL CALZADO; PARA DAMAS, CABALLEROS Y NIÑOS, LENCERIA Y LOS ARTÍCULOS DE SOMBRERERÍA PARA PERSONAS.</t>
  </si>
  <si>
    <t>LA MARCA SOLICITADA CONSISTE, EN UNA ETIQUETA SIN ENMARCAR, SIN FONDO DE COLOR. SE APRECIA UNA FLOR DE PETALOS OVALADOS PUNTIAGUDOS, CUYOS PETALOS INTERNOS SON DE COLOR GRIS OSCURO Y LOS PETALOS EXTERNOS SON DE COLOR GRIS INTERMEDIO. DEBAJO DE LA FLOR ESTA ESCRITO LA PALABRA CALIFORNIA COLLECTION. LA PALABRA CALIFORNIA ESTA ESCRITA EN LETRA CORRIDA, EN CURSIVA, EN NEGRITA Y DE COLOR GRIS INTERMEDIO; LA PALABRA COLLECTION ESTA ESCRITA EN LETRA IMPRENTA, EN CURSIVA, DE COLOR GRIS INTERMEDIO. LA PALABRA COLLECTION EN IDIOMA CASTELLANO SIGNIFICA COLECCION.SE REIVINDICA EL CONJUNTO DESCRITO A EXCEPCION DE LOS ELEMENTOS GENERICOS QUE LA PRESENTE ETIQUETA PUDIESE CONTENER.</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</si>
  <si>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width="10%"&gt;02/11/2023&lt;/td&gt;&lt;td class="izq6a-color" width="10%"&gt;&lt;/td&gt;&lt;td class="izq6a-color" width="10%"&gt;0&lt;/td&gt;&lt;td class="izq6a-color" width="20%"&gt;INGRESO DE SOLICITUD&lt;/td&gt;&lt;td class="izq6a-color" width="10%"&gt;02/11/2023&lt;/td&gt;&lt;td class="izq6a-color" width="30%"&gt;Pago de Tasa y Publicacion en Prensa: F0651672 Tramite: 383044 Ref.: 381748&lt;/td&gt;&lt;td class="celda8" width="10%"&gt;  &lt;/td&gt;&lt;/tr&gt;&lt;tr&gt;&lt;td class="izq6a-color" width="10%"&gt;11/12/2023&lt;/td&gt;&lt;td class="izq6a-color" width="10%"&gt;&lt;/td&gt;&lt;td class="izq6a-color" width="10%"&gt;0&lt;/td&gt;&lt;td class="izq6a-color" width="20%"&gt;POR NOTIFICAR ORDEN DE PUBLICACION EN PRENSA POR EXAM. DE FORMA APROBADO&lt;/td&gt;&lt;td class="izq6a-color" width="10%"&gt;11/12/2023&lt;/td&gt;&lt;td class="izq6a-color" width="30%"&gt;&lt;/td&gt;&lt;td class="celda8" width="10%"&gt;  &lt;/td&gt;&lt;/tr&gt;&lt;tr&gt;&lt;td class="izq6a-color" width="10%"&gt;20/02/2024&lt;/td&gt;&lt;td class="izq6a-color" width="10%"&gt;20/04/2024&lt;/td&gt;&lt;td class="izq6a-color" width="10%"&gt;627&lt;/td&gt;&lt;td class="izq6a-color" width="20%"&gt;ORDEN DE PUBLICACION EN PRENSA NOTIFICADA EN BOLETIN&lt;/td&gt;&lt;td class="izq6a-color" width="10%"&gt;20/02/2024&lt;/td&gt;&lt;td class="izq6a-color" width="30%"&gt;ORDEN DE PUBLICACION NOTIFICADA EN BOLETIN 627&lt;/td&gt;&lt;td class="celda8" width="10%"&gt;  &lt;/td&gt;&lt;/tr&gt;&lt;tr&gt;&lt;td class="izq6a-color" width="10%"&gt;20/02/2024&lt;/td&gt;&lt;td class="izq6a-color" width="10%"&gt;&lt;/td&gt;&lt;td class="izq6a-color" width="10%"&gt;627&lt;/td&gt;&lt;td class="izq6a-color" width="20%"&gt;PUBLICACION EN PRENSA DIGITAL PAGADA Y EN CURSO&lt;/td&gt;&lt;td class="izq6a-color" width="10%"&gt;20/02/2024&lt;/td&gt;&lt;td class="izq6a-color" width="30%"&gt;Pago de Tasa y Publicacion en Prensa: F0651672 Tramite: 383044 Ref.: 381748&lt;/td&gt;&lt;td class="celda8" width="10%"&gt;  &lt;/td&gt;&lt;/tr&gt;&lt;tr&gt;&lt;td class="izq6a-color" width="10%"&gt;20/02/2024&lt;/td&gt;&lt;td class="izq6a-color" width="10%"&gt;&lt;/td&gt;&lt;td class="izq6a-color" width="10%"&gt;0&lt;/td&gt;&lt;td class="izq6a-color" width="20%"&gt;RECEPCION DE PUBLICACION EN PRENSA&lt;/td&gt;&lt;td class="izq6a-color" width="10%"&gt;23/02/2024&lt;/td&gt;&lt;td class="izq6a-color" width="30%"&gt;Periodico Digital del SAPI No.:2380 de Fecha: 20/02/2024 segun T/No.: 383044 &lt;/td&gt;&lt;td class="celda8" width="10%"&gt;  &lt;/td&gt;&lt;/tr&gt;&lt;tr&gt;&lt;td class="izq6a-color" width="10%"&gt;29/02/2024&lt;/td&gt;&lt;td class="izq6a-color" width="10%"&gt;&lt;/td&gt;&lt;td class="izq6a-color" width="10%"&gt;627&lt;/td&gt;&lt;td class="izq6a-color" width="20%"&gt;ORDEN DE PUBLICACION EN BOLETIN COMO SOLICITADA&lt;/td&gt;&lt;td class="izq6a-color" width="10%"&gt;29/02/2024&lt;/td&gt;&lt;td class="izq6a-color" width="30%"&gt;&lt;/td&gt;&lt;td class="celda8" width="10%"&gt;  &lt;/td&gt;&lt;/tr&gt;&lt;tr&gt;&lt;td class="izq6a-color" width="10%"&gt;06/03/2024&lt;/td&gt;&lt;td class="izq6a-color" width="10%"&gt;18/04/2024&lt;/td&gt;&lt;td class="izq6a-color" width="10%"&gt;628&lt;/td&gt;&lt;td class="izq6a-color" width="20%"&gt;PUBLICACION DE LA MARCA COMO SOLICITADA &lt;/td&gt;&lt;td class="izq6a-color" width="10%"&gt;06/03/2024&lt;/td&gt;&lt;td class="izq6a-color" width="30%"&gt;PUBLICADA EN BOLETIN 628&lt;/td&gt;&lt;td class="celda8" width="10%"&gt;  &lt;/td&gt;&lt;/tr&gt;&lt;tr&gt;&lt;td class="izq6a-color" width="10%"&gt;06/05/2024&lt;/td&gt;&lt;td class="izq6a-color" width="10%"&gt;&lt;/td&gt;&lt;td class="izq6a-color" width="10%"&gt;&lt;/td&gt;&lt;td class="izq6a-color" width="20%"&gt;BUSQUEDA GRAFICA ELABORADA, PENDIENTE DE EXAMEN DE FONDO&lt;/td&gt;&lt;td class="izq6a-color" width="10%"&gt;06/05/2024&lt;/td&gt;&lt;td class="izq6a-color" width="30%"&gt;BUSQUEDA GRAFICA ELABORADA, PENDIENTE DE EXAMEN DE FONDO&lt;/td&gt;&lt;td class="celda8" width="10%"&gt;  &lt;/td&gt;&lt;/tr&gt;&lt;tr&gt;&lt;td class="izq6a-color" width="10%"&gt;08/05/2024&lt;/td&gt;&lt;td class="izq6a-color" width="10%"&gt;&lt;/td&gt;&lt;td class="izq6a-color" width="10%"&gt;0&lt;/td&gt;&lt;td class="izq6a-color" width="20%"&gt;SOLICITUD EN EXAMEN DE REGISTRABILIDAD&lt;/td&gt;&lt;td class="izq6a-color" width="10%"&gt;08/05/2024&lt;/td&gt;&lt;td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width="10%"&gt;24/05/2024&lt;/td&gt;&lt;td class="izq6a-color" width="10%"&gt;24/05/2039&lt;/td&gt;&lt;td class="izq6a-color" width="10%"&gt;389&lt;/td&gt;&lt;td class="izq6a-color" width="20%"&gt;REGISTRO DE MARCA&lt;/td&gt;&lt;td class="izq6a-color" width="10%"&gt;01/07/2024&lt;/td&gt;&lt;td class="izq6a-color" width="30%"&gt;REGISTRO NUMERO: P399579, POR TRAMITE WEBPI: T0432531&lt;/td&gt;&lt;td class="celda8" width="10%"&gt;&lt;a href="http://multimedia.sapi.gob.ve/marcas/certificados/boletin630/2023009612.pdf" target="_blank"&gt;&lt;img border="1" height="40" src="https://webpi.sapi.gob.ve/imagenes/ver_devolucion.png" width="40"/&gt;&lt;/a&gt;&lt;/td&gt;&lt;/tr&gt;&lt;tr&gt;&lt;td class="izq6a-color" width="10%"&gt;01/07/2024&lt;/td&gt;&lt;td class="izq6a-color" width="10%"&gt;&lt;/td&gt;&lt;td class="izq6a-color" width="10%"&gt;432531&lt;/td&gt;&lt;td class="izq6a-color" width="20%"&gt;PAGO DE DERECHOS&lt;/td&gt;&lt;td class="izq6a-color" width="10%"&gt;01/07/2024&lt;/td&gt;&lt;td class="izq6a-color" width="30%"&gt;25&lt;/td&gt;&lt;td class="celda8" width="10%"&gt;  &lt;/td&gt;&lt;/tr&gt;&lt;/table&gt;</t>
  </si>
  <si>
    <t>Webpi 28-feb-2025 03:39:31</t>
  </si>
  <si>
    <t>SOLICITUD DEVUELTA EXAMEN DE FONDO PUBLICADA</t>
  </si>
  <si>
    <t>Servicios de reagrupamiento por cuenta de terceros de productos (excepto su transporte), para que los consumidores puedan examinarlos y comprarlos a su conveniencia; este servicio puede ser prestado por comercios minoristas o mayoristas, o mediante catálogos de venta por correo o medios de comunicación electrónicos, por ejemplo, sitios web o programas de tele-venta.</t>
  </si>
  <si>
    <t>MANUEL SANCHEZ ABRAHAM - CARLEN SANCHEZ HERRERA - ADOLFO LOPEZ MORENO - GAJU DE TOVAR LAURA - GONZALEZ DIAZ LEIDY -</t>
  </si>
  <si>
    <t>2023-2214</t>
  </si>
  <si>
    <t>Consiste en una etiqueta de fondo color blanco, sobre la cual se observa una figura triangular, compuesta por tres figuras irregulares, todas ellas en forma de boomerang, entrelazadas entre ellas, siendo la del extremo izquierdo de fondo color amarillo, la del extremo superior de fondo color negro, y la del extremo derecho de fondo color verde oscuro, con la particularidad de que el centro de la figura se observa de color blanco. Debajo de la figura antes descrita, se lee la palabra IMPOL, escrita en letras características, en formato imprenta, en mayúsculas y de fondo color verde oscuro. Se reivindica el conjunto descrito y los colores en él señalados.</t>
  </si>
  <si>
    <t>Av. Dr. Ulysses Guimaraes, 3533 (C. P. 09990-080), Vila Nogueira, Diadema City, Brasil. - BRASIL</t>
  </si>
  <si>
    <t>DEVUELTA POR FONDO EN BOLETIN 639</t>
  </si>
  <si>
    <t>https://webpi.sapi.gob.ve/documentos/devolucion/marcas/fondo/boletin639/2023009789.pdf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</si>
  <si>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width="10%"&gt;07/11/2023&lt;/td&gt;&lt;td class="izq6a-color" width="10%"&gt;&lt;/td&gt;&lt;td class="izq6a-color" width="10%"&gt;0&lt;/td&gt;&lt;td class="izq6a-color" width="20%"&gt;INGRESO DE SOLICITUD&lt;/td&gt;&lt;td class="izq6a-color" width="10%"&gt;07/11/2023&lt;/td&gt;&lt;td class="izq6a-color" width="30%"&gt;Pago de Tasa y Publicacion en Prensa: F0657765 Tramite: 389687 Ref.: 386714&lt;/td&gt;&lt;td class="celda8" width="10%"&gt;  &lt;/td&gt;&lt;/tr&gt;&lt;tr&gt;&lt;td class="izq6a-color" width="10%"&gt;28/11/2023&lt;/td&gt;&lt;td class="izq6a-color" width="10%"&gt;&lt;/td&gt;&lt;td class="izq6a-color" width="10%"&gt;0&lt;/td&gt;&lt;td class="izq6a-color" width="20%"&gt;SOLICITUD EN EXAMEN DE FORMA&lt;/td&gt;&lt;td class="izq6a-color" width="10%"&gt;28/11/2023&lt;/td&gt;&lt;td class="izq6a-color" width="30%"&gt;&lt;/td&gt;&lt;td class="celda8" width="10%"&gt;  &lt;/td&gt;&lt;/tr&gt;&lt;tr&gt;&lt;td class="izq6a-color" width="10%"&gt;28/11/2023&lt;/td&gt;&lt;td class="izq6a-color" width="10%"&gt;&lt;/td&gt;&lt;td class="izq6a-color" width="10%"&gt;0&lt;/td&gt;&lt;td class="izq6a-color" width="20%"&gt;SOLICITUD EN EXAMEN DE FORMA&lt;/td&gt;&lt;td class="izq6a-color" width="10%"&gt;28/11/2023&lt;/td&gt;&lt;td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width="30%"&gt;DEVUELTA EN BOLETIN 627&lt;/td&gt;&lt;td class="celda8" width="10%"&gt;&lt;a href="https://webpi.sapi.gob.ve/documentos/devolucion/marcas/forma/boletin627/2023009789.pdf" target="_blank"&gt;&lt;img border="1" height="40" src="https://webpi.sapi.gob.ve/imagenes/ver_devolucion.png" width="40"/&gt;&lt;/a&gt;&lt;/td&gt;&lt;/tr&gt;&lt;tr&gt;&lt;td class="izq6a-color" width="10%"&gt;01/04/2024&lt;/td&gt;&lt;td class="izq6a-color" width="10%"&gt;&lt;/td&gt;&lt;td class="izq6a-color" width="10%"&gt;627&lt;/td&gt;&lt;td class="izq6a-color" width="20%"&gt;ESCRITO DE REINGRESO&lt;/td&gt;&lt;td class="izq6a-color" width="10%"&gt;01/04/2024&lt;/td&gt;&lt;td class="izq6a-color" width="30%"&gt;Contestacion a Oficio de Devolucion de forma publicado en el boletin: 627. Tramite Webpi: 414411&lt;/td&gt;&lt;td class="celda8" width="10%"&gt;&lt;a href="https://webpi.sapi.gob.ve/documentos/cdevolucion/marcas/forma/boletin627/ecd_2023009789.pdf" target="_blank"&gt;&lt;img border="1" height="40" src="https://webpi.sapi.gob.ve/imagenes/ver_devolucion.png" width="40"/&gt;&lt;/a&gt;&lt;/td&gt;&lt;/tr&gt;&lt;tr&gt;&lt;td class="izq6a-color" width="10%"&gt;16/08/2024&lt;/td&gt;&lt;td class="izq6a-color" width="10%"&gt;&lt;/td&gt;&lt;td class="izq6a-color" width="10%"&gt;0&lt;/td&gt;&lt;td class="izq6a-color" width="20%"&gt;REINGRESO DE SOLICITUD&lt;/td&gt;&lt;td class="izq6a-color" width="10%"&gt;16/08/2024&lt;/td&gt;&lt;td class="izq6a-color" width="30%"&gt;&lt;/td&gt;&lt;td class="celda8" width="10%"&gt;  &lt;/td&gt;&lt;/tr&gt;&lt;tr&gt;&lt;td class="izq6a-color" width="10%"&gt;19/08/2024&lt;/td&gt;&lt;td class="izq6a-color" width="10%"&gt;&lt;/td&gt;&lt;td class="izq6a-color" width="10%"&gt;0&lt;/td&gt;&lt;td class="izq6a-color" width="20%"&gt;SOLICITUD CON EXAMEN DE FORMA APROBADO - PUBLICACION PRENSA AUTOMATICA&lt;/td&gt;&lt;td class="izq6a-color" width="10%"&gt;19/08/2024&lt;/td&gt;&lt;td class="izq6a-color" width="30%"&gt;&lt;/td&gt;&lt;td class="celda8" width="10%"&gt;  &lt;/td&gt;&lt;/tr&gt;&lt;tr&gt;&lt;td class="izq6a-color" width="10%"&gt;20/08/2024&lt;/td&gt;&lt;td class="izq6a-color" width="10%"&gt;&lt;/td&gt;&lt;td class="izq6a-color" width="10%"&gt;0&lt;/td&gt;&lt;td class="izq6a-color" width="20%"&gt;RECEPCION DE PUBLICACION EN PRENSA&lt;/td&gt;&lt;td class="izq6a-color" width="10%"&gt;04/09/2024&lt;/td&gt;&lt;td class="izq6a-color" width="30%"&gt;Periodico Digital del SAPI No.:2562 de Fecha: 20/08/2024 segun T/No.: 389687 &lt;/td&gt;&lt;td class="celda8" width="10%"&gt;  &lt;/td&gt;&lt;/tr&gt;&lt;tr&gt;&lt;td class="izq6a-color" width="10%"&gt;04/09/2024&lt;/td&gt;&lt;td class="izq6a-color" width="10%"&gt;&lt;/td&gt;&lt;td class="izq6a-color" width="10%"&gt;634&lt;/td&gt;&lt;td class="izq6a-color" width="20%"&gt;ORDEN DE PUBLICACION EN BOLETIN COMO SOLICITADA&lt;/td&gt;&lt;td class="izq6a-color" width="10%"&gt;04/09/2024&lt;/td&gt;&lt;td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width="10%"&gt;31/10/2024&lt;/td&gt;&lt;td class="izq6a-color" width="10%"&gt;&lt;/td&gt;&lt;td class="izq6a-color" width="10%"&gt;&lt;/td&gt;&lt;td class="izq6a-color" width="20%"&gt;BUSQUEDA GRAFICA ELABORADA, PENDIENTE DE EXAMEN DE FONDO&lt;/td&gt;&lt;td class="izq6a-color" width="10%"&gt;31/10/2024&lt;/td&gt;&lt;td class="izq6a-color" width="30%"&gt;BUSQUEDA GRAFICA ELABORADA, PENDIENTE DE EXAMEN DE FONDO&lt;/td&gt;&lt;td class="celda8" width="10%"&gt;  &lt;/td&gt;&lt;/tr&gt;&lt;tr&gt;&lt;td class="izq6a-color" width="10%"&gt;03/02/2025&lt;/td&gt;&lt;td class="izq6a-color" width="10%"&gt;&lt;/td&gt;&lt;td class="izq6a-color" width="10%"&gt;0&lt;/td&gt;&lt;td class="izq6a-color" width="20%"&gt;DEVUELTA POR EXAMEN DE FONDO&lt;/td&gt;&lt;td class="izq6a-color" width="10%"&gt;03/02/2025&lt;/td&gt;&lt;td class="izq6a-color" width="30%"&gt;&lt;/td&gt;&lt;td class="celda8" width="10%"&gt;  &lt;/td&gt;&lt;/tr&gt;&lt;tr&gt;&lt;td class="izq6a-color" width="10%"&gt;03/02/2025&lt;/td&gt;&lt;td class="izq6a-color" width="10%"&gt;&lt;/td&gt;&lt;td class="izq6a-color" width="10%"&gt;0&lt;/td&gt;&lt;td class="izq6a-color" width="20%"&gt;OFICIO DE DEVOLUCION&lt;/td&gt;&lt;td class="izq6a-color" width="10%"&gt;03/02/2025&lt;/td&gt;&lt;td class="izq6a-color" width="30%"&gt;&lt;/td&gt;&lt;td class="celda8" width="10%"&gt;  &lt;/td&gt;&lt;/tr&gt;&lt;tr&gt;&lt;td class="izq6a-color" width="10%"&gt;26/02/2025&lt;/td&gt;&lt;td class="izq6a-color" width="10%"&gt;10/04/2025&lt;/td&gt;&lt;td class="izq6a-color" width="10%"&gt;639&lt;/td&gt;&lt;td class="izq6a-color" width="20%"&gt;PUBLICACION DE STATUS ANTERIOR EN BOLETIN DE LA PROPIEDAD INDUSTRIAL (30 DIAS HABILES) &lt;/td&gt;&lt;td class="izq6a-color" width="10%"&gt;26/02/2025&lt;/td&gt;&lt;td class="izq6a-color" width="30%"&gt;DEVUELTA POR FONDO EN BOLETIN 639&lt;/td&gt;&lt;td class="celda8" width="10%"&gt;&lt;a href="https://webpi.sapi.gob.ve/documentos/devolucion/marcas/fondo/boletin639/2023009789.pdf" target="_blank"&gt;&lt;img border="1" height="40" src="https://webpi.sapi.gob.ve/imagenes/ver_devolucion.png" width="40"/&gt;&lt;/a&gt;&lt;/td&gt;&lt;/tr&gt;&lt;/table&gt;</t>
  </si>
  <si>
    <t>Webpi 28-feb-2025 03:39:43</t>
  </si>
  <si>
    <t>SERVICIOS DE RESTAURACIÓN (ALIMENTACIÓN), HOSPEDAJE TEMPORAL. -RESERVA DE ALOJAMIENTO TEMPORAL, POR EJEMPLO, LA RESERVA DE HOTELES, PARADOR TURÍSTICO;-SERVICIOS DE RESIDENCIAS PARA ANIMALES;-ALQUILER DE SALAS DE REUNIÓN, TIENDAS DE CAMPAÑA Y CONSTRUCCIONES TRANSPORTABLES;-SERVICIOS DE RESIDENCIAS PARA LA TERCERA EDAD;-SERVICIOS DE GUARDERÍAS INFANTILES;-DECORACIÓN DE ALIMENTOS, LA ESCULTURA DE ALIMENTOS;-ALQUILER DE APARATOS DE COCCIÓN;-ALQUILER DE SILLAS, MESAS, MANTELERÍA Y CRISTALERÍA;-SERVICIOS DE BARES DE SHISHA;-SERVICIOS DE CHEFS DE COCINA A DOMICILIO.</t>
  </si>
  <si>
    <t>EL LOGOTIPO DE "KORAL OHS HOTEL &amp; MARINA MORROCOY" SE DSCRIBE EN UNA SUPERFICIE COLOR BLANCO, LAS LETRAS "K" EN COLOR MARRON OSCURO, "O" EN COLOR MOSTAZA CLARO, "RAL" EN COLOR MARRÓN OSCURO, EN LA PARTE SUPERIOR DE LA LETRA "O" SE ENCUENTRAN UBICADOS UNOS PÉTALOS U HOJAS DE LOS CUALES UNO ESTÁ EN COLOR MOSTAZA CLARO Y OTRO EN MARRÓN OSCURO, DEBAJO DE LA PALABRA KORAL, LAS LETRAS "OHS HOTEL &amp; MARINA" EN COLOR MARRÓN OSCURO Y DEBAJO DE ESTAS, LAS LETRAS "MORROCOY" EN COLOR MOSTAZA CLARO. SE REIVINDICA LA TOTALIDAD DEL LOGO QUE SE PRETENDE PROTEGER Y TAMBIÉN SE REIVINDICA EN TODOS LOS COLORES EN QUE SE PRESENTE EL MISMO.LA CENTRALIDAD DE LOS ELEMENTOS DEFINE UNA SIMETRÍA EXACTA Y DE ALTO CONTRASTE ENTRE TIPOGRAFÍA Y SILUETAS CREANDO UN BUEN IMPACTO PSICOLÓGICO VISUAL. SE SOLICITA EL USO EXCLUSIVO DE LOS ELEMENTOS GRÁFICOS QUE LA INTEGRAN, ASÍ COMO DE LOS COLORES ARRIBA INDICADOS, A EXCEPCIÓN DE AQUELLOS COMPONENTES QUE POR SU NATURALEZA PUDIERAN CONSIDERARSE GENÉRICOS O DESCRIPTIVOS DE LOS PRODUCTOS QUE PRETENDE DISTINGUIR.</t>
  </si>
  <si>
    <t>Av. Francisco de Miranda con Av. Libertador, Torre KPMG, Piso 1, Ofic 1.01, Municipio Chacao del Estado Miranda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</si>
  <si>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width="10%"&gt;09/11/2023&lt;/td&gt;&lt;td class="izq6a-color" width="10%"&gt;&lt;/td&gt;&lt;td class="izq6a-color" width="10%"&gt;0&lt;/td&gt;&lt;td class="izq6a-color" width="20%"&gt;INGRESO DE SOLICITUD&lt;/td&gt;&lt;td class="izq6a-color" width="10%"&gt;09/11/2023&lt;/td&gt;&lt;td class="izq6a-color" width="30%"&gt;Pago de Tasa y Publicacion en Prensa: F0650046 Tramite: 381248 Ref.: 380318&lt;/td&gt;&lt;td class="celda8" width="10%"&gt;  &lt;/td&gt;&lt;/tr&gt;&lt;tr&gt;&lt;td class="izq6a-color" width="10%"&gt;30/11/2023&lt;/td&gt;&lt;td class="izq6a-color" width="10%"&gt;&lt;/td&gt;&lt;td class="izq6a-color" width="10%"&gt;0&lt;/td&gt;&lt;td class="izq6a-color" width="20%"&gt;SOLICITUD EN EXAMEN DE FORMA&lt;/td&gt;&lt;td class="izq6a-color" width="10%"&gt;30/11/2023&lt;/td&gt;&lt;td class="izq6a-color" width="30%"&gt;&lt;/td&gt;&lt;td class="celda8" width="10%"&gt;  &lt;/td&gt;&lt;/tr&gt;&lt;tr&gt;&lt;td class="izq6a-color" width="10%"&gt;30/11/2023&lt;/td&gt;&lt;td class="izq6a-color" width="10%"&gt;&lt;/td&gt;&lt;td class="izq6a-color" width="10%"&gt;0&lt;/td&gt;&lt;td class="izq6a-color" width="20%"&gt;SOLICITUD EN EXAMEN DE FORMA&lt;/td&gt;&lt;td class="izq6a-color" width="10%"&gt;30/11/2023&lt;/td&gt;&lt;td class="izq6a-color" width="30%"&gt;&lt;/td&gt;&lt;td class="celda8" width="10%"&gt;  &lt;/td&gt;&lt;/tr&gt;&lt;tr&gt;&lt;td class="izq6a-color" width="10%"&gt;20/02/2024&lt;/td&gt;&lt;td class="izq6a-color" width="10%"&gt;03/04/2024&lt;/td&gt;&lt;td class="izq6a-color" width="10%"&gt;627&lt;/td&gt;&lt;td class="izq6a-color" width="20%"&gt;PUBLICACION DE STATUS ANTERIOR EN BOLETIN DE LA PROPIEDAD INDUSTRIAL (30 DIAS HABILES) &lt;/td&gt;&lt;td class="izq6a-color" width="10%"&gt;20/02/2024&lt;/td&gt;&lt;td class="izq6a-color" width="30%"&gt;DEVUELTA EN BOLETIN 627&lt;/td&gt;&lt;td class="celda8" width="10%"&gt;&lt;a href="https://webpi.sapi.gob.ve/documentos/devolucion/marcas/forma/boletin627/2023009931.pdf" target="_blank"&gt;&lt;img border="1" height="40" src="https://webpi.sapi.gob.ve/imagenes/ver_devolucion.png" width="40"/&gt;&lt;/a&gt;&lt;/td&gt;&lt;/tr&gt;&lt;tr&gt;&lt;td class="izq6a-color" width="10%"&gt;08/05/2024&lt;/td&gt;&lt;td class="izq6a-color" width="10%"&gt;&lt;/td&gt;&lt;td class="izq6a-color" width="10%"&gt;627&lt;/td&gt;&lt;td class="izq6a-color" width="20%"&gt;SOLICITUD CON PRIORIDAD EXTINGUIDA POR PUBLICAR. &lt;/td&gt;&lt;td class="izq6a-color" width="10%"&gt;08/05/2024&lt;/td&gt;&lt;td class="izq6a-color" width="30%"&gt;&lt;/td&gt;&lt;td class="celda8" width="10%"&gt;  &lt;/td&gt;&lt;/tr&gt;&lt;tr&gt;&lt;td class="izq6a-color" width="10%"&gt;08/07/2024&lt;/td&gt;&lt;td class="izq6a-color" width="10%"&gt;29/07/2024&lt;/td&gt;&lt;td class="izq6a-color" width="10%"&gt;632&lt;/td&gt;&lt;td class="izq6a-color" width="20%"&gt;PUBLICACION DE STATUS ANTERIOR EN BOLETIN DE LA PROPIEDAD INDUSTRIAL (15 DIAS HABILES) &lt;/td&gt;&lt;td class="izq6a-color" width="10%"&gt;08/07/2024&lt;/td&gt;&lt;td class="izq6a-color" width="30%"&gt;PRIORIDAD EXTINGUIDA EN BOLETIN 632&lt;/td&gt;&lt;td class="celda8" width="10%"&gt;  &lt;/td&gt;&lt;/tr&gt;&lt;/table&gt;</t>
  </si>
  <si>
    <t>Webpi 28-feb-2025 03:39:55</t>
  </si>
  <si>
    <t>P399316</t>
  </si>
  <si>
    <t>UTENSILIOS Y RECIPIENTES PARA USO DOMÉSTICO Y CULINARIO; UTENSILIOS DE COCINA Y VAJILLA, EXCEPTO TENEDORES, CUCHILLOS Y CUCHARAS; PEINES Y ESPONJAS; CEPILLOS; MATERIALES PARA FABRICAR CEPILLOS; MATERIAL DE LIMPIEZA; VIDRIO EN BRUTO O SEMIELABORADO, EXCEPTO VIDRIO DE CONSTRUCCIÓN; ARTÍCULOS DE CRISTALERÍA, PORCELANA Y LOZA.</t>
  </si>
  <si>
    <t>Hector Abreu Dos Santos</t>
  </si>
  <si>
    <t>CONSISTE EN UN RECTANGULO DE COLOR BLANCO, DENTRO DE ESTE SE ENCUENTRA LA PALABRA DE FANTASIA AIKOZ, EN UNA TIPOGRAFIA ESPECIAL, LA LETRA A Y Z ESTAN DE COLOR AMARILLO MOSTAZA Y LAS LETRAS I, K Y O ESTAN DE COLOR VERDE CLARO, A EXCEPCION DEL PUNTO QUE SE ENCUENTRA ARRIBA DE LA I , QUE ESTA DE COLOR AMARILLO MOSTAZA. DEBAJO DE LA PALABRA DE FANTASIA SE ENCUENTRA UNA LINEA EN FORMA DE MEDIA LUNA DE COLOR VERDE CLARO. SE REIVINDICA EL CONJUNTO ANTERIORMENTE DESCRITO Y LA COMBINACION DE COLORES SE HA HECHO EN CUMPLIMIENTO AL AVISO OFICIAL S/N EMANADO DEL REGISTRO DE LA PROPIEDAD INTELECTUAL FECHA 18 DE NOVIEMBRE DE 1996</t>
  </si>
  <si>
    <t>TECHNOCORP, C.A.</t>
  </si>
  <si>
    <t>Av. Guzmán Blanco, Edf. Los Seis, Piso 3, Of Nro. 4, Los Colorados, Valencia, Estado Carabobo - VENEZUELA</t>
  </si>
  <si>
    <t>SOLICITUD DE COPIA SIMPLE</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</si>
  <si>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width="10%"&gt;13/11/2023&lt;/td&gt;&lt;td class="izq6a-color" width="10%"&gt;&lt;/td&gt;&lt;td class="izq6a-color" width="10%"&gt;0&lt;/td&gt;&lt;td class="izq6a-color" width="20%"&gt;INGRESO DE SOLICITUD&lt;/td&gt;&lt;td class="izq6a-color" width="10%"&gt;13/11/2023&lt;/td&gt;&lt;td class="izq6a-color" width="30%"&gt;Pago de Tasa y Publicacion en Prensa: F0658263 Tramite: 390139 Ref.: 387084&lt;/td&gt;&lt;td class="celda8" width="10%"&gt;  &lt;/td&gt;&lt;/tr&gt;&lt;tr&gt;&lt;td class="izq6a-color" width="10%"&gt;04/12/2023&lt;/td&gt;&lt;td class="izq6a-color" width="10%"&gt;&lt;/td&gt;&lt;td class="izq6a-color" width="10%"&gt;0&lt;/td&gt;&lt;td class="izq6a-color" width="20%"&gt;POR NOTIFICAR ORDEN DE PUBLICACION EN PRENSA POR EXAM. DE FORMA APROBADO&lt;/td&gt;&lt;td class="izq6a-color" width="10%"&gt;04/12/2023&lt;/td&gt;&lt;td class="izq6a-color" width="30%"&gt;&lt;/td&gt;&lt;td class="celda8" width="10%"&gt;  &lt;/td&gt;&lt;/tr&gt;&lt;tr&gt;&lt;td class="izq6a-color" width="10%"&gt;28/12/2023&lt;/td&gt;&lt;td class="izq6a-color" width="10%"&gt;06/03/2024&lt;/td&gt;&lt;td class="izq6a-color" width="10%"&gt;626&lt;/td&gt;&lt;td class="izq6a-color" width="20%"&gt;ORDEN DE PUBLICACION EN PRENSA NOTIFICADA EN BOLETIN&lt;/td&gt;&lt;td class="izq6a-color" width="10%"&gt;28/12/2023&lt;/td&gt;&lt;td class="izq6a-color" width="30%"&gt;ORDEN DE PUBLICACION NOTIFICADA EN BOLETIN 626&lt;/td&gt;&lt;td class="celda8" width="10%"&gt;  &lt;/td&gt;&lt;/tr&gt;&lt;tr&gt;&lt;td class="izq6a-color" width="10%"&gt;28/12/2023&lt;/td&gt;&lt;td class="izq6a-color" width="10%"&gt;&lt;/td&gt;&lt;td class="izq6a-color" width="10%"&gt;626&lt;/td&gt;&lt;td class="izq6a-color" width="20%"&gt;PUBLICACION EN PRENSA DIGITAL PAGADA Y EN CURSO&lt;/td&gt;&lt;td class="izq6a-color" width="10%"&gt;28/12/2023&lt;/td&gt;&lt;td class="izq6a-color" width="30%"&gt;Pago de Tasa y Publicacion en Prensa: F0658263 Tramite: 390139 Ref.: 387084&lt;/td&gt;&lt;td class="celda8" width="10%"&gt;  &lt;/td&gt;&lt;/tr&gt;&lt;tr&gt;&lt;td class="izq6a-color" width="10%"&gt;28/12/2023&lt;/td&gt;&lt;td class="izq6a-color" width="10%"&gt;&lt;/td&gt;&lt;td class="izq6a-color" width="10%"&gt;0&lt;/td&gt;&lt;td class="izq6a-color" width="20%"&gt;RECEPCION DE PUBLICACION EN PRENSA&lt;/td&gt;&lt;td class="izq6a-color" width="10%"&gt;03/01/2024&lt;/td&gt;&lt;td class="izq6a-color" width="30%"&gt;Periodico Digital del SAPI No.:2326 de Fecha: 28/12/2023 segun T/No.: 390139 &lt;/td&gt;&lt;td class="celda8" width="10%"&gt;  &lt;/td&gt;&lt;/tr&gt;&lt;tr&gt;&lt;td class="izq6a-color" width="10%"&gt;29/01/2024&lt;/td&gt;&lt;td class="izq6a-color" width="10%"&gt;&lt;/td&gt;&lt;td class="izq6a-color" width="10%"&gt;626&lt;/td&gt;&lt;td class="izq6a-color" width="20%"&gt;ORDEN DE PUBLICACION EN BOLETIN COMO SOLICITADA&lt;/td&gt;&lt;td class="izq6a-color" width="10%"&gt;29/01/2024&lt;/td&gt;&lt;td class="izq6a-color" width="30%"&gt;&lt;/td&gt;&lt;td class="celda8" width="10%"&gt;  &lt;/td&gt;&lt;/tr&gt;&lt;tr&gt;&lt;td class="izq6a-color" width="10%"&gt;20/02/2024&lt;/td&gt;&lt;td class="izq6a-color" width="10%"&gt;03/04/2024&lt;/td&gt;&lt;td class="izq6a-color" width="10%"&gt;627&lt;/td&gt;&lt;td class="izq6a-color" width="20%"&gt;PUBLICACION DE LA MARCA COMO SOLICITADA &lt;/td&gt;&lt;td class="izq6a-color" width="10%"&gt;20/02/2024&lt;/td&gt;&lt;td class="izq6a-color" width="30%"&gt;PUBLICADA EN BOLETIN 627&lt;/td&gt;&lt;td class="celda8" width="10%"&gt;  &lt;/td&gt;&lt;/tr&gt;&lt;tr&gt;&lt;td class="izq6a-color" width="10%"&gt;22/04/2024&lt;/td&gt;&lt;td class="izq6a-color" width="10%"&gt;&lt;/td&gt;&lt;td class="izq6a-color" width="10%"&gt;0&lt;/td&gt;&lt;td class="izq6a-color" width="20%"&gt;SOLICITUD EN EXAMEN DE REGISTRABILIDAD&lt;/td&gt;&lt;td class="izq6a-color" width="10%"&gt;22/04/2024&lt;/td&gt;&lt;td class="izq6a-color" width="30%"&gt;&lt;/td&gt;&lt;td class="celda8" width="10%"&gt;  &lt;/td&gt;&lt;/tr&gt;&lt;tr&gt;&lt;td class="izq6a-color" width="10%"&gt;24/04/2024&lt;/td&gt;&lt;td class="izq6a-color" width="10%"&gt;&lt;/td&gt;&lt;td class="izq6a-color" width="10%"&gt;&lt;/td&gt;&lt;td class="izq6a-color" width="20%"&gt;BUSQUEDA GRAFICA ELABORADA, PENDIENTE DE EXAMEN DE FONDO&lt;/td&gt;&lt;td class="izq6a-color" width="10%"&gt;24/04/2024&lt;/td&gt;&lt;td class="izq6a-color" width="30%"&gt;BUSQUEDA GRAFICA ELABORADA, PENDIENTE DE EXAMEN DE FONDO&lt;/td&gt;&lt;td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width="30%"&gt;CONCEDIDA EN BOLETIN 630&lt;/td&gt;&lt;td class="celda8" width="10%"&gt;  &lt;/td&gt;&lt;/tr&gt;&lt;tr&gt;&lt;td class="izq6a-color" width="10%"&gt;24/05/2024&lt;/td&gt;&lt;td class="izq6a-color" width="10%"&gt;24/05/2039&lt;/td&gt;&lt;td class="izq6a-color" width="10%"&gt;388&lt;/td&gt;&lt;td class="izq6a-color" width="20%"&gt;REGISTRO DE MARCA&lt;/td&gt;&lt;td class="izq6a-color" width="10%"&gt;27/06/2024&lt;/td&gt;&lt;td class="izq6a-color" width="30%"&gt;REGISTRO NUMERO: P399316, POR TRAMITE WEBPI: T0431529&lt;/td&gt;&lt;td class="celda8" width="10%"&gt;&lt;a href="http://multimedia.sapi.gob.ve/marcas/certificados/boletin630/2023009999.pdf" target="_blank"&gt;&lt;img border="1" height="40" src="https://webpi.sapi.gob.ve/imagenes/ver_devolucion.png" width="40"/&gt;&lt;/a&gt;&lt;/td&gt;&lt;/tr&gt;&lt;tr&gt;&lt;td class="izq6a-color" width="10%"&gt;26/06/2024&lt;/td&gt;&lt;td class="izq6a-color" width="10%"&gt;&lt;/td&gt;&lt;td class="izq6a-color" width="10%"&gt;202430546&lt;/td&gt;&lt;td class="izq6a-color" width="20%"&gt;MODIFICACION DE DATOS DE LA SOLICITUD&lt;/td&gt;&lt;td class="izq6a-color" width="10%"&gt;26/06/2024&lt;/td&gt;&lt;td class="izq6a-color" width="30%"&gt;CAMBIO DE SOLICITANTE&lt;/td&gt;&lt;td class="celda8" width="10%"&gt;  &lt;/td&gt;&lt;/tr&gt;&lt;tr&gt;&lt;td class="izq6a-color" width="10%"&gt;26/06/2024&lt;/td&gt;&lt;td class="izq6a-color" width="10%"&gt;&lt;/td&gt;&lt;td class="izq6a-color" width="10%"&gt;202430546&lt;/td&gt;&lt;td class="izq6a-color" width="20%"&gt;CAMBIO DE TITULAR&lt;/td&gt;&lt;td class="izq6a-color" width="10%"&gt;26/06/2024&lt;/td&gt;&lt;td class="izq6a-color" width="30%"&gt;Elim.: INVERSIONES BARCELONA ORIENTE, C.A. Domicilio: AV. NUEVA ESPARTA. CENTRO COMERCIAL NUEVA ESPARTA. EDIFICIO IV. PISO P.B. LOCAL #4. SECTOR VENECIA. BARCELONA. ANZOATEGUI., VENEZUELA Inser.: TECHNOCORP, C.A. Domicilio: Av. Guzmán Blanco, Edf. Los Seis, Piso 3, Of Nro. 4, Los Colorados, Valencia, Estado Carabobo, VENEZUELA. S/Factura No.: F0697750 De Fecha: 26/06/2024&lt;/td&gt;&lt;td class="celda8" width="10%"&gt;  &lt;/td&gt;&lt;/tr&gt;&lt;tr&gt;&lt;td class="izq6a-color" width="10%"&gt;27/06/2024&lt;/td&gt;&lt;td class="izq6a-color" width="10%"&gt;&lt;/td&gt;&lt;td class="izq6a-color" width="10%"&gt;431529&lt;/td&gt;&lt;td class="izq6a-color" width="20%"&gt;PAGO DE DERECHOS&lt;/td&gt;&lt;td class="izq6a-color" width="10%"&gt;27/06/2024&lt;/td&gt;&lt;td class="izq6a-color" width="30%"&gt;21&lt;/td&gt;&lt;td class="celda8" width="10%"&gt;  &lt;/td&gt;&lt;/tr&gt;&lt;tr&gt;&lt;td class="izq6a-color" width="10%"&gt;09/07/2024&lt;/td&gt;&lt;td class="izq6a-color" width="10%"&gt;&lt;/td&gt;&lt;td class="izq6a-color" width="10%"&gt;0&lt;/td&gt;&lt;td class="izq6a-color" width="20%"&gt;SOLICITUD DE COPIA SIMPLE&lt;/td&gt;&lt;td class="izq6a-color" width="10%"&gt;09/07/2024&lt;/td&gt;&lt;td class="izq6a-color" width="30%"&gt;SOLICITUD DE COPIA SIMPLE&lt;/td&gt;&lt;td class="celda8" width="10%"&gt;  &lt;/td&gt;&lt;/tr&gt;&lt;/table&gt;</t>
  </si>
  <si>
    <t>Webpi 28-feb-2025 03:40:07</t>
  </si>
  <si>
    <t>S082159</t>
  </si>
  <si>
    <t>SERVICIOS DE PRUEBAS DE DIAGNÓSTICO, MONITOREO Y REPORTE MOLECULAR BIOMÉDICO HUMANO PARA ASISTIR EN EL DIAGNÓSTICO Y LA RESOLUCIÓN DE CÁNCER DE TIROIDES</t>
  </si>
  <si>
    <t>2024-0237</t>
  </si>
  <si>
    <t>Waterview Plaza, Suite 310 2001 Route 46 Parsippany, New Jersey 07054 -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</si>
  <si>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width="10%"&gt;10/01/2024&lt;/td&gt;&lt;td class="izq6a-color" width="10%"&gt;&lt;/td&gt;&lt;td class="izq6a-color" width="10%"&gt;0&lt;/td&gt;&lt;td class="izq6a-color" width="20%"&gt;INGRESO DE SOLICITUD&lt;/td&gt;&lt;td class="izq6a-color" width="10%"&gt;10/01/2024&lt;/td&gt;&lt;td class="izq6a-color" width="30%"&gt;Pago de Tasa y Publicacion en Prensa: F0667940 Tramite: 400218 Ref.: 395643&lt;/td&gt;&lt;td class="celda8" width="10%"&gt;  &lt;/td&gt;&lt;/tr&gt;&lt;tr&gt;&lt;td class="izq6a-color" width="10%"&gt;06/03/2024&lt;/td&gt;&lt;td class="izq6a-color" width="10%"&gt;&lt;/td&gt;&lt;td class="izq6a-color" width="10%"&gt;0&lt;/td&gt;&lt;td class="izq6a-color" width="20%"&gt;ESCRITO ASOCIADO A MARCA EN TRAMITE - INFORMACION VARIA&lt;/td&gt;&lt;td class="izq6a-color" width="10%"&gt;06/03/2024&lt;/td&gt;&lt;td class="izq6a-color" width="30%"&gt;ESCRITO DE NOTIFICACIÓN DE PODER NRO. 2024-0237.&lt;/td&gt;&lt;td class="celda8" width="10%"&gt;  &lt;/td&gt;&lt;/tr&gt;&lt;tr&gt;&lt;td class="izq6a-color" width="10%"&gt;04/04/2024&lt;/td&gt;&lt;td class="izq6a-color" width="10%"&gt;&lt;/td&gt;&lt;td class="izq6a-color" width="10%"&gt;0&lt;/td&gt;&lt;td class="izq6a-color" width="20%"&gt;POR NOTIFICAR ORDEN DE PUBLICACION EN PRENSA POR EXAM. DE FORMA APROBADO&lt;/td&gt;&lt;td class="izq6a-color" width="10%"&gt;04/04/2024&lt;/td&gt;&lt;td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F0667940 Tramite: 400218 Ref.: 395643&lt;/td&gt;&lt;td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400218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width="10%"&gt;14/08/2024&lt;/td&gt;&lt;td class="izq6a-color" width="10%"&gt;&lt;/td&gt;&lt;td class="izq6a-color" width="10%"&gt;0&lt;/td&gt;&lt;td class="izq6a-color" width="20%"&gt;SOLICITUD EN EXAMEN DE REGISTRABILIDAD&lt;/td&gt;&lt;td class="izq6a-color" width="10%"&gt;14/08/2024&lt;/td&gt;&lt;td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width="10%"&gt;400&lt;/td&gt;&lt;td class="izq6a-color" width="20%"&gt;REGISTRO DE MARCA&lt;/td&gt;&lt;td class="izq6a-color" width="10%"&gt;10/10/2024&lt;/td&gt;&lt;td class="izq6a-color" width="30%"&gt;REGISTRO NUMERO: S082159, POR TRAMITE WEBPI: T0454045&lt;/td&gt;&lt;td class="celda8" width="10%"&gt;&lt;a href="http://multimedia.sapi.gob.ve/marcas/certificados/boletin634/2024000059.pdf" target="_blank"&gt;&lt;img border="1" height="40" src="https://webpi.sapi.gob.ve/imagenes/ver_devolucion.png" width="40"/&gt;&lt;/a&gt;&lt;/td&gt;&lt;/tr&gt;&lt;tr&gt;&lt;td class="izq6a-color" width="10%"&gt;10/10/2024&lt;/td&gt;&lt;td class="izq6a-color" width="10%"&gt;&lt;/td&gt;&lt;td class="izq6a-color" width="10%"&gt;454045&lt;/td&gt;&lt;td class="izq6a-color" width="20%"&gt;PAGO DE DERECHOS&lt;/td&gt;&lt;td class="izq6a-color" width="10%"&gt;10/10/2024&lt;/td&gt;&lt;td class="izq6a-color" width="30%"&gt;44&lt;/td&gt;&lt;td class="celda8" width="10%"&gt;  &lt;/td&gt;&lt;/tr&gt;&lt;/table&gt;</t>
  </si>
  <si>
    <t>Webpi 28-feb-2025 03:40:19</t>
  </si>
  <si>
    <t>SERVICIOS DE PUBLICIDAD, PROMOCIÓN, COMERCIALIZACIÓN Y VENTA DE SERVICIOS DE JUEGOS DE LOTERIA, ENVITE Y AZAR A TRAVÉS DE PÁGINA WEB, VALLAS Y MEDIOS DIGITALES.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</si>
  <si>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width="10%"&gt;11/01/2024&lt;/td&gt;&lt;td class="izq6a-color" width="10%"&gt;&lt;/td&gt;&lt;td class="izq6a-color" width="10%"&gt;0&lt;/td&gt;&lt;td class="izq6a-color" width="20%"&gt;INGRESO DE SOLICITUD&lt;/td&gt;&lt;td class="izq6a-color" width="10%"&gt;11/01/2024&lt;/td&gt;&lt;td class="izq6a-color" width="30%"&gt;Pago de Tasa y Publicacion en Prensa: F0667226 Tramite: 399316 Ref.: 394962&lt;/td&gt;&lt;td class="celda8" width="10%"&gt;  &lt;/td&gt;&lt;/tr&gt;&lt;tr&gt;&lt;td class="izq6a-color" width="10%"&gt;11/03/2024&lt;/td&gt;&lt;td class="izq6a-color" width="10%"&gt;&lt;/td&gt;&lt;td class="izq6a-color" width="10%"&gt;0&lt;/td&gt;&lt;td class="izq6a-color" width="20%"&gt;SOLICITUD EN EXAMEN DE FORMA&lt;/td&gt;&lt;td class="izq6a-color" width="10%"&gt;11/03/2024&lt;/td&gt;&lt;td class="izq6a-color" width="30%"&gt;&lt;/td&gt;&lt;td class="celda8" width="10%"&gt;  &lt;/td&gt;&lt;/tr&gt;&lt;tr&gt;&lt;td class="izq6a-color" width="10%"&gt;11/03/2024&lt;/td&gt;&lt;td class="izq6a-color" width="10%"&gt;&lt;/td&gt;&lt;td class="izq6a-color" width="10%"&gt;0&lt;/td&gt;&lt;td class="izq6a-color" width="20%"&gt;SOLICITUD EN EXAMEN DE FORMA&lt;/td&gt;&lt;td class="izq6a-color" width="10%"&gt;11/03/2024&lt;/td&gt;&lt;td class="izq6a-color" width="30%"&gt;&lt;/td&gt;&lt;td class="celda8" width="10%"&gt;  &lt;/td&gt;&lt;/tr&gt;&lt;tr&gt;&lt;td class="izq6a-color" width="10%"&gt;11/04/2024&lt;/td&gt;&lt;td class="izq6a-color" width="10%"&gt;24/05/2024&lt;/td&gt;&lt;td class="izq6a-color" width="10%"&gt;629&lt;/td&gt;&lt;td class="izq6a-color" width="20%"&gt;PUBLICACION DE STATUS ANTERIOR EN BOLETIN DE LA PROPIEDAD INDUSTRIAL (30 DIAS HABILES) &lt;/td&gt;&lt;td class="izq6a-color" width="10%"&gt;11/04/2024&lt;/td&gt;&lt;td class="izq6a-color" width="30%"&gt;DEVUELTA EN BOLETIN 629&lt;/td&gt;&lt;td class="celda8" width="10%"&gt;&lt;a href="https://webpi.sapi.gob.ve/documentos/devolucion/marcas/forma/boletin629/2024000191.pdf" target="_blank"&gt;&lt;img border="1" height="40" src="https://webpi.sapi.gob.ve/imagenes/ver_devolucion.png" width="40"/&gt;&lt;/a&gt;&lt;/td&gt;&lt;/tr&gt;&lt;tr&gt;&lt;td class="izq6a-color" width="10%"&gt;24/05/2024&lt;/td&gt;&lt;td class="izq6a-color" width="10%"&gt;&lt;/td&gt;&lt;td class="izq6a-color" width="10%"&gt;629&lt;/td&gt;&lt;td class="izq6a-color" width="20%"&gt;ESCRITO DE PRORROGA A LA DEVOLUCION&lt;/td&gt;&lt;td class="izq6a-color" width="10%"&gt;24/05/2024&lt;/td&gt;&lt;td class="izq6a-color" width="30%"&gt;Solicitud de Prorroga para contestar Oficio de Devolucion de forma publicado en el boletin: 629. Tramite Webpi: 424524&lt;/td&gt;&lt;td class="celda8" width="10%"&gt;&lt;a href="https://webpi.sapi.gob.ve/documentos/prorrogas/marcas/boletin629/epd_2024000191.pdf" target="_blank"&gt;&lt;img border="1" height="40" src="https://webpi.sapi.gob.ve/imagenes/ver_devolucion.png" width="40"/&gt;&lt;/a&gt;&lt;/td&gt;&lt;/tr&gt;&lt;tr&gt;&lt;td class="izq6a-color" width="10%"&gt;19/08/2024&lt;/td&gt;&lt;td class="izq6a-color" width="10%"&gt;19/09/2024&lt;/td&gt;&lt;td class="izq6a-color" width="10%"&gt;633&lt;/td&gt;&lt;td class="izq6a-color" width="20%"&gt;NOTIFICACION DE PRORROGA APROBADA (1 MES) A DEVOLUCION PUBLICADA&lt;/td&gt;&lt;td class="izq6a-color" width="10%"&gt;28/08/2024&lt;/td&gt;&lt;td class="izq6a-color" width="30%"&gt;TOMO XII, RESOLUCION 555, PAGINA DESDE 84 HASTA 88.&lt;/td&gt;&lt;td class="celda8" width="10%"&gt;  &lt;/td&gt;&lt;/tr&gt;&lt;tr&gt;&lt;td class="izq6a-color" width="10%"&gt;05/12/2024&lt;/td&gt;&lt;td class="izq6a-color" width="10%"&gt;&lt;/td&gt;&lt;td class="izq6a-color" width="10%"&gt;629&lt;/td&gt;&lt;td class="izq6a-color" width="20%"&gt;SOLICITUD CON PRIORIDAD EXTINGUIDA POR PUBLICAR. &lt;/td&gt;&lt;td class="izq6a-color" width="10%"&gt;05/12/2024&lt;/td&gt;&lt;td class="izq6a-color" width="30%"&gt;&lt;/td&gt;&lt;td class="celda8" width="10%"&gt;  &lt;/td&gt;&lt;/tr&gt;&lt;/table&gt;</t>
  </si>
  <si>
    <t>Webpi 28-feb-2025 03:40:31</t>
  </si>
  <si>
    <t>LUIS MANUEL RUIZ TORRES - ISABEL MANRIQUE ROJAS - LLANES FERNANDEZ NATHALIE ALEJANDRA -</t>
  </si>
  <si>
    <t>2024-0300</t>
  </si>
  <si>
    <t>Anillo de Circunvalación número 127, Piso 3, Colonio Atlantida, Alcaldía Coyoacán, C.P. 04370, Ciudad de México, México. - MÉXICO</t>
  </si>
  <si>
    <t>Presentado por: LUIS MANUEL RUIZ TORRES, Cedula: 14123332, empresa: DKT DE MÉXICO, S.A. DE C.V.. Tramite Webpi: 446863</t>
  </si>
  <si>
    <t>https://webpi.sapi.gob.ve/documentos/coposicion/marcas/boletin633/com-2024000425-446863.pdf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</si>
  <si>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width="10%"&gt;22/01/2024&lt;/td&gt;&lt;td class="izq6a-color" width="10%"&gt;&lt;/td&gt;&lt;td class="izq6a-color" width="10%"&gt;0&lt;/td&gt;&lt;td class="izq6a-color" width="20%"&gt;INGRESO DE SOLICITUD&lt;/td&gt;&lt;td class="izq6a-color" width="10%"&gt;22/01/2024&lt;/td&gt;&lt;td class="izq6a-color" width="30%"&gt;Pago de Tasa y Publicacion en Prensa: F0670059 Tramite: 402124 Ref.: 397293&lt;/td&gt;&lt;td class="celda8" width="10%"&gt;  &lt;/td&gt;&lt;/tr&gt;&lt;tr&gt;&lt;td class="izq6a-color" width="10%"&gt;21/02/2024&lt;/td&gt;&lt;td class="izq6a-color" width="10%"&gt;&lt;/td&gt;&lt;td class="izq6a-color" width="10%"&gt;0&lt;/td&gt;&lt;td class="izq6a-color" width="20%"&gt;ESCRITO ASOCIADO A MARCA EN TRAMITE - INFORMACION VARIA&lt;/td&gt;&lt;td class="izq6a-color" width="10%"&gt;21/02/2024&lt;/td&gt;&lt;td class="izq6a-color" width="30%"&gt;ESCRITO DE NOTIFICACION DE PODER 2024-0300&lt;/td&gt;&lt;td class="celda8" width="10%"&gt;  &lt;/td&gt;&lt;/tr&gt;&lt;tr&gt;&lt;td class="izq6a-color" width="10%"&gt;07/03/2024&lt;/td&gt;&lt;td class="izq6a-color" width="10%"&gt;&lt;/td&gt;&lt;td class="izq6a-color" width="10%"&gt;0&lt;/td&gt;&lt;td class="izq6a-color" width="20%"&gt;POR NOTIFICAR ORDEN DE PUBLICACION EN PRENSA POR EXAM. DE FORMA APROBADO&lt;/td&gt;&lt;td class="izq6a-color" width="10%"&gt;07/03/2024&lt;/td&gt;&lt;td class="izq6a-color" width="30%"&gt;&lt;/td&gt;&lt;td class="celda8" width="10%"&gt;  &lt;/td&gt;&lt;/tr&gt;&lt;tr&gt;&lt;td class="izq6a-color" width="10%"&gt;11/04/2024&lt;/td&gt;&lt;td class="izq6a-color" width="10%"&gt;11/06/2024&lt;/td&gt;&lt;td class="izq6a-color" width="10%"&gt;629&lt;/td&gt;&lt;td class="izq6a-color" width="20%"&gt;ORDEN DE PUBLICACION EN PRENSA NOTIFICADA EN BOLETIN&lt;/td&gt;&lt;td class="izq6a-color" width="10%"&gt;11/04/2024&lt;/td&gt;&lt;td class="izq6a-color" width="30%"&gt;ORDEN DE PUBLICACION NOTIFICADA EN BOLETIN 629&lt;/td&gt;&lt;td class="celda8" width="10%"&gt;  &lt;/td&gt;&lt;/tr&gt;&lt;tr&gt;&lt;td class="izq6a-color" width="10%"&gt;11/04/2024&lt;/td&gt;&lt;td class="izq6a-color" width="10%"&gt;&lt;/td&gt;&lt;td class="izq6a-color" width="10%"&gt;629&lt;/td&gt;&lt;td class="izq6a-color" width="20%"&gt;PUBLICACION EN PRENSA DIGITAL PAGADA Y EN CURSO&lt;/td&gt;&lt;td class="izq6a-color" width="10%"&gt;11/04/2024&lt;/td&gt;&lt;td class="izq6a-color" width="30%"&gt;Pago de Tasa y Publicacion en Prensa: F0670059 Tramite: 402124 Ref.: 397293&lt;/td&gt;&lt;td class="celda8" width="10%"&gt;  &lt;/td&gt;&lt;/tr&gt;&lt;tr&gt;&lt;td class="izq6a-color" width="10%"&gt;11/04/2024&lt;/td&gt;&lt;td class="izq6a-color" width="10%"&gt;&lt;/td&gt;&lt;td class="izq6a-color" width="10%"&gt;0&lt;/td&gt;&lt;td class="izq6a-color" width="20%"&gt;RECEPCION DE PUBLICACION EN PRENSA&lt;/td&gt;&lt;td class="izq6a-color" width="10%"&gt;16/04/2024&lt;/td&gt;&lt;td class="izq6a-color" width="30%"&gt;Periodico Digital del SAPI No.:2431 de Fecha: 11/04/2024 segun T/No.: 402124 &lt;/td&gt;&lt;td class="celda8" width="10%"&gt;  &lt;/td&gt;&lt;/tr&gt;&lt;tr&gt;&lt;td class="izq6a-color" width="10%"&gt;08/05/2024&lt;/td&gt;&lt;td class="izq6a-color" width="10%"&gt;&lt;/td&gt;&lt;td class="izq6a-color" width="10%"&gt;629&lt;/td&gt;&lt;td class="izq6a-color" width="20%"&gt;ORDEN DE PUBLICACION EN BOLETIN COMO SOLICITADA&lt;/td&gt;&lt;td class="izq6a-color" width="10%"&gt;08/05/2024&lt;/td&gt;&lt;td class="izq6a-color" width="30%"&gt;&lt;/td&gt;&lt;td class="celda8" width="10%"&gt;  &lt;/td&gt;&lt;/tr&gt;&lt;tr&gt;&lt;td class="izq6a-color" width="10%"&gt;24/05/2024&lt;/td&gt;&lt;td class="izq6a-color" width="10%"&gt;08/07/2024&lt;/td&gt;&lt;td class="izq6a-color" width="10%"&gt;630&lt;/td&gt;&lt;td class="izq6a-color" width="20%"&gt;PUBLICACION DE LA MARCA COMO SOLICITADA &lt;/td&gt;&lt;td class="izq6a-color" width="10%"&gt;24/05/2024&lt;/td&gt;&lt;td class="izq6a-color" width="30%"&gt;PUBLICADA EN BOLETIN 630&lt;/td&gt;&lt;td class="celda8" width="10%"&gt;  &lt;/td&gt;&lt;/tr&gt;&lt;tr&gt;&lt;td class="izq6a-color" width="10%"&gt;13/06/2024&lt;/td&gt;&lt;td class="izq6a-color" width="10%"&gt;&lt;/td&gt;&lt;td class="izq6a-color" width="10%"&gt;630&lt;/td&gt;&lt;td class="izq6a-color" width="20%"&gt;ESCRITO DE OPOSICION&lt;/td&gt;&lt;td class="izq6a-color" width="10%"&gt;13/06/2024&lt;/td&gt;&lt;td class="izq6a-color" width="30%"&gt;CARLEN SANCHEZ HERRERA, Cedula: 10338657, empresa: GADOR S.A.. Tramite Webpi: 428716&lt;/td&gt;&lt;td class="celda8" width="10%"&gt;&lt;a href="https://webpi.sapi.gob.ve/documentos/oposiciones/marcas/boletin630/eom-2024000425-428716.pdf" target="_blank"&gt;&lt;img border="1" height="40" src="https://webpi.sapi.gob.ve/imagenes/ver_devolucion.png" width="40"/&gt;&lt;/a&gt;&lt;/td&gt;&lt;/tr&gt;&lt;tr&gt;&lt;td class="izq6a-color" width="10%"&gt;08/07/2024&lt;/td&gt;&lt;td class="izq6a-color" width="10%"&gt;&lt;/td&gt;&lt;td class="izq6a-color" width="10%"&gt;630&lt;/td&gt;&lt;td class="izq6a-color" width="20%"&gt;ESCRITO DE OPOSICION&lt;/td&gt;&lt;td class="izq6a-color" width="10%"&gt;08/07/2024&lt;/td&gt;&lt;td class="izq6a-color" width="30%"&gt;SARA CAROLINA SANCHEZ PARRA, Cedula: 6282042, empresa: T.M. HOLDING, C.A.. Tramite Webpi: 434146&lt;/td&gt;&lt;td class="celda8" width="10%"&gt;&lt;a href="https://webpi.sapi.gob.ve/documentos/oposiciones/marcas/boletin630/eom-2024000425-434146.pdf" target="_blank"&gt;&lt;img border="1" height="40" src="https://webpi.sapi.gob.ve/imagenes/ver_devolucion.png" width="40"/&gt;&lt;/a&gt;&lt;/td&gt;&lt;/tr&gt;&lt;tr&gt;&lt;td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width="30%"&gt;OBSERVADA EN BOLETIN 633&lt;/td&gt;&lt;td class="celda8" width="10%"&gt;  &lt;/td&gt;&lt;/tr&gt;&lt;tr&gt;&lt;td class="izq6a-color" width="10%"&gt;12/09/2024&lt;/td&gt;&lt;td class="izq6a-color" width="10%"&gt;&lt;/td&gt;&lt;td class="izq6a-color" width="10%"&gt;633&lt;/td&gt;&lt;td class="izq6a-color" width="20%"&gt;ESCRITO DE CONTESTACION A OBSERVACION&lt;/td&gt;&lt;td class="izq6a-color" width="10%"&gt;12/09/2024&lt;/td&gt;&lt;td class="izq6a-color" width="30%"&gt;Presentado por: LUIS MANUEL RUIZ TORRES, Cedula: 14123332, empresa: DKT DE MÉXICO, S.A. DE C.V.. Tramite Webpi: 446861&lt;/td&gt;&lt;td class="celda8" width="10%"&gt;&lt;a href="https://webpi.sapi.gob.ve/documentos/coposicion/marcas/boletin633/com-2024000425-446861.pdf" target="_blank"&gt;&lt;img border="1" height="40" src="https://webpi.sapi.gob.ve/imagenes/ver_devolucion.png" width="40"/&gt;&lt;/a&gt;&lt;/td&gt;&lt;/tr&gt;&lt;tr&gt;&lt;td class="izq6a-color" width="10%"&gt;12/09/2024&lt;/td&gt;&lt;td class="izq6a-color" width="10%"&gt;&lt;/td&gt;&lt;td class="izq6a-color" width="10%"&gt;633&lt;/td&gt;&lt;td class="izq6a-color" width="20%"&gt;ESCRITO DE CONTESTACION A OBSERVACION&lt;/td&gt;&lt;td class="izq6a-color" width="10%"&gt;12/09/2024&lt;/td&gt;&lt;td class="izq6a-color" width="30%"&gt;Presentado por: LUIS MANUEL RUIZ TORRES, Cedula: 14123332, empresa: DKT DE MÉXICO, S.A. DE C.V.. Tramite Webpi: 446863&lt;/td&gt;&lt;td class="celda8" width="10%"&gt;&lt;a href="https://webpi.sapi.gob.ve/documentos/coposicion/marcas/boletin633/com-2024000425-446863.pdf" target="_blank"&gt;&lt;img border="1" height="40" src="https://webpi.sapi.gob.ve/imagenes/ver_devolucion.png" width="40"/&gt;&lt;/a&gt;&lt;/td&gt;&lt;/tr&gt;&lt;/table&gt;</t>
  </si>
  <si>
    <t>Webpi 28-feb-2025 03:40:42</t>
  </si>
  <si>
    <t>S083272</t>
  </si>
  <si>
    <t>PUBLICIDAD; GESTIÓN DE NEGOCIOS COMERCIALES Y ADMINISTRACIÓN COMERCIAL RELACIONADOS CON PRODUCTOS DE PERFUMERÍA, PRODUCTOS DE TOCADOR Y COSMÉTICOS; PRODUCTOS ÓPTICOS; ARTÍCULOS DE JOYERÍA Y BISUTERÍA; ARTÍCULOS DE PIEL, CUERO Y CUERO DE IMITACIÓN, ARTÍCULOS DE EQUIPAJE, BOLSOS DE TRANSPORTE Y ARTÍCULOS DE VESTIR, SOMBREROS Y CALZADOS; TRABAJOS DE OFICINA; SERVICIOS DE FACILITACIÓN DE ASISTENCIA COMERCIAL PARA EL ESTABLECIMIENTO Y EXPLOTACIÓN DE FRANQUICIAS, ASÍ COMO EL OTORGAMIENTO DE LAS MISMAS; ORGANIZACIÓN DE DESFILES DE MODA Y EVENTOS CON FINES PROMOCIONALES Y COMERCIALES; SERVICIOS DE REAGRUPAMIENTO POR CUENTA DE TERCEROS (CON EXCEPCIÓN DE SU TRANSPORTE), PERMITIENDO A LOS CONSUMIDORES EXAMINAR Y COMPRAR CON COMODIDAD EN EL COMERCIO O VÍA ONLINE, PRODUCTOS DE PERFUMERÍA, PRODUCTOS DE TOCADOR Y COSMÉTICOS, PRODUCTOS LIMPIADORES Y DE CUIDADO PARA EL BAÑO Y DE USO PERSONAL, VELAS, CUBERTERÍAS, LIBROS Y MATERIALES IMPRESOS, BICICLETAS, INSTRUMENTOS MUSICALES, PAPELERÍA, AGENDAS Y ORGANIZADORES PERSONALES, TARJETAS DE FELICITACIÓN, ENVOLTORIOS Y CINTAS PARA REGALOS, MUEBLES, ACCESORIOS Y DECORACIONES, ARTÍCULOS DE COCINA, UTENSILIOS DOMÉSTICOS, CRISTAL, CRISTALERÍA, PORCELANA Y LOZA, ARTÍCULOS DE COBRE, ADORNOS, ACCESORIOS PARA EL CABELLO, CESTOS, GÉNEROS EN PIEZA, ACCESORIOS DE COSTURA, BOLSOS DE LONA, PAJA, PLÁSTICO Y PVC, ROPA DE CAMA Y DE MESA, TOALLAS, ALFOMBRAS Y TAPETES, ARTESANÍA, JUGUETES, JUEGOS, ARTÍCULOS DE JUEGO Y DE DEPORTE, ALIMENTACIÓN Y CONFITERÍA, BEBIDAS CON ALCOHOL Y SIN ALCOHOL, GAFAS, GAFAS DE SOL, LENTES Y MONTURAS PARA GAFAS, LENTES DE CONTACTO, LENTILLAS ÓPTICAS, LUPAS (ÓPTICA), FUNDAS, CADENAS Y CORDONES PARA GAFAS, PARTES Y ACCESORIOS DE TODOS LOS PRODUCTOS MENCIONADOS, FUNDAS DE PIEL PARA LECTORES MULTIMEDIA, FUNDAS DE PIEL PARA MÓVILES, FUNDAS DE PIEL PARA DVD Y CD, FUNDAS DE PIEL PARA APARATOS DE REPRODUCCIÓN DEL SONIDO, FUNDAS DE PIEL PARA PDA, FUNDAS DE PIEL PARA AGENDAS ELECTRÓNICAS, FUNDAS DE PIEL PARA CÁMARAS DE VÍDEO Y FUNDAS DE PIEL PARA CÁMARAS FOTOGRÁFICAS, CASCOS DE PROTECCIÓN, AGENDAS ELECTRÓNICAS, ALTAVOCES Y AMPLIFICADORES DE AUDIO, APARATOS E INSTRUMENTOS FOTOGRÁFICOS Y CINEMATOGRÁFICOS, APARATOS E INSTRUMENTOS DE TELECOMUNICACIONES, APARATOS E INSTRUMENTOS DE GRABACIÓN Y REPRODUCCIÓN DEL SONIDO, TELÉFONOS Y TELÉFONOS MÓVILES, APARATOS PARA SISTEMAS DE LOCALIZACIÓN POR SATÉLITE (GPS), SOFTWARE DE APLICACIONES PARA ORDENADORES (DESCARGABLE), TELESCOPIOS, BOLSOS PORTA-ORDENADORES, BOLSOS PARA MÁQUINAS DE FOTOGRAFIAR, BRÚJULAS, CALCULADORAS, ORDENADORES PORTÁTILES, ORDENADORES Y APARATOS PARA EL TRATAMIENTO DE LA INFORMACIÓN, PROGRAMAS DE ORDENADOR DESCARGABLES, RATONES DE ORDENADOR, VIDEODISCOS Y CINTAS PREGRABADOS, PROGRAMAS PARA SOFTWARE Y ORDENADOR, PUBLICACIONES ELECTRÓNICAS, TELÉFONOS INTELIGENTES, CÁMARAS DE VÍDEO, ARTÍCULOS DE JOYERÍA, BISUTERÍA, PIEDRAS PRECIOSAS, ARTÍCULOS DE RELOJERÍA E INSTRUMENTOS CRONOMÉTRICOS, SORTIJAS [ARTÍCULOS DE JOYERÍA], PLATA EN BRUTO O BATIDA, ANILLOS, COLLARES, COLGANTES, PENDIENTES Y ALFILERES DE METALES COMUNES U OTROS MATERIALES [BISUTERÍA], GEMELOS, BRAZALETES Y PULSERAS, CORREA PARA RELOJ DE PULSERA, CARCASAS DE RELOJES, ESTUCHES (DE RELOJES), CADENAS DE RELOJ, CADENAS [ARTÍCULOS DE JOYERÍA], DIJES [JOYERÍA], COLLARES, CRONÓGRAFOS (RELOJES DE PULSERA, APARATOS PARA REGISTRAR EL TIEMPO), PRODUCTOS DE RELOJERÍA, DIAMANTES, PASADORES DE CORBATA, ESTATUILLAS DE METALES PRECIOSOS, HILOS DE METALES PRECIOSOS [ARTÍCULOS DE JOYERÍA], MEDALLAS, MEDALLONES, OBRAS DE ARTE DE METALES PRECIOSOS, PENDIENTES Y ADORNOS [JOYERÍA], ADORNOS DE METALES PRECIOSOS PARA CALZADO, ADORNOS DE METALES PRECIOSOS PARA SOMBREROS, ORO EN BRUTO O BATIDO, RELOJES DE PÉNDULO, RELOJES, RELOJES ELÉCTRICOS, PERLAS, CUENTAS PARA CONFECCIONAR JOYAS, PIEDRAS DE JOYERÍA, LLAVEROS DE FANTASÍA, CAJAS DE METALES PRECIOSOS, ARMAZONES PARA RELOJES Y RELOJES DE PULSERA, PASADORES DE CORBATA, ALFILERES DE ADORNO, BOLSOS DE MANO, EQUIPAJE, PORTA-TARJETAS, PORTAFOLIOS DE PIEL, FUNDAS DE TARJETAS DE CRÉDITO DE CUERO, CARTERAS, CARTERAS DE PIEL PARA DOCUMENTOS, FUNDAS DE LLAVES DE CUERO, BOLSOS DE MANO, BAÚLES Y MALETAS, FUNDAS DE VIAJE PARA PRENDAS DE VESTIR, BOLSOS PARA CONTENER ARTÍCULOS DE TOCADOR, BOLSOS DE DEPORTE COMPRENDIDOS EN ESTA CLASE, BOLSOS PARA ARTÍCULOS DE DEPORTE, BOLSOS DE NOCHE Y DE BANDOLERA PARA SEÑORA, BOLSOS DE PIEL PARA LA COMPRA, CARTERAS DE COLEGIO, FUNDAS DE VIAJE PARA ZAPATOS, BOLSOS DE PLAYA, BOLSOS PARA PAÑALES, MOCHILAS, COFRES (BAÚLES) DE VIAJE, BOLSOS DE TELA, MALETINES DE VIAJE, SACOS DE ALPINISTAS, PORTAFOLIOS ESCOLARES, BOLSOS FORMALES, NECESERES (VACÍOS), CUERO, COFRES Y CAJAS ELABORADOS EN PIEL, CARTERAS [MARROQUINERÍA], ARNESES DE CUERO, PARAGUAS, CORDONES DE CUERO, PRENDAS DE VESTIR DE SEÑORA Y CABALLERO, ABRIGOS, CHAQUETAS, FALDAS, TOPS, ABRIGOS IMPERMEABLES, SOBRETODOS, CINTURONES, VESTIDOS, PULÓVERES, PANTALONES VAQUEROS, CAPOTES, ABRIGOS IMPERMEABLES, PARKAS, JERSEYS, CAMISAS, CAMISETAS INTERIORES, CARDIGANS (REBECAS), LENCERÍA, ALBORNOCES, ROPA DE BAÑO, TRAJES DE BAÑO, BATAS [SALTOS DE CAMA], PRENDAS DE NOCHE, CHALES, FAJAS [BANDAS], CORBATAS, CORBATINES, TRAJES DE CABALLERO, SUDADERAS, CAMISETAS, POLOS, PANTIS, BLAZERS, PANTALONES CORTOS, CAMISAS DEPORTIVAS, CALZADO, ESCARPINES, PROTECTORES DE CALZADO, ZAPATOS DE GOLF, ZUECOS, ZAPATOS DE LONA, BOTAS DE TREKKING, CALZADO DE PLAYA, ZAPATOS PARA CORRER, ZAPATILLAS DE GIMNASIA, BOTAS, BOTINES, ZAPATOS PARA DESPUÉS DE ESQUIAR, SANDALIAS, SANDALIAS DE BAÑO, GUANTES [PRENDAS DE VESTIR], SOMBRERERÍA, EN CONCRETO SOMBREROS, GORRAS, VISERAS; ESTE SERVICIO PUEDE SER PRESTADO AL POR MAYOR Y AL POR MENOR.</t>
  </si>
  <si>
    <t>ENRIQUE J. CHEANG VERA - MARIANELLA MONTILLA RIOS - DOMINGUEZ FRANCHI MIGUEL ANGEL -</t>
  </si>
  <si>
    <t>2024-0635</t>
  </si>
  <si>
    <t>CONSISTE EN LAS PALABRAS BIMBA Y LOLA (PROVIENEN DEL NOMBRE DEL SOLICITANTE, TAL Y COMO SE SOLICITAN NO TIENE TRADUCCIÓN) ESCRITAS EN LETRA DE IMPRENTA, MAYÚSCULAS, DE TRAZO GRUESO Y COLOR NEGRO. SE REIVINDICAN LAS PALABRAS BIMBA Y LOLA Y TODO EL CONJUNTO DESCRITO CON EL COLOR INDICADO EN ÉL.</t>
  </si>
  <si>
    <t>BIMBA &amp; LOLA, S.L.</t>
  </si>
  <si>
    <t>Parque Tecnológico y Logístico de Vigo - Nave D13 36315 VIGO - ESPAÑA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</si>
  <si>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width="10%"&gt;25/01/2024&lt;/td&gt;&lt;td class="izq6a-color" width="10%"&gt;&lt;/td&gt;&lt;td class="izq6a-color" width="10%"&gt;0&lt;/td&gt;&lt;td class="izq6a-color" width="20%"&gt;INGRESO DE SOLICITUD&lt;/td&gt;&lt;td class="izq6a-color" width="10%"&gt;25/01/2024&lt;/td&gt;&lt;td class="izq6a-color" width="30%"&gt;Pago de Tasa y Publicacion en Prensa: F0670936 Tramite: 403019 Ref.: 398168&lt;/td&gt;&lt;td class="celda8" width="10%"&gt;  &lt;/td&gt;&lt;/tr&gt;&lt;tr&gt;&lt;td class="izq6a-color" width="10%"&gt;30/05/2024&lt;/td&gt;&lt;td class="izq6a-color" width="10%"&gt;&lt;/td&gt;&lt;td class="izq6a-color" width="10%"&gt;0&lt;/td&gt;&lt;td class="izq6a-color" width="20%"&gt;SOLICITUD EN EXAMEN DE FORMA&lt;/td&gt;&lt;td class="izq6a-color" width="10%"&gt;30/05/2024&lt;/td&gt;&lt;td class="izq6a-color" width="30%"&gt;&lt;/td&gt;&lt;td class="celda8" width="10%"&gt;  &lt;/td&gt;&lt;/tr&gt;&lt;tr&gt;&lt;td class="izq6a-color" width="10%"&gt;30/05/2024&lt;/td&gt;&lt;td class="izq6a-color" width="10%"&gt;&lt;/td&gt;&lt;td class="izq6a-color" width="10%"&gt;0&lt;/td&gt;&lt;td class="izq6a-color" width="20%"&gt;SOLICITUD EN EXAMEN DE FORMA&lt;/td&gt;&lt;td class="izq6a-color" width="10%"&gt;30/05/2024&lt;/td&gt;&lt;td class="izq6a-color" width="30%"&gt;&lt;/td&gt;&lt;td class="celda8" width="10%"&gt;  &lt;/td&gt;&lt;/tr&gt;&lt;tr&gt;&lt;td class="izq6a-color" width="10%"&gt;20/06/2024&lt;/td&gt;&lt;td class="izq6a-color" width="10%"&gt;05/08/2024&lt;/td&gt;&lt;td class="izq6a-color" width="10%"&gt;631&lt;/td&gt;&lt;td class="izq6a-color" width="20%"&gt;PUBLICACION DE STATUS ANTERIOR EN BOLETIN DE LA PROPIEDAD INDUSTRIAL (30 DIAS HABILES) &lt;/td&gt;&lt;td class="izq6a-color" width="10%"&gt;20/06/2024&lt;/td&gt;&lt;td class="izq6a-color" width="30%"&gt;DEVUELTA EN BOLETIN 631&lt;/td&gt;&lt;td class="celda8" width="10%"&gt;&lt;a href="https://webpi.sapi.gob.ve/documentos/devolucion/marcas/forma/boletin631/2024000663.pdf" target="_blank"&gt;&lt;img border="1" height="40" src="https://webpi.sapi.gob.ve/imagenes/ver_devolucion.png" width="40"/&gt;&lt;/a&gt;&lt;/td&gt;&lt;/tr&gt;&lt;tr&gt;&lt;td class="izq6a-color" width="10%"&gt;23/07/2024&lt;/td&gt;&lt;td class="izq6a-color" width="10%"&gt;&lt;/td&gt;&lt;td class="izq6a-color" width="10%"&gt;631&lt;/td&gt;&lt;td class="izq6a-color" width="20%"&gt;ESCRITO DE REINGRESO&lt;/td&gt;&lt;td class="izq6a-color" width="10%"&gt;23/07/2024&lt;/td&gt;&lt;td class="izq6a-color" width="30%"&gt;Contestacion a Oficio de Devolucion de forma publicado en el boletin: 631. Tramite Webpi: 437814&lt;/td&gt;&lt;td class="celda8" width="10%"&gt;&lt;a href="https://webpi.sapi.gob.ve/documentos/cdevolucion/marcas/forma/boletin631/ecd_2024000663.pdf" target="_blank"&gt;&lt;img border="1" height="40" src="https://webpi.sapi.gob.ve/imagenes/ver_devolucion.png" width="40"/&gt;&lt;/a&gt;&lt;/td&gt;&lt;/tr&gt;&lt;tr&gt;&lt;td class="izq6a-color" width="10%"&gt;18/09/2024&lt;/td&gt;&lt;td class="izq6a-color" width="10%"&gt;&lt;/td&gt;&lt;td class="izq6a-color" width="10%"&gt;0&lt;/td&gt;&lt;td class="izq6a-color" width="20%"&gt;REINGRESO DE SOLICITUD&lt;/td&gt;&lt;td class="izq6a-color" width="10%"&gt;18/09/2024&lt;/td&gt;&lt;td class="izq6a-color" width="30%"&gt;&lt;/td&gt;&lt;td class="celda8" width="10%"&gt;  &lt;/td&gt;&lt;/tr&gt;&lt;tr&gt;&lt;td class="izq6a-color" width="10%"&gt;19/09/2024&lt;/td&gt;&lt;td class="izq6a-color" width="10%"&gt;&lt;/td&gt;&lt;td class="izq6a-color" width="10%"&gt;0&lt;/td&gt;&lt;td class="izq6a-color" width="20%"&gt;SOLICITUD CON EXAMEN DE FORMA APROBADO - PUBLICACION PRENSA AUTOMATICA&lt;/td&gt;&lt;td class="izq6a-color" width="10%"&gt;19/09/2024&lt;/td&gt;&lt;td class="izq6a-color" width="30%"&gt;&lt;/td&gt;&lt;td class="celda8" width="10%"&gt;  &lt;/td&gt;&lt;/tr&gt;&lt;tr&gt;&lt;td class="izq6a-color" width="10%"&gt;26/09/2024&lt;/td&gt;&lt;td class="izq6a-color" width="10%"&gt;&lt;/td&gt;&lt;td class="izq6a-color" width="10%"&gt;0&lt;/td&gt;&lt;td class="izq6a-color" width="20%"&gt;RECEPCION DE PUBLICACION EN PRENSA&lt;/td&gt;&lt;td class="izq6a-color" width="10%"&gt;01/10/2024&lt;/td&gt;&lt;td class="izq6a-color" width="30%"&gt;Periodico Digital del SAPI No.:2599 de Fecha: 26/09/2024 segun T/No.: 403019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width="10%"&gt;05/12/2024&lt;/td&gt;&lt;td class="izq6a-color" width="10%"&gt;&lt;/td&gt;&lt;td class="izq6a-color" width="10%"&gt;0&lt;/td&gt;&lt;td class="izq6a-color" width="20%"&gt;SOLICITUD EN EXAMEN DE REGISTRABILIDAD&lt;/td&gt;&lt;td class="izq6a-color" width="10%"&gt;05/12/2024&lt;/td&gt;&lt;td class="izq6a-color" width="30%"&gt;&lt;/td&gt;&lt;td class="celda8" width="10%"&gt;  &lt;/td&gt;&lt;/tr&gt;&lt;tr&gt;&lt;td class="izq6a-color" width="10%"&gt;12/12/2024&lt;/td&gt;&lt;td class="izq6a-color" width="10%"&gt;05/02/2025&lt;/td&gt;&lt;td class="izq6a-color" width="10%"&gt;637&lt;/td&gt;&lt;td class="izq6a-color" width="20%"&gt;PUBLICACION DE STATUS ANTERIOR EN BOLETIN DE LA PROPIEDAD INDUSTRIAL (30 DIAS HABILES) &lt;/td&gt;&lt;td class="izq6a-color" width="10%"&gt;12/12/2024&lt;/td&gt;&lt;td class="izq6a-color" width="30%"&gt;CONCEDIDA EN BOLETIN 637&lt;/td&gt;&lt;td class="celda8" width="10%"&gt;  &lt;/td&gt;&lt;/tr&gt;&lt;tr&gt;&lt;td class="izq6a-color" width="10%"&gt;12/12/2024&lt;/td&gt;&lt;td class="izq6a-color" width="10%"&gt;12/12/2039&lt;/td&gt;&lt;td class="izq6a-color" width="10%"&gt;586&lt;/td&gt;&lt;td class="izq6a-color" width="20%"&gt;REGISTRO DE MARCA&lt;/td&gt;&lt;td class="izq6a-color" width="10%"&gt;22/01/2025&lt;/td&gt;&lt;td class="izq6a-color" width="30%"&gt;REGISTRO NUMERO: S083272, POR TRAMITE WEBPI: T0474563&lt;/td&gt;&lt;td class="celda8" width="10%"&gt;&lt;a href="http://multimedia.sapi.gob.ve/marcas/certificados/boletin637/2024000663.pdf" target="_blank"&gt;&lt;img border="1" height="40" src="https://webpi.sapi.gob.ve/imagenes/ver_devolucion.png" width="40"/&gt;&lt;/a&gt;&lt;/td&gt;&lt;/tr&gt;&lt;tr&gt;&lt;td class="izq6a-color" width="10%"&gt;22/01/2025&lt;/td&gt;&lt;td class="izq6a-color" width="10%"&gt;&lt;/td&gt;&lt;td class="izq6a-color" width="10%"&gt;474563&lt;/td&gt;&lt;td class="izq6a-color" width="20%"&gt;PAGO DE DERECHOS&lt;/td&gt;&lt;td class="izq6a-color" width="10%"&gt;22/01/2025&lt;/td&gt;&lt;td class="izq6a-color" width="30%"&gt;35&lt;/td&gt;&lt;td class="celda8" width="10%"&gt;  &lt;/td&gt;&lt;/tr&gt;&lt;/table&gt;</t>
  </si>
  <si>
    <t>Webpi 28-feb-2025 03:40:54</t>
  </si>
  <si>
    <t>S082093</t>
  </si>
  <si>
    <t>Gmillet</t>
  </si>
  <si>
    <t>Servicios de abastecimiento de productos farmacéuticos para terceros; demostración de productos farmacéuticos; organización de exposiciones de productos farmacéuticos con fines comerciales o publicitarios; gestión informatizada de archivos y registros médicos; servicios de intermediación comercial de productos farmacéuticos; presentación de productos farmacéuticos en cualquier medio de comunicación para su venta minorista; publicidad de productos farmacéuticos; suministro de espacios de venta en línea para vendedores y compradores de productos farmacéuticos y servicios relacionados al área de productos farmacéuticos.</t>
  </si>
  <si>
    <t>El signo solicitado consiste en un diseño conformado por los siguientes elementos: Se aprecia el termino GMILLET siendo que la letra G está escrita en letra molde, mayúscula de color verde aguamarina, el trazado de dicha letra G está unida a lo que se asemeja a un semi-círculo de color verde aguamarina, seguidamente se observa el termino MILLET escrita en letra de molde, minúscula, de color negro. Se reivindica el conjunto y colores descritos con independencia del tamaño, y no así las palabras o términos genéricos (GMILLET= PALABRA DE FANTASIA), todo de acuerdo a los facsímiles que se acompañan.</t>
  </si>
  <si>
    <t>LABORATORIOS SIEGFRIED, S.A.</t>
  </si>
  <si>
    <t>Calle E, Edificio Meyer, Piso 4, Oficina 04 Boleita Norte, Caracas, Estado Miranda, 1070.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</si>
  <si>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width="10%"&gt;26/01/2024&lt;/td&gt;&lt;td class="izq6a-color" width="10%"&gt;&lt;/td&gt;&lt;td class="izq6a-color" width="10%"&gt;0&lt;/td&gt;&lt;td class="izq6a-color" width="20%"&gt;INGRESO DE SOLICITUD&lt;/td&gt;&lt;td class="izq6a-color" width="10%"&gt;26/01/2024&lt;/td&gt;&lt;td class="izq6a-color" width="30%"&gt;Pago de Tasa y Publicacion en Prensa: F0671076 Tramite: 403161 Ref.: 398323&lt;/td&gt;&lt;td class="celda8" width="10%"&gt;  &lt;/td&gt;&lt;/tr&gt;&lt;tr&gt;&lt;td class="izq6a-color" width="10%"&gt;03/06/2024&lt;/td&gt;&lt;td class="izq6a-color" width="10%"&gt;&lt;/td&gt;&lt;td class="izq6a-color" width="10%"&gt;0&lt;/td&gt;&lt;td class="izq6a-color" width="20%"&gt;POR NOTIFICAR ORDEN DE PUBLICACION EN PRENSA POR EXAM. DE FORMA APROBADO&lt;/td&gt;&lt;td class="izq6a-color" width="10%"&gt;03/06/2024&lt;/td&gt;&lt;td class="izq6a-color" width="30%"&gt;&lt;/td&gt;&lt;td class="celda8" width="10%"&gt;  &lt;/td&gt;&lt;/tr&gt;&lt;tr&gt;&lt;td class="izq6a-color" width="10%"&gt;20/06/2024&lt;/td&gt;&lt;td class="izq6a-color" width="10%"&gt;18/08/2024&lt;/td&gt;&lt;td class="izq6a-color" width="10%"&gt;631&lt;/td&gt;&lt;td class="izq6a-color" width="20%"&gt;ORDEN DE PUBLICACION EN PRENSA NOTIFICADA EN BOLETIN&lt;/td&gt;&lt;td class="izq6a-color" width="10%"&gt;20/06/2024&lt;/td&gt;&lt;td class="izq6a-color" width="30%"&gt;ORDEN DE PUBLICACION NOTIFICADA EN BOLETIN 631&lt;/td&gt;&lt;td class="celda8" width="10%"&gt;  &lt;/td&gt;&lt;/tr&gt;&lt;tr&gt;&lt;td class="izq6a-color" width="10%"&gt;20/06/2024&lt;/td&gt;&lt;td class="izq6a-color" width="10%"&gt;&lt;/td&gt;&lt;td class="izq6a-color" width="10%"&gt;631&lt;/td&gt;&lt;td class="izq6a-color" width="20%"&gt;PUBLICACION EN PRENSA DIGITAL PAGADA Y EN CURSO&lt;/td&gt;&lt;td class="izq6a-color" width="10%"&gt;20/06/2024&lt;/td&gt;&lt;td class="izq6a-color" width="30%"&gt;Pago de Tasa y Publicacion en Prensa: F0671076 Tramite: 403161 Ref.: 398323&lt;/td&gt;&lt;td class="celda8" width="10%"&gt;  &lt;/td&gt;&lt;/tr&gt;&lt;tr&gt;&lt;td class="izq6a-color" width="10%"&gt;20/06/2024&lt;/td&gt;&lt;td class="izq6a-color" width="10%"&gt;&lt;/td&gt;&lt;td class="izq6a-color" width="10%"&gt;0&lt;/td&gt;&lt;td class="izq6a-color" width="20%"&gt;RECEPCION DE PUBLICACION EN PRENSA&lt;/td&gt;&lt;td class="izq6a-color" width="10%"&gt;26/06/2024&lt;/td&gt;&lt;td class="izq6a-color" width="30%"&gt;Periodico Digital del SAPI No.:2501 de Fecha: 20/06/2024 segun T/No.: 403161 &lt;/td&gt;&lt;td class="celda8" width="10%"&gt;  &lt;/td&gt;&lt;/tr&gt;&lt;tr&gt;&lt;td class="izq6a-color" width="10%"&gt;04/07/2024&lt;/td&gt;&lt;td class="izq6a-color" width="10%"&gt;&lt;/td&gt;&lt;td class="izq6a-color" width="10%"&gt;631&lt;/td&gt;&lt;td class="izq6a-color" width="20%"&gt;ORDEN DE PUBLICACION EN BOLETIN COMO SOLICITADA&lt;/td&gt;&lt;td class="izq6a-color" width="10%"&gt;04/07/2024&lt;/td&gt;&lt;td class="izq6a-color" width="30%"&gt;&lt;/td&gt;&lt;td class="celda8" width="10%"&gt;  &lt;/td&gt;&lt;/tr&gt;&lt;tr&gt;&lt;td class="izq6a-color" width="10%"&gt;08/07/2024&lt;/td&gt;&lt;td class="izq6a-color" width="10%"&gt;19/08/2024&lt;/td&gt;&lt;td class="izq6a-color" width="10%"&gt;632&lt;/td&gt;&lt;td class="izq6a-color" width="20%"&gt;PUBLICACION DE LA MARCA COMO SOLICITADA &lt;/td&gt;&lt;td class="izq6a-color" width="10%"&gt;08/07/2024&lt;/td&gt;&lt;td class="izq6a-color" width="30%"&gt;PUBLICADA EN BOLETIN 632&lt;/td&gt;&lt;td class="celda8" width="10%"&gt;  &lt;/td&gt;&lt;/tr&gt;&lt;tr&gt;&lt;td class="izq6a-color" width="10%"&gt;22/08/2024&lt;/td&gt;&lt;td class="izq6a-color" width="10%"&gt;&lt;/td&gt;&lt;td class="izq6a-color" width="10%"&gt;0&lt;/td&gt;&lt;td class="izq6a-color" width="20%"&gt;SOLICITUD EN EXAMEN DE REGISTRABILIDAD&lt;/td&gt;&lt;td class="izq6a-color" width="10%"&gt;22/08/2024&lt;/td&gt;&lt;td class="izq6a-color" width="30%"&gt;&lt;/td&gt;&lt;td class="celda8" width="10%"&gt;  &lt;/td&gt;&lt;/tr&gt;&lt;tr&gt;&lt;td class="izq6a-color" width="10%"&gt;24/08/2024&lt;/td&gt;&lt;td class="izq6a-color" width="10%"&gt;&lt;/td&gt;&lt;td class="izq6a-color" width="10%"&gt;&lt;/td&gt;&lt;td class="izq6a-color" width="20%"&gt;BUSQUEDA GRAFICA ELABORADA, PENDIENTE DE EXAMEN DE FONDO&lt;/td&gt;&lt;td class="izq6a-color" width="10%"&gt;24/08/2024&lt;/td&gt;&lt;td class="izq6a-color" width="30%"&gt;BUSQUEDA GRAFICA ELABORADA, PENDIENTE DE EXAMEN DE FONDO&lt;/td&gt;&lt;td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width="10%"&gt;393&lt;/td&gt;&lt;td class="izq6a-color" width="20%"&gt;REGISTRO DE MARCA&lt;/td&gt;&lt;td class="izq6a-color" width="10%"&gt;07/10/2024&lt;/td&gt;&lt;td class="izq6a-color" width="30%"&gt;REGISTRO NUMERO: S082093, POR TRAMITE WEBPI: T0452974&lt;/td&gt;&lt;td class="celda8" width="10%"&gt;&lt;a href="http://multimedia.sapi.gob.ve/marcas/certificados/boletin634/2024000709.pdf" target="_blank"&gt;&lt;img border="1" height="40" src="https://webpi.sapi.gob.ve/imagenes/ver_devolucion.png" width="40"/&gt;&lt;/a&gt;&lt;/td&gt;&lt;/tr&gt;&lt;tr&gt;&lt;td class="izq6a-color" width="10%"&gt;07/10/2024&lt;/td&gt;&lt;td class="izq6a-color" width="10%"&gt;&lt;/td&gt;&lt;td class="izq6a-color" width="10%"&gt;452974&lt;/td&gt;&lt;td class="izq6a-color" width="20%"&gt;PAGO DE DERECHOS&lt;/td&gt;&lt;td class="izq6a-color" width="10%"&gt;07/10/2024&lt;/td&gt;&lt;td class="izq6a-color" width="30%"&gt;35&lt;/td&gt;&lt;td class="celda8" width="10%"&gt;  &lt;/td&gt;&lt;/tr&gt;&lt;/table&gt;</t>
  </si>
  <si>
    <t>Webpi 28-feb-2025 03:41:06</t>
  </si>
  <si>
    <t>PUBLICIDAD, GESTIÓN DE NEGOCIOS COMERCIALES, ADMINISTRACIÓN COMERCIAL, AGENCIAS DE IMPORTACIÓN - EXPORTACIÓN, RELACIONES PÚBLICAS, CONSULTORÍA COMERCIAL, INDUSTRIAL, ADMINISTRACIÓN COMERCIAL, GESTARÍAS Y TRAMITACIONES, TRABAJOS DE OFICINAS, ENCUESTAS DE MERCADO, GESTIÓN DE NEGOCIOS COMERCIALES, POR REPRESENTACIÓN, FRANQUICIADO DE MARCAS.</t>
  </si>
  <si>
    <t>AREVALO RAMIREZ LUIS GERARDO - LUIS MANUEL RUIZ TORRES - ISABEL MANRIQUE ROJAS - LLANES FERNANDEZ NATHALIE ALEJANDRA -</t>
  </si>
  <si>
    <t>2024-0539</t>
  </si>
  <si>
    <t>Av. Ejército Nacional 499, Col. Granada, Alcaldía Miguel Hidalgo, Ciudad de México, C.P. 11520 - MÉXICO</t>
  </si>
  <si>
    <t>EL TERMINO FABRICACIÓN ESTA DIRECTAMENTE RELACIONADO CON UNA ACTIVIDAD COMERCIAL, POR TAL MOTIVO EL SOLICITANTE NO DEBIÓ INCLUIRLA EN EL DISTINGUE DE LA CLASE 35 DE SERVICIO, SOLICITADA.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</si>
  <si>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width="10%"&gt;01/02/2024&lt;/td&gt;&lt;td class="izq6a-color" width="10%"&gt;&lt;/td&gt;&lt;td class="izq6a-color" width="10%"&gt;0&lt;/td&gt;&lt;td class="izq6a-color" width="20%"&gt;INGRESO DE SOLICITUD&lt;/td&gt;&lt;td class="izq6a-color" width="10%"&gt;01/02/2024&lt;/td&gt;&lt;td class="izq6a-color" width="30%"&gt;Pago de Tasa y Publicacion en Prensa: F0671672 Tramite: 403770 Ref.: 398951&lt;/td&gt;&lt;td class="celda8" width="10%"&gt;  &lt;/td&gt;&lt;/tr&gt;&lt;tr&gt;&lt;td class="izq6a-color" width="10%"&gt;20/03/2024&lt;/td&gt;&lt;td class="izq6a-color" width="10%"&gt;&lt;/td&gt;&lt;td class="izq6a-color" width="10%"&gt;0&lt;/td&gt;&lt;td class="izq6a-color" width="20%"&gt;ESCRITO ASOCIADO A MARCA EN TRAMITE - INFORMACION VARIA&lt;/td&gt;&lt;td class="izq6a-color" width="10%"&gt;20/03/2024&lt;/td&gt;&lt;td class="izq6a-color" width="30%"&gt;ESCRITO DE NOTIFICACION DE PODER 2024-0539&lt;/td&gt;&lt;td class="celda8" width="10%"&gt;  &lt;/td&gt;&lt;/tr&gt;&lt;tr&gt;&lt;td class="izq6a-color" width="10%"&gt;25/04/2024&lt;/td&gt;&lt;td class="izq6a-color" width="10%"&gt;&lt;/td&gt;&lt;td class="izq6a-color" width="10%"&gt;0&lt;/td&gt;&lt;td class="izq6a-color" width="20%"&gt;SOLICITUD EN EXAMEN DE FORMA&lt;/td&gt;&lt;td class="izq6a-color" width="10%"&gt;25/04/2024&lt;/td&gt;&lt;td class="izq6a-color" width="30%"&gt;&lt;/td&gt;&lt;td class="celda8" width="10%"&gt;  &lt;/td&gt;&lt;/tr&gt;&lt;tr&gt;&lt;td class="izq6a-color" width="10%"&gt;25/04/2024&lt;/td&gt;&lt;td class="izq6a-color" width="10%"&gt;&lt;/td&gt;&lt;td class="izq6a-color" width="10%"&gt;0&lt;/td&gt;&lt;td class="izq6a-color" width="20%"&gt;SOLICITUD EN EXAMEN DE FORMA&lt;/td&gt;&lt;td class="izq6a-color" width="10%"&gt;25/04/2024&lt;/td&gt;&lt;td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width="30%"&gt;DEVUELTA EN BOLETIN 630&lt;/td&gt;&lt;td class="celda8" width="10%"&gt;&lt;a href="https://webpi.sapi.gob.ve/documentos/devolucion/marcas/forma/boletin630/2024000902.pdf" target="_blank"&gt;&lt;img border="1" height="40" src="https://webpi.sapi.gob.ve/imagenes/ver_devolucion.png" width="40"/&gt;&lt;/a&gt;&lt;/td&gt;&lt;/tr&gt;&lt;tr&gt;&lt;td class="izq6a-color" width="10%"&gt;11/06/2024&lt;/td&gt;&lt;td class="izq6a-color" width="10%"&gt;&lt;/td&gt;&lt;td class="izq6a-color" width="10%"&gt;630&lt;/td&gt;&lt;td class="izq6a-color" width="20%"&gt;ESCRITO DE REINGRESO&lt;/td&gt;&lt;td class="izq6a-color" width="10%"&gt;11/06/2024&lt;/td&gt;&lt;td class="izq6a-color" width="30%"&gt;Contestacion a Oficio de Devolucion de forma publicado en el boletin: 630. Tramite Webpi: 428060&lt;/td&gt;&lt;td class="celda8" width="10%"&gt;&lt;a href="https://webpi.sapi.gob.ve/documentos/cdevolucion/marcas/forma/boletin630/ecd_2024000902.pdf" target="_blank"&gt;&lt;img border="1" height="40" src="https://webpi.sapi.gob.ve/imagenes/ver_devolucion.png" width="40"/&gt;&lt;/a&gt;&lt;/td&gt;&lt;/tr&gt;&lt;tr&gt;&lt;td class="izq6a-color" width="10%"&gt;18/09/2024&lt;/td&gt;&lt;td class="izq6a-color" width="10%"&gt;&lt;/td&gt;&lt;td class="izq6a-color" width="10%"&gt;0&lt;/td&gt;&lt;td class="izq6a-color" width="20%"&gt;SOLICITUD CON PRIORIDAD EXTINGUIDA POR PUBLICAR.&lt;/td&gt;&lt;td class="izq6a-color" width="10%"&gt;18/09/2024&lt;/td&gt;&lt;td class="izq6a-color" width="30%"&gt;EL TERMINO FABRICACIÓN ESTA DIRECTAMENTE RELACIONADO CON UNA ACTIVIDAD COMERCIAL, POR TAL MOTIVO EL SOLICITANTE NO DEBIÓ INCLUIRLA EN EL DISTINGUE DE LA CLASE 35 DE SERVICIO, SOLICITADA. &lt;/td&gt;&lt;td class="celda8" width="10%"&gt;  &lt;/td&gt;&lt;/tr&gt;&lt;/table&gt;</t>
  </si>
  <si>
    <t>Webpi 28-feb-2025 03:41:18</t>
  </si>
  <si>
    <t>TELECOMUNICACIONES, PROGRAMAS DE RADIO, TELEVISIÓN, PLANTA Y DIFUSIÓN POR RADIO, CABLE SATÉLITE, AGENCIAS DE PRENSA, CORREO, MENSAJERÍA, MENSAJERÍA ELECTRÓNICA, INTERNET, EMAIL, MOTOR, BÚSQUEDA DE INFORMACIÓN, SERVIDOR,. REDES SOCIALES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</si>
  <si>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width="10%"&gt;01/02/2024&lt;/td&gt;&lt;td class="izq6a-color" width="10%"&gt;&lt;/td&gt;&lt;td class="izq6a-color" width="10%"&gt;0&lt;/td&gt;&lt;td class="izq6a-color" width="20%"&gt;INGRESO DE SOLICITUD&lt;/td&gt;&lt;td class="izq6a-color" width="10%"&gt;01/02/2024&lt;/td&gt;&lt;td class="izq6a-color" width="30%"&gt;Pago de Tasa y Publicacion en Prensa: F0670698 Tramite: 402808 Ref.: 397959&lt;/td&gt;&lt;td class="celda8" width="10%"&gt;  &lt;/td&gt;&lt;/tr&gt;&lt;tr&gt;&lt;td class="izq6a-color" width="10%"&gt;25/04/2024&lt;/td&gt;&lt;td class="izq6a-color" width="10%"&gt;&lt;/td&gt;&lt;td class="izq6a-color" width="10%"&gt;0&lt;/td&gt;&lt;td class="izq6a-color" width="20%"&gt;SOLICITUD EN EXAMEN DE FORMA&lt;/td&gt;&lt;td class="izq6a-color" width="10%"&gt;25/04/2024&lt;/td&gt;&lt;td class="izq6a-color" width="30%"&gt;&lt;/td&gt;&lt;td class="celda8" width="10%"&gt;  &lt;/td&gt;&lt;/tr&gt;&lt;tr&gt;&lt;td class="izq6a-color" width="10%"&gt;25/04/2024&lt;/td&gt;&lt;td class="izq6a-color" width="10%"&gt;&lt;/td&gt;&lt;td class="izq6a-color" width="10%"&gt;0&lt;/td&gt;&lt;td class="izq6a-color" width="20%"&gt;SOLICITUD EN EXAMEN DE FORMA&lt;/td&gt;&lt;td class="izq6a-color" width="10%"&gt;25/04/2024&lt;/td&gt;&lt;td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width="30%"&gt;DEVUELTA EN BOLETIN 630&lt;/td&gt;&lt;td class="celda8" width="10%"&gt;&lt;a href="https://webpi.sapi.gob.ve/documentos/devolucion/marcas/forma/boletin630/2024000919.pdf" target="_blank"&gt;&lt;img border="1" height="40" src="https://webpi.sapi.gob.ve/imagenes/ver_devolucion.png" width="40"/&gt;&lt;/a&gt;&lt;/td&gt;&lt;/tr&gt;&lt;tr&gt;&lt;td class="izq6a-color" width="10%"&gt;08/07/2024&lt;/td&gt;&lt;td class="izq6a-color" width="10%"&gt;&lt;/td&gt;&lt;td class="izq6a-color" width="10%"&gt;630&lt;/td&gt;&lt;td class="izq6a-color" width="20%"&gt;ESCRITO DE REINGRESO&lt;/td&gt;&lt;td class="izq6a-color" width="10%"&gt;08/07/2024&lt;/td&gt;&lt;td class="izq6a-color" width="30%"&gt;Contestacion a Oficio de Devolucion de forma publicado en el boletin: 630. Tramite Webpi: 434390&lt;/td&gt;&lt;td class="celda8" width="10%"&gt;&lt;a href="https://webpi.sapi.gob.ve/documentos/cdevolucion/marcas/forma/boletin630/ecd_2024000919.pdf" target="_blank"&gt;&lt;img border="1" height="40" src="https://webpi.sapi.gob.ve/imagenes/ver_devolucion.png" width="40"/&gt;&lt;/a&gt;&lt;/td&gt;&lt;/tr&gt;&lt;tr&gt;&lt;td class="izq6a-color" width="10%"&gt;12/09/2024&lt;/td&gt;&lt;td class="izq6a-color" width="10%"&gt;&lt;/td&gt;&lt;td class="izq6a-color" width="10%"&gt;0&lt;/td&gt;&lt;td class="izq6a-color" width="20%"&gt;REINGRESO DE SOLICITUD&lt;/td&gt;&lt;td class="izq6a-color" width="10%"&gt;12/09/2024&lt;/td&gt;&lt;td class="izq6a-color" width="30%"&gt;&lt;/td&gt;&lt;td class="celda8" width="10%"&gt;  &lt;/td&gt;&lt;/tr&gt;&lt;tr&gt;&lt;td class="izq6a-color" width="10%"&gt;12/09/2024&lt;/td&gt;&lt;td class="izq6a-color" width="10%"&gt;&lt;/td&gt;&lt;td class="izq6a-color" width="10%"&gt;0&lt;/td&gt;&lt;td class="izq6a-color" width="20%"&gt;SOLICITUD CON EXAMEN DE FORMA APROBADO - PUBLICACION PRENSA AUTOMATICA&lt;/td&gt;&lt;td class="izq6a-color" width="10%"&gt;12/09/2024&lt;/td&gt;&lt;td class="izq6a-color" width="30%"&gt;&lt;/td&gt;&lt;td class="celda8" width="10%"&gt;  &lt;/td&gt;&lt;/tr&gt;&lt;tr&gt;&lt;td class="izq6a-color" width="10%"&gt;13/09/2024&lt;/td&gt;&lt;td class="izq6a-color" width="10%"&gt;&lt;/td&gt;&lt;td class="izq6a-color" width="10%"&gt;0&lt;/td&gt;&lt;td class="izq6a-color" width="20%"&gt;RECEPCION DE PUBLICACION EN PRENSA&lt;/td&gt;&lt;td class="izq6a-color" width="10%"&gt;16/09/2024&lt;/td&gt;&lt;td class="izq6a-color" width="30%"&gt;Periodico Digital del SAPI No.:2586 de Fecha: 13/09/2024 segun T/No.: 402808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width="10%"&gt;06/12/2024&lt;/td&gt;&lt;td class="izq6a-color" width="10%"&gt;&lt;/td&gt;&lt;td class="izq6a-color" width="10%"&gt;0&lt;/td&gt;&lt;td class="izq6a-color" width="20%"&gt;SOLICITUD EN EXAMEN DE REGISTRABILIDAD&lt;/td&gt;&lt;td class="izq6a-color" width="10%"&gt;06/12/2024&lt;/td&gt;&lt;td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&lt;/td&gt;&lt;/tr&gt;&lt;/table&gt;</t>
  </si>
  <si>
    <t>Webpi 28-feb-2025 03:41:30</t>
  </si>
  <si>
    <t>P403276</t>
  </si>
  <si>
    <t>LA MARCA ES PARA IDENTIFICAR TEJIDOS Y SUS SUCEDÁNEOS; ROPA DE HOGAR; CORTINAS DE MATERIAS TEXTILES O DE MATERIAS PLÁSTICAS.TAMBIEN TELAS Y LAS FUNDAS DE TELA PARA USO DOMÉSTICO.LA ROPA DE HOGAR, LAS COLCHAS, LAS FUNDAS DE ALMOHADA, LAS TOALLAS DE MATERIAS TEXTILES, LA ROPA DE CAMA DE PAPEL, LOS SACOS DE DORMIR, LAS SÁBANAS PARA SACOS DE DORMIR, LOS MOSQUITEROS.</t>
  </si>
  <si>
    <t>CONSISTE EN LA REPRESENTACION GRAFICA DE LA PALABRA ROSWILL, LA CUAL PROVIENE DE LA UNION DE DOS NOMBRES "ROSMERY" Y "WILLIAM". LA MARCA A PROTEGER ESTA ESCRITA EN LETRAS MAYUSCULAS DE COLOR BLANCO CENTRADA EN UN FONDO DE COLOR FUCSIA. SE REIVINDICAN LOS COLORES.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</si>
  <si>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width="10%"&gt;02/02/2024&lt;/td&gt;&lt;td class="izq6a-color" width="10%"&gt;&lt;/td&gt;&lt;td class="izq6a-color" width="10%"&gt;0&lt;/td&gt;&lt;td class="izq6a-color" width="20%"&gt;INGRESO DE SOLICITUD&lt;/td&gt;&lt;td class="izq6a-color" width="10%"&gt;02/02/2024&lt;/td&gt;&lt;td class="izq6a-color" width="30%"&gt;Pago de Tasa y Publicacion en Prensa: F0666941 Tramite: 399103 Ref.: 394750&lt;/td&gt;&lt;td class="celda8" width="10%"&gt;  &lt;/td&gt;&lt;/tr&gt;&lt;tr&gt;&lt;td class="izq6a-color" width="10%"&gt;20/06/2024&lt;/td&gt;&lt;td class="izq6a-color" width="10%"&gt;&lt;/td&gt;&lt;td class="izq6a-color" width="10%"&gt;0&lt;/td&gt;&lt;td class="izq6a-color" width="20%"&gt;POR NOTIFICAR ORDEN DE PUBLICACION EN PRENSA POR EXAM. DE FORMA APROBADO&lt;/td&gt;&lt;td class="izq6a-color" width="10%"&gt;20/06/2024&lt;/td&gt;&lt;td class="izq6a-color" width="30%"&gt;&lt;/td&gt;&lt;td class="celda8" width="10%"&gt;  &lt;/td&gt;&lt;/tr&gt;&lt;tr&gt;&lt;td class="izq6a-color" width="10%"&gt;08/07/2024&lt;/td&gt;&lt;td class="izq6a-color" width="10%"&gt;05/09/2024&lt;/td&gt;&lt;td class="izq6a-color" width="10%"&gt;632&lt;/td&gt;&lt;td class="izq6a-color" width="20%"&gt;ORDEN DE PUBLICACION EN PRENSA NOTIFICADA EN BOLETIN&lt;/td&gt;&lt;td class="izq6a-color" width="10%"&gt;08/07/2024&lt;/td&gt;&lt;td class="izq6a-color" width="30%"&gt;ORDEN DE PUBLICACION NOTIFICADA EN BOLETIN 632&lt;/td&gt;&lt;td class="celda8" width="10%"&gt;  &lt;/td&gt;&lt;/tr&gt;&lt;tr&gt;&lt;td class="izq6a-color" width="10%"&gt;08/07/2024&lt;/td&gt;&lt;td class="izq6a-color" width="10%"&gt;&lt;/td&gt;&lt;td class="izq6a-color" width="10%"&gt;632&lt;/td&gt;&lt;td class="izq6a-color" width="20%"&gt;PUBLICACION EN PRENSA DIGITAL PAGADA Y EN CURSO&lt;/td&gt;&lt;td class="izq6a-color" width="10%"&gt;08/07/2024&lt;/td&gt;&lt;td class="izq6a-color" width="30%"&gt;Pago de Tasa y Publicacion en Prensa: F0666941 Tramite: 399103 Ref.: 394750&lt;/td&gt;&lt;td class="celda8" width="10%"&gt;  &lt;/td&gt;&lt;/tr&gt;&lt;tr&gt;&lt;td class="izq6a-color" width="10%"&gt;08/07/2024&lt;/td&gt;&lt;td class="izq6a-color" width="10%"&gt;&lt;/td&gt;&lt;td class="izq6a-color" width="10%"&gt;0&lt;/td&gt;&lt;td class="izq6a-color" width="20%"&gt;RECEPCION DE PUBLICACION EN PRENSA&lt;/td&gt;&lt;td class="izq6a-color" width="10%"&gt;26/07/2024&lt;/td&gt;&lt;td class="izq6a-color" width="30%"&gt;Periodico Digital del SAPI No.:2519 de Fecha: 08/07/2024 segun T/No.: 399103 &lt;/td&gt;&lt;td class="celda8" width="10%"&gt;  &lt;/td&gt;&lt;/tr&gt;&lt;tr&gt;&lt;td class="izq6a-color" width="10%"&gt;07/08/2024&lt;/td&gt;&lt;td class="izq6a-color" width="10%"&gt;&lt;/td&gt;&lt;td class="izq6a-color" width="10%"&gt;632&lt;/td&gt;&lt;td class="izq6a-color" width="20%"&gt;ORDEN DE PUBLICACION EN BOLETIN COMO SOLICITADA&lt;/td&gt;&lt;td class="izq6a-color" width="10%"&gt;07/08/2024&lt;/td&gt;&lt;td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width="10%"&gt;02/10/2024&lt;/td&gt;&lt;td class="izq6a-color" width="10%"&gt;&lt;/td&gt;&lt;td class="izq6a-color" width="10%"&gt;0&lt;/td&gt;&lt;td class="izq6a-color" width="20%"&gt;SOLICITUD EN EXAMEN DE REGISTRABILIDAD&lt;/td&gt;&lt;td class="izq6a-color" width="10%"&gt;02/10/2024&lt;/td&gt;&lt;td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width="10%"&gt;455&lt;/td&gt;&lt;td class="izq6a-color" width="20%"&gt;REGISTRO DE MARCA&lt;/td&gt;&lt;td class="izq6a-color" width="10%"&gt;06/11/2024&lt;/td&gt;&lt;td class="izq6a-color" width="30%"&gt;REGISTRO NUMERO: P403276, POR TRAMITE WEBPI: T0459997&lt;/td&gt;&lt;td class="celda8" width="10%"&gt;&lt;a href="http://multimedia.sapi.gob.ve/marcas/certificados/boletin635/2024000970.pdf" target="_blank"&gt;&lt;img border="1" height="40" src="https://webpi.sapi.gob.ve/imagenes/ver_devolucion.png" width="40"/&gt;&lt;/a&gt;&lt;/td&gt;&lt;/tr&gt;&lt;tr&gt;&lt;td class="izq6a-color" width="10%"&gt;06/11/2024&lt;/td&gt;&lt;td class="izq6a-color" width="10%"&gt;&lt;/td&gt;&lt;td class="izq6a-color" width="10%"&gt;459997&lt;/td&gt;&lt;td class="izq6a-color" width="20%"&gt;PAGO DE DERECHOS&lt;/td&gt;&lt;td class="izq6a-color" width="10%"&gt;06/11/2024&lt;/td&gt;&lt;td class="izq6a-color" width="30%"&gt;24&lt;/td&gt;&lt;td class="celda8" width="10%"&gt;  &lt;/td&gt;&lt;/tr&gt;&lt;/table&gt;</t>
  </si>
  <si>
    <t>Webpi 28-feb-2025 03:41:42</t>
  </si>
  <si>
    <t>AGRUPAMIENTO POR CUENTA DE TERCEROS DE UNA AMPLIA VARIEDAD DE PRODUCTOS COMO: APARATOS DE ILUMINACIÓN; APARATOS DE REFRIGERACIÓN; APARATOS DE VENTILACIÓN; APARATOS E INSTRUMENTOS PARA CONDUCIR INTERRUMPIR, TRANSFORMAR, ACUMULAR, REGULAR O CONTROLAR LA ELECTRICIDAD; DISPOSITIVOS DE GRABACIÓN, TRANSMISIÓN Y REPRODUCCIÓN DE SONIDO O IMÁGENES; ARTÍCULOS DE ILUMINACIÓN; EQUIPOS DE PROCESAMIENTO DE DATOS Y COMPUTADORAS; ARTÍCULOS DE OFICINA; UTENSILIOS Y ENVASES DEL HOGAR O LA COCINA; PARA QUE LOS CONSUMIDORES PUEDAN VERLOS Y ADQUIRIRLOS CON COMODIDAD A TRAVÉS DE SERVICIOS PRESTADOS POR COMERCIOS MINORISTAS O MAYORISTAS, DISTRIBUIDORES AUTOMÁTICOS, CATÁLOGOS DE VENTA POR CORRESPONDENCIA O MEDIOS DE COMUNICACIÓN ELECTRÓNICOS TALES COMO SITIOS WEB O PROGRAMAS DE TELEVENTA; REPRESENTACIÓN COMERCIAL DE APARATOS ELÉCTRICOS, ELECTRÓNICOS Y TÉRMICOS.</t>
  </si>
  <si>
    <t>CONSISTE EN LA PALABRA LUATEK (PALABRA DE FANTASÍA, TAL Y COMO SE SOLICITA NO TIENE TRADUCCIÓN) ESCRITA EN LETRA DE IMPRENTA, MAYÚSCULA, DE TRAZO GRUESO Y DE COLOR AZUL; CON LA PARTICULARIDAD QUE LA BARRA HORIZONTAL DE LA LETRA A Y EL TRAZO MEDIO HORIZONTAL DE LA LETRA E, NO TIENEN CONTACTO CON EL ASTA IZQUIERDA DE LAS LETRAS. SE REIVINDICA LA PALABRA LAUTEK Y TODO EL CONJUNTO DESCRITO CON EL COLOR INDICADO EN ÉL.</t>
  </si>
  <si>
    <t>Rua Rodolfo Miranda, 172, Pavimento Térreo 01121-010 SAN PABLO (SP) - BRASIL</t>
  </si>
  <si>
    <t>Contestacion a Oficio de Devolucion de forma publicado en el boletin: 628. Tramite Webpi: 415981</t>
  </si>
  <si>
    <t>https://webpi.sapi.gob.ve/documentos/cdevolucion/marcas/forma/boletin628/ecd_2024000983.pdf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</si>
  <si>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width="10%"&gt;02/02/2024&lt;/td&gt;&lt;td class="izq6a-color" width="10%"&gt;&lt;/td&gt;&lt;td class="izq6a-color" width="10%"&gt;0&lt;/td&gt;&lt;td class="izq6a-color" width="20%"&gt;INGRESO DE SOLICITUD&lt;/td&gt;&lt;td class="izq6a-color" width="10%"&gt;02/02/2024&lt;/td&gt;&lt;td class="izq6a-color" width="30%"&gt;Pago de Tasa y Publicacion en Prensa: F0671975 Tramite: 404137 Ref.: 399275&lt;/td&gt;&lt;td class="celda8" width="10%"&gt;  &lt;/td&gt;&lt;/tr&gt;&lt;tr&gt;&lt;td class="izq6a-color" width="10%"&gt;27/02/2024&lt;/td&gt;&lt;td class="izq6a-color" width="10%"&gt;&lt;/td&gt;&lt;td class="izq6a-color" width="10%"&gt;0&lt;/td&gt;&lt;td class="izq6a-color" width="20%"&gt;SOLICITUD EN EXAMEN DE FORMA&lt;/td&gt;&lt;td class="izq6a-color" width="10%"&gt;27/02/2024&lt;/td&gt;&lt;td class="izq6a-color" width="30%"&gt;&lt;/td&gt;&lt;td class="celda8" width="10%"&gt;  &lt;/td&gt;&lt;/tr&gt;&lt;tr&gt;&lt;td class="izq6a-color" width="10%"&gt;27/02/2024&lt;/td&gt;&lt;td class="izq6a-color" width="10%"&gt;&lt;/td&gt;&lt;td class="izq6a-color" width="10%"&gt;0&lt;/td&gt;&lt;td class="izq6a-color" width="20%"&gt;SOLICITUD EN EXAMEN DE FORMA&lt;/td&gt;&lt;td class="izq6a-color" width="10%"&gt;27/02/2024&lt;/td&gt;&lt;td class="izq6a-color" width="30%"&gt;&lt;/td&gt;&lt;td class="celda8" width="10%"&gt;  &lt;/td&gt;&lt;/tr&gt;&lt;tr&gt;&lt;td class="izq6a-color" width="10%"&gt;06/03/2024&lt;/td&gt;&lt;td class="izq6a-color" width="10%"&gt;18/04/2024&lt;/td&gt;&lt;td class="izq6a-color" width="10%"&gt;628&lt;/td&gt;&lt;td class="izq6a-color" width="20%"&gt;PUBLICACION DE STATUS ANTERIOR EN BOLETIN DE LA PROPIEDAD INDUSTRIAL (30 DIAS HABILES) &lt;/td&gt;&lt;td class="izq6a-color" width="10%"&gt;06/03/2024&lt;/td&gt;&lt;td class="izq6a-color" width="30%"&gt;DEVUELTA EN BOLETIN 628&lt;/td&gt;&lt;td class="celda8" width="10%"&gt;&lt;a href="https://webpi.sapi.gob.ve/documentos/devolucion/marcas/forma/boletin628/2024000983.pdf" target="_blank"&gt;&lt;img border="1" height="40" src="https://webpi.sapi.gob.ve/imagenes/ver_devolucion.png" width="40"/&gt;&lt;/a&gt;&lt;/td&gt;&lt;/tr&gt;&lt;tr&gt;&lt;td class="izq6a-color" width="10%"&gt;09/04/2024&lt;/td&gt;&lt;td class="izq6a-color" width="10%"&gt;&lt;/td&gt;&lt;td class="izq6a-color" width="10%"&gt;628&lt;/td&gt;&lt;td class="izq6a-color" width="20%"&gt;ESCRITO DE REINGRESO&lt;/td&gt;&lt;td class="izq6a-color" width="10%"&gt;09/04/2024&lt;/td&gt;&lt;td class="izq6a-color" width="30%"&gt;Contestacion a Oficio de Devolucion de forma publicado en el boletin: 628. Tramite Webpi: 415981&lt;/td&gt;&lt;td class="celda8" width="10%"&gt;&lt;a href="https://webpi.sapi.gob.ve/documentos/cdevolucion/marcas/forma/boletin628/ecd_2024000983.pdf" target="_blank"&gt;&lt;img border="1" height="40" src="https://webpi.sapi.gob.ve/imagenes/ver_devolucion.png" width="40"/&gt;&lt;/a&gt;&lt;/td&gt;&lt;/tr&gt;&lt;/table&gt;</t>
  </si>
  <si>
    <t>Webpi 28-feb-2025 03:41:54</t>
  </si>
  <si>
    <t>S083457</t>
  </si>
  <si>
    <t>SERVICIOS DE AGENCIA DE IMPORTACIÓN-EXPORTACIÓN DE UNA AMPLIA GAMA DE PRODUCTOS: ALIMENTOS, ARTÍCULOS DE LIMPIEZA, BEBIDAS, ARTÍCULOS DE PERFUMERÍA, ALIMENTOS PARA MASCOTAS, ENTRE OTROS; SERVICIOS DE VENTA MINORISTA DE PREPARACIONES FARMACÉUTICAS, VETERINARIAS Y SANITARIAS.</t>
  </si>
  <si>
    <t>SE DESCRIBE UNA ETIQUETA DONDE SE OBSERVA UN DISEÑO EN LA PARTE SUPERIOR DE DOS LÍNEAS GRUESAS CURVAS, QUE SE UNEN EN EL EXTREMO INFERIOR IZQUIERDO, COMPUESTO POR LOS COLORES ROSADO, ANARANJADO Y AMARILLO DEGRADO QUE VAN EN ESE ORDEN DE IZQUIERDA A DERECHA. ABAJO SE OBSERVA LA PALABRA FANTASÍA \\\"MAREAH\\\" EN MAYÚSCULA CON UNA TIPOGRAFÍA GRUESA Y ESPECIAL EN LAS LETRAS \\\"A\\\" Y \\\"H\\\" EN EL COLOR AZUL MARINO. SE REIVINDICA EL CONJUNTO DESCRITO CON INDEPENDENCIA DEL TAMAÑO, Y NO ASÍ LAS PALABRAS, LEYENDAS GENÉRICAS O DESCRIPTIVAS POR SEPARADO, TODO SE ACUERDO A LOS FACSÍMILES QUE SE ACOMPAÑAN. SE REIVINDICAN LOS COLORES DESCRITOS.</t>
  </si>
  <si>
    <t>Av. Paseo Cabriales Centro Comercial Concepto La Granja, Piso 1, Oficinas 1,2,3 y 4, Urb. La Granja, Naguanagua, Estado Carabobo, Venezuela, 2005 -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</si>
  <si>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width="10%"&gt;07/02/2024&lt;/td&gt;&lt;td class="izq6a-color" width="10%"&gt;&lt;/td&gt;&lt;td class="izq6a-color" width="10%"&gt;0&lt;/td&gt;&lt;td class="izq6a-color" width="20%"&gt;INGRESO DE SOLICITUD&lt;/td&gt;&lt;td class="izq6a-color" width="10%"&gt;07/02/2024&lt;/td&gt;&lt;td class="izq6a-color" width="30%"&gt;Pago de Tasa y Publicacion en Prensa: F0669984 Tramite: 402038 Ref.: 397253&lt;/td&gt;&lt;td class="celda8" width="10%"&gt;  &lt;/td&gt;&lt;/tr&gt;&lt;tr&gt;&lt;td class="izq6a-color" width="10%"&gt;28/02/2024&lt;/td&gt;&lt;td class="izq6a-color" width="10%"&gt;&lt;/td&gt;&lt;td class="izq6a-color" width="10%"&gt;0&lt;/td&gt;&lt;td class="izq6a-color" width="20%"&gt;POR NOTIFICAR ORDEN DE PUBLICACION EN PRENSA POR EXAM. DE FORMA APROBADO&lt;/td&gt;&lt;td class="izq6a-color" width="10%"&gt;28/02/2024&lt;/td&gt;&lt;td class="izq6a-color" width="30%"&gt;&lt;/td&gt;&lt;td class="celda8" width="10%"&gt;  &lt;/td&gt;&lt;/tr&gt;&lt;tr&gt;&lt;td class="izq6a-color" width="10%"&gt;06/03/2024&lt;/td&gt;&lt;td class="izq6a-color" width="10%"&gt;06/05/2024&lt;/td&gt;&lt;td class="izq6a-color" width="10%"&gt;628&lt;/td&gt;&lt;td class="izq6a-color" width="20%"&gt;ORDEN DE PUBLICACION EN PRENSA NOTIFICADA EN BOLETIN&lt;/td&gt;&lt;td class="izq6a-color" width="10%"&gt;06/03/2024&lt;/td&gt;&lt;td class="izq6a-color" width="30%"&gt;ORDEN DE PUBLICACION NOTIFICADA EN BOLETIN 628&lt;/td&gt;&lt;td class="celda8" width="10%"&gt;  &lt;/td&gt;&lt;/tr&gt;&lt;tr&gt;&lt;td class="izq6a-color" width="10%"&gt;06/03/2024&lt;/td&gt;&lt;td class="izq6a-color" width="10%"&gt;&lt;/td&gt;&lt;td class="izq6a-color" width="10%"&gt;628&lt;/td&gt;&lt;td class="izq6a-color" width="20%"&gt;PUBLICACION EN PRENSA DIGITAL PAGADA Y EN CURSO&lt;/td&gt;&lt;td class="izq6a-color" width="10%"&gt;06/03/2024&lt;/td&gt;&lt;td class="izq6a-color" width="30%"&gt;Pago de Tasa y Publicacion en Prensa: F0669984 Tramite: 402038 Ref.: 397253&lt;/td&gt;&lt;td class="celda8" width="10%"&gt;  &lt;/td&gt;&lt;/tr&gt;&lt;tr&gt;&lt;td class="izq6a-color" width="10%"&gt;06/03/2024&lt;/td&gt;&lt;td class="izq6a-color" width="10%"&gt;&lt;/td&gt;&lt;td class="izq6a-color" width="10%"&gt;0&lt;/td&gt;&lt;td class="izq6a-color" width="20%"&gt;RECEPCION DE PUBLICACION EN PRENSA&lt;/td&gt;&lt;td class="izq6a-color" width="10%"&gt;12/03/2024&lt;/td&gt;&lt;td class="izq6a-color" width="30%"&gt;Periodico Digital del SAPI No.:2395 de Fecha: 06/03/2024 segun T/No.: 402038 &lt;/td&gt;&lt;td class="celda8" width="10%"&gt;  &lt;/td&gt;&lt;/tr&gt;&lt;tr&gt;&lt;td class="izq6a-color" width="10%"&gt;27/03/2024&lt;/td&gt;&lt;td class="izq6a-color" width="10%"&gt;&lt;/td&gt;&lt;td class="izq6a-color" width="10%"&gt;628&lt;/td&gt;&lt;td class="izq6a-color" width="20%"&gt;ORDEN DE PUBLICACION EN BOLETIN COMO SOLICITADA&lt;/td&gt;&lt;td class="izq6a-color" width="10%"&gt;27/03/2024&lt;/td&gt;&lt;td class="izq6a-color" width="30%"&gt;&lt;/td&gt;&lt;td class="celda8" width="10%"&gt;  &lt;/td&gt;&lt;/tr&gt;&lt;tr&gt;&lt;td class="izq6a-color" width="10%"&gt;11/04/2024&lt;/td&gt;&lt;td class="izq6a-color" width="10%"&gt;24/05/2024&lt;/td&gt;&lt;td class="izq6a-color" width="10%"&gt;629&lt;/td&gt;&lt;td class="izq6a-color" width="20%"&gt;PUBLICACION DE LA MARCA COMO SOLICITADA &lt;/td&gt;&lt;td class="izq6a-color" width="10%"&gt;11/04/2024&lt;/td&gt;&lt;td class="izq6a-color" width="30%"&gt;PUBLICADA EN BOLETIN 629&lt;/td&gt;&lt;td class="celda8" width="10%"&gt;  &lt;/td&gt;&lt;/tr&gt;&lt;tr&gt;&lt;td class="izq6a-color" width="10%"&gt;20/06/2024&lt;/td&gt;&lt;td class="izq6a-color" width="10%"&gt;&lt;/td&gt;&lt;td class="izq6a-color" width="10%"&gt;&lt;/td&gt;&lt;td class="izq6a-color" width="20%"&gt;BUSQUEDA GRAFICA ELABORADA, PENDIENTE DE EXAMEN DE FONDO&lt;/td&gt;&lt;td class="izq6a-color" width="10%"&gt;20/06/2024&lt;/td&gt;&lt;td class="izq6a-color" width="30%"&gt;BUSQUEDA GRAFICA ELABORADA, PENDIENTE DE EXAMEN DE FONDO&lt;/td&gt;&lt;td class="celda8" width="10%"&gt;  &lt;/td&gt;&lt;/tr&gt;&lt;tr&gt;&lt;td class="izq6a-color" width="10%"&gt;04/12/2024&lt;/td&gt;&lt;td class="izq6a-color" width="10%"&gt;&lt;/td&gt;&lt;td class="izq6a-color" width="10%"&gt;0&lt;/td&gt;&lt;td class="izq6a-color" width="20%"&gt;SOLICITUD EN EXAMEN DE REGISTRABILIDAD&lt;/td&gt;&lt;td class="izq6a-color" width="10%"&gt;04/12/2024&lt;/td&gt;&lt;td class="izq6a-color" width="30%"&gt;&lt;/td&gt;&lt;td class="celda8" width="10%"&gt;  &lt;/td&gt;&lt;/tr&gt;&lt;tr&gt;&lt;td class="izq6a-color" width="10%"&gt;12/12/2024&lt;/td&gt;&lt;td class="izq6a-color" width="10%"&gt;05/02/2025&lt;/td&gt;&lt;td class="izq6a-color" width="10%"&gt;637&lt;/td&gt;&lt;td class="izq6a-color" width="20%"&gt;PUBLICACION DE STATUS ANTERIOR EN BOLETIN DE LA PROPIEDAD INDUSTRIAL (30 DIAS HABILES) &lt;/td&gt;&lt;td class="izq6a-color" width="10%"&gt;12/12/2024&lt;/td&gt;&lt;td class="izq6a-color" width="30%"&gt;CONCEDIDA EN BOLETIN 637&lt;/td&gt;&lt;td class="celda8" width="10%"&gt;  &lt;/td&gt;&lt;/tr&gt;&lt;tr&gt;&lt;td class="izq6a-color" width="10%"&gt;12/12/2024&lt;/td&gt;&lt;td class="izq6a-color" width="10%"&gt;12/12/2039&lt;/td&gt;&lt;td class="izq6a-color" width="10%"&gt;623&lt;/td&gt;&lt;td class="izq6a-color" width="20%"&gt;REGISTRO DE MARCA&lt;/td&gt;&lt;td class="izq6a-color" width="10%"&gt;04/02/2025&lt;/td&gt;&lt;td class="izq6a-color" width="30%"&gt;REGISTRO NUMERO: S083457, POR TRAMITE WEBPI: T0477216&lt;/td&gt;&lt;td class="celda8" width="10%"&gt;&lt;a href="http://multimedia.sapi.gob.ve/marcas/certificados/boletin637/2024001107.pdf" target="_blank"&gt;&lt;img border="1" height="40" src="https://webpi.sapi.gob.ve/imagenes/ver_devolucion.png" width="40"/&gt;&lt;/a&gt;&lt;/td&gt;&lt;/tr&gt;&lt;tr&gt;&lt;td class="izq6a-color" width="10%"&gt;04/02/2025&lt;/td&gt;&lt;td class="izq6a-color" width="10%"&gt;&lt;/td&gt;&lt;td class="izq6a-color" width="10%"&gt;477216&lt;/td&gt;&lt;td class="izq6a-color" width="20%"&gt;PAGO DE DERECHOS&lt;/td&gt;&lt;td class="izq6a-color" width="10%"&gt;04/02/2025&lt;/td&gt;&lt;td class="izq6a-color" width="30%"&gt;35&lt;/td&gt;&lt;td class="celda8" width="10%"&gt;  &lt;/td&gt;&lt;/tr&gt;&lt;/table&gt;</t>
  </si>
  <si>
    <t>Webpi 28-feb-2025 03:42:06</t>
  </si>
  <si>
    <t>Empresa que se dedica a la compra y venta de materiales de construcción; productos de ferretería; productos e instrumentos agrícolas.</t>
  </si>
  <si>
    <t>Consiste en el termino ARABITO escrito en letra caracteristica en donde la letra A esta en color naranja y la letra O en color naranja y en el centro tiene forma de hexagono el resto de las letras en color negro y el punto de la letra i en color naranja separada por una linea blanca. Debajo del termino ARABITO destaca el termino FERRETERIAS (No se reivindica) escrita en letra caracteristica, en menor tamaño y en color negro. El conjunto antes descrito esta sobre un fondo blanco. Se reivindica el conjunto descrito y los colores. No se reivindica el termino Ferreterias.</t>
  </si>
  <si>
    <t>OBSERVADA NEGADA PUBLICADA EN BOLETIN 637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</si>
  <si>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width="10%"&gt;07/02/2024&lt;/td&gt;&lt;td class="izq6a-color" width="10%"&gt;&lt;/td&gt;&lt;td class="izq6a-color" width="10%"&gt;0&lt;/td&gt;&lt;td class="izq6a-color" width="20%"&gt;INGRESO DE SOLICITUD&lt;/td&gt;&lt;td class="izq6a-color" width="10%"&gt;07/02/2024&lt;/td&gt;&lt;td class="izq6a-color" width="30%"&gt;Pago de Tasa y Publicacion en Prensa: F0672628 Tramite: 404798 Ref.: 399942&lt;/td&gt;&lt;td class="celda8" width="10%"&gt;  &lt;/td&gt;&lt;/tr&gt;&lt;tr&gt;&lt;td class="izq6a-color" width="10%"&gt;04/03/2024&lt;/td&gt;&lt;td class="izq6a-color" width="10%"&gt;&lt;/td&gt;&lt;td class="izq6a-color" width="10%"&gt;0&lt;/td&gt;&lt;td class="izq6a-color" width="20%"&gt;POR NOTIFICAR ORDEN DE PUBLICACION EN PRENSA POR EXAM. DE FORMA APROBADO&lt;/td&gt;&lt;td class="izq6a-color" width="10%"&gt;04/03/2024&lt;/td&gt;&lt;td class="izq6a-color" width="30%"&gt;&lt;/td&gt;&lt;td class="celda8" width="10%"&gt;  &lt;/td&gt;&lt;/tr&gt;&lt;tr&gt;&lt;td class="izq6a-color" width="10%"&gt;11/04/2024&lt;/td&gt;&lt;td class="izq6a-color" width="10%"&gt;11/06/2024&lt;/td&gt;&lt;td class="izq6a-color" width="10%"&gt;629&lt;/td&gt;&lt;td class="izq6a-color" width="20%"&gt;ORDEN DE PUBLICACION EN PRENSA NOTIFICADA EN BOLETIN&lt;/td&gt;&lt;td class="izq6a-color" width="10%"&gt;11/04/2024&lt;/td&gt;&lt;td class="izq6a-color" width="30%"&gt;ORDEN DE PUBLICACION NOTIFICADA EN BOLETIN 629&lt;/td&gt;&lt;td class="celda8" width="10%"&gt;  &lt;/td&gt;&lt;/tr&gt;&lt;tr&gt;&lt;td class="izq6a-color" width="10%"&gt;11/04/2024&lt;/td&gt;&lt;td class="izq6a-color" width="10%"&gt;&lt;/td&gt;&lt;td class="izq6a-color" width="10%"&gt;629&lt;/td&gt;&lt;td class="izq6a-color" width="20%"&gt;PUBLICACION EN PRENSA DIGITAL PAGADA Y EN CURSO&lt;/td&gt;&lt;td class="izq6a-color" width="10%"&gt;11/04/2024&lt;/td&gt;&lt;td class="izq6a-color" width="30%"&gt;Pago de Tasa y Publicacion en Prensa: F0672628 Tramite: 404798 Ref.: 399942&lt;/td&gt;&lt;td class="celda8" width="10%"&gt;  &lt;/td&gt;&lt;/tr&gt;&lt;tr&gt;&lt;td class="izq6a-color" width="10%"&gt;11/04/2024&lt;/td&gt;&lt;td class="izq6a-color" width="10%"&gt;&lt;/td&gt;&lt;td class="izq6a-color" width="10%"&gt;0&lt;/td&gt;&lt;td class="izq6a-color" width="20%"&gt;RECEPCION DE PUBLICACION EN PRENSA&lt;/td&gt;&lt;td class="izq6a-color" width="10%"&gt;16/04/2024&lt;/td&gt;&lt;td class="izq6a-color" width="30%"&gt;Periodico Digital del SAPI No.:2431 de Fecha: 11/04/2024 segun T/No.: 404798 &lt;/td&gt;&lt;td class="celda8" width="10%"&gt;  &lt;/td&gt;&lt;/tr&gt;&lt;tr&gt;&lt;td class="izq6a-color" width="10%"&gt;08/05/2024&lt;/td&gt;&lt;td class="izq6a-color" width="10%"&gt;&lt;/td&gt;&lt;td class="izq6a-color" width="10%"&gt;629&lt;/td&gt;&lt;td class="izq6a-color" width="20%"&gt;ORDEN DE PUBLICACION EN BOLETIN COMO SOLICITADA&lt;/td&gt;&lt;td class="izq6a-color" width="10%"&gt;08/05/2024&lt;/td&gt;&lt;td class="izq6a-color" width="30%"&gt;&lt;/td&gt;&lt;td class="celda8" width="10%"&gt;  &lt;/td&gt;&lt;/tr&gt;&lt;tr&gt;&lt;td class="izq6a-color" width="10%"&gt;24/05/2024&lt;/td&gt;&lt;td class="izq6a-color" width="10%"&gt;08/07/2024&lt;/td&gt;&lt;td class="izq6a-color" width="10%"&gt;630&lt;/td&gt;&lt;td class="izq6a-color" width="20%"&gt;PUBLICACION DE LA MARCA COMO SOLICITADA &lt;/td&gt;&lt;td class="izq6a-color" width="10%"&gt;24/05/2024&lt;/td&gt;&lt;td class="izq6a-color" width="30%"&gt;PUBLICADA EN BOLETIN 630&lt;/td&gt;&lt;td class="celda8" width="10%"&gt;  &lt;/td&gt;&lt;/tr&gt;&lt;tr&gt;&lt;td class="izq6a-color" width="10%"&gt;28/06/2024&lt;/td&gt;&lt;td class="izq6a-color" width="10%"&gt;&lt;/td&gt;&lt;td class="izq6a-color" width="10%"&gt;&lt;/td&gt;&lt;td class="izq6a-color" width="20%"&gt;BUSQUEDA GRAFICA ELABORADA, PENDIENTE DE EXAMEN DE FONDO&lt;/td&gt;&lt;td class="izq6a-color" width="10%"&gt;28/06/2024&lt;/td&gt;&lt;td class="izq6a-color" width="30%"&gt;BUSQUEDA GRAFICA ELABORADA, PENDIENTE DE EXAMEN DE FONDO&lt;/td&gt;&lt;td class="celda8" width="10%"&gt;  &lt;/td&gt;&lt;/tr&gt;&lt;tr&gt;&lt;td class="izq6a-color" width="10%"&gt;02/07/2024&lt;/td&gt;&lt;td class="izq6a-color" width="10%"&gt;&lt;/td&gt;&lt;td class="izq6a-color" width="10%"&gt;630&lt;/td&gt;&lt;td class="izq6a-color" width="20%"&gt;ESCRITO DE OPOSICION&lt;/td&gt;&lt;td class="izq6a-color" width="10%"&gt;02/07/2024&lt;/td&gt;&lt;td class="izq6a-color" width="30%"&gt;LISETH HERNÁNDEZ, Cedula: 18094499, empresa: ALIMENTOS ARABITO, C.A. Tramite Webpi: 432852&lt;/td&gt;&lt;td class="celda8" width="10%"&gt;&lt;a href="https://webpi.sapi.gob.ve/documentos/oposiciones/marcas/boletin630/eom-2024001117-432852.pdf" target="_blank"&gt;&lt;img border="1" height="40" src="https://webpi.sapi.gob.ve/imagenes/ver_devolucion.png" width="40"/&gt;&lt;/a&gt;&lt;/td&gt;&lt;/tr&gt;&lt;tr&gt;&lt;td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width="30%"&gt;OBSERVADA EN BOLETIN 633&lt;/td&gt;&lt;td class="celda8" width="10%"&gt;  &lt;/td&gt;&lt;/tr&gt;&lt;tr&gt;&lt;td class="izq6a-color" width="10%"&gt;22/08/2024&lt;/td&gt;&lt;td class="izq6a-color" width="10%"&gt;&lt;/td&gt;&lt;td class="izq6a-color" width="10%"&gt;633&lt;/td&gt;&lt;td class="izq6a-color" width="20%"&gt;ESCRITO DE CONTESTACION A OBSERVACION&lt;/td&gt;&lt;td class="izq6a-color" width="10%"&gt;22/08/2024&lt;/td&gt;&lt;td class="izq6a-color" width="30%"&gt;Presentado por: IRIS GALARRAGA MORENO, Cedula: 5963358, empresa: COMERCIALIZADORA Y DISTRIBUIDORA EL ARABITO 222 F.P. Tramite Webpi: 442701&lt;/td&gt;&lt;td class="celda8" width="10%"&gt;&lt;a href="https://webpi.sapi.gob.ve/documentos/coposicion/marcas/boletin633/com-2024001117-442701.pdf" target="_blank"&gt;&lt;img border="1" height="40" src="https://webpi.sapi.gob.ve/imagenes/ver_devolucion.png" width="40"/&gt;&lt;/a&gt;&lt;/td&gt;&lt;/tr&gt;&lt;tr&gt;&lt;td class="izq6a-color" width="10%"&gt;13/09/2024&lt;/td&gt;&lt;td class="izq6a-color" width="10%"&gt;&lt;/td&gt;&lt;td class="izq6a-color" width="10%"&gt;0&lt;/td&gt;&lt;td class="izq6a-color" width="20%"&gt;ESCRITO ASOCIADO A MARCA EN TRAMITE - INFORMACION VARIA&lt;/td&gt;&lt;td class="izq6a-color" width="10%"&gt;13/09/2024&lt;/td&gt;&lt;td class="izq6a-color" width="30%"&gt;ESCRITO COMPLEMENTARIO A OPOSICION&lt;/td&gt;&lt;td class="celda8" width="10%"&gt;  &lt;/td&gt;&lt;/tr&gt;&lt;tr&gt;&lt;td class="izq6a-color" width="10%"&gt;06/12/2024&lt;/td&gt;&lt;td class="izq6a-color" width="10%"&gt;&lt;/td&gt;&lt;td class="izq6a-color" width="10%"&gt;0&lt;/td&gt;&lt;td class="izq6a-color" width="20%"&gt;RESOLUCION DE OPOSICION PENDIENTE DE DECISION&lt;/td&gt;&lt;td class="izq6a-color" width="10%"&gt;06/12/2024&lt;/td&gt;&lt;td class="izq6a-color" width="30%"&gt;&lt;/td&gt;&lt;td class="celda8" width="10%"&gt;  &lt;/td&gt;&lt;/tr&gt;&lt;tr&gt;&lt;td class="izq6a-color" width="10%"&gt;12/12/2024&lt;/td&gt;&lt;td class="izq6a-color" width="10%"&gt;15/01/2025&lt;/td&gt;&lt;td class="izq6a-color" width="10%"&gt;637&lt;/td&gt;&lt;td class="izq6a-color" width="20%"&gt;PUBLICACION COMO NEGADA &lt;/td&gt;&lt;td class="izq6a-color" width="10%"&gt;12/12/2024&lt;/td&gt;&lt;td class="izq6a-color" width="30%"&gt;OBSERVADA NEGADA PUBLICADA EN BOLETIN 637&lt;/td&gt;&lt;td class="celda8" width="10%"&gt;  &lt;/td&gt;&lt;/tr&gt;&lt;/table&gt;</t>
  </si>
  <si>
    <t>Webpi 28-feb-2025 03:42:18</t>
  </si>
  <si>
    <t>P405986</t>
  </si>
  <si>
    <t>BATERÍAS Y ACUMULADORES ELÉCTRICOS PARA VEHÍCULOS, INCLUIDOS VEHÍCULOS TERRESTRES, MOTOCICLETAS, EMBARCACIONES, COCHES DE GOLF; PILAS, PILAS RECARGABLES, APARATOS DE DIAGNÓSTICO PARA PILAS; BATERÍAS ALKALINAS; BATERÍAS DE ARRANQUE</t>
  </si>
  <si>
    <t>250 Vesey Street, 15th Floor New York NY 10281 (US) - ESTADOS UNIDOS DE AMÉRICA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</si>
  <si>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width="10%"&gt;09/02/2024&lt;/td&gt;&lt;td class="izq6a-color" width="10%"&gt;&lt;/td&gt;&lt;td class="izq6a-color" width="10%"&gt;0&lt;/td&gt;&lt;td class="izq6a-color" width="20%"&gt;INGRESO DE SOLICITUD&lt;/td&gt;&lt;td class="izq6a-color" width="10%"&gt;09/02/2024&lt;/td&gt;&lt;td class="izq6a-color" width="30%"&gt;Pago de Tasa y Publicacion en Prensa: F0673266 Tramite: 405421 Ref.: 400525&lt;/td&gt;&lt;td class="celda8" width="10%"&gt;  &lt;/td&gt;&lt;/tr&gt;&lt;tr&gt;&lt;td class="izq6a-color" width="10%"&gt;15/02/2024&lt;/td&gt;&lt;td class="izq6a-color" width="10%"&gt;&lt;/td&gt;&lt;td class="izq6a-color" width="10%"&gt;0&lt;/td&gt;&lt;td class="izq6a-color" width="20%"&gt;ESCRITO DE RECEPCION DE DOCUMENTOS (RECAUDOS)&lt;/td&gt;&lt;td class="izq6a-color" width="10%"&gt;15/02/2024&lt;/td&gt;&lt;td class="izq6a-color" width="30%"&gt;ESCRITO DE RECEPCION DE DOCUMENTOS (FM-02 Y RECAUDOS).&lt;/td&gt;&lt;td class="celda8" width="10%"&gt;  &lt;/td&gt;&lt;/tr&gt;&lt;tr&gt;&lt;td class="izq6a-color" width="10%"&gt;25/03/2024&lt;/td&gt;&lt;td class="izq6a-color" width="10%"&gt;&lt;/td&gt;&lt;td class="izq6a-color" width="10%"&gt;0&lt;/td&gt;&lt;td class="izq6a-color" width="20%"&gt;SOLICITUD EN EXAMEN DE FORMA&lt;/td&gt;&lt;td class="izq6a-color" width="10%"&gt;25/03/2024&lt;/td&gt;&lt;td class="izq6a-color" width="30%"&gt;&lt;/td&gt;&lt;td class="celda8" width="10%"&gt;  &lt;/td&gt;&lt;/tr&gt;&lt;tr&gt;&lt;td class="izq6a-color" width="10%"&gt;25/03/2024&lt;/td&gt;&lt;td class="izq6a-color" width="10%"&gt;&lt;/td&gt;&lt;td class="izq6a-color" width="10%"&gt;0&lt;/td&gt;&lt;td class="izq6a-color" width="20%"&gt;SOLICITUD EN EXAMEN DE FORMA&lt;/td&gt;&lt;td class="izq6a-color" width="10%"&gt;25/03/2024&lt;/td&gt;&lt;td class="izq6a-color" width="30%"&gt;&lt;/td&gt;&lt;td class="celda8" width="10%"&gt;  &lt;/td&gt;&lt;/tr&gt;&lt;tr&gt;&lt;td class="izq6a-color" width="10%"&gt;11/04/2024&lt;/td&gt;&lt;td class="izq6a-color" width="10%"&gt;24/05/2024&lt;/td&gt;&lt;td class="izq6a-color" width="10%"&gt;629&lt;/td&gt;&lt;td class="izq6a-color" width="20%"&gt;PUBLICACION DE STATUS ANTERIOR EN BOLETIN DE LA PROPIEDAD INDUSTRIAL (30 DIAS HABILES) &lt;/td&gt;&lt;td class="izq6a-color" width="10%"&gt;11/04/2024&lt;/td&gt;&lt;td class="izq6a-color" width="30%"&gt;DEVUELTA EN BOLETIN 629&lt;/td&gt;&lt;td class="celda8" width="10%"&gt;&lt;a href="https://webpi.sapi.gob.ve/documentos/devolucion/marcas/forma/boletin629/2024001240.pdf" target="_blank"&gt;&lt;img border="1" height="40" src="https://webpi.sapi.gob.ve/imagenes/ver_devolucion.png" width="40"/&gt;&lt;/a&gt;&lt;/td&gt;&lt;/tr&gt;&lt;tr&gt;&lt;td class="izq6a-color" width="10%"&gt;16/04/2024&lt;/td&gt;&lt;td class="izq6a-color" width="10%"&gt;&lt;/td&gt;&lt;td class="izq6a-color" width="10%"&gt;629&lt;/td&gt;&lt;td class="izq6a-color" width="20%"&gt;ESCRITO DE REINGRESO&lt;/td&gt;&lt;td class="izq6a-color" width="10%"&gt;16/04/2024&lt;/td&gt;&lt;td class="izq6a-color" width="30%"&gt;Contestacion a Oficio de Devolucion de forma publicado en el boletin: 629. Tramite Webpi: 417245&lt;/td&gt;&lt;td class="celda8" width="10%"&gt;&lt;a href="https://webpi.sapi.gob.ve/documentos/cdevolucion/marcas/forma/boletin629/ecd_2024001240.pdf" target="_blank"&gt;&lt;img border="1" height="40" src="https://webpi.sapi.gob.ve/imagenes/ver_devolucion.png" width="40"/&gt;&lt;/a&gt;&lt;/td&gt;&lt;/tr&gt;&lt;tr&gt;&lt;td class="izq6a-color" width="10%"&gt;03/09/2024&lt;/td&gt;&lt;td class="izq6a-color" width="10%"&gt;&lt;/td&gt;&lt;td class="izq6a-color" width="10%"&gt;0&lt;/td&gt;&lt;td class="izq6a-color" width="20%"&gt;REINGRESO DE SOLICITUD&lt;/td&gt;&lt;td class="izq6a-color" width="10%"&gt;03/09/2024&lt;/td&gt;&lt;td class="izq6a-color" width="30%"&gt;&lt;/td&gt;&lt;td class="celda8" width="10%"&gt;  &lt;/td&gt;&lt;/tr&gt;&lt;tr&gt;&lt;td class="izq6a-color" width="10%"&gt;03/09/2024&lt;/td&gt;&lt;td class="izq6a-color" width="10%"&gt;&lt;/td&gt;&lt;td class="izq6a-color" width="10%"&gt;0&lt;/td&gt;&lt;td class="izq6a-color" width="20%"&gt;SOLICITUD CON EXAMEN DE FORMA APROBADO - PUBLICACION PRENSA AUTOMATICA&lt;/td&gt;&lt;td class="izq6a-color" width="10%"&gt;03/09/2024&lt;/td&gt;&lt;td class="izq6a-color" width="30%"&gt;&lt;/td&gt;&lt;td class="celda8" width="10%"&gt;  &lt;/td&gt;&lt;/tr&gt;&lt;tr&gt;&lt;td class="izq6a-color" width="10%"&gt;04/09/2024&lt;/td&gt;&lt;td class="izq6a-color" width="10%"&gt;&lt;/td&gt;&lt;td class="izq6a-color" width="10%"&gt;0&lt;/td&gt;&lt;td class="izq6a-color" width="20%"&gt;RECEPCION DE PUBLICACION EN PRENSA&lt;/td&gt;&lt;td class="izq6a-color" width="10%"&gt;05/09/2024&lt;/td&gt;&lt;td class="izq6a-color" width="30%"&gt;Periodico Digital del SAPI No.:2577 de Fecha: 04/09/2024 segun T/No.: 405421 &lt;/td&gt;&lt;td class="celda8" width="10%"&gt;  &lt;/td&gt;&lt;/tr&gt;&lt;tr&gt;&lt;td class="izq6a-color" width="10%"&gt;05/09/2024&lt;/td&gt;&lt;td class="izq6a-color" width="10%"&gt;&lt;/td&gt;&lt;td class="izq6a-color" width="10%"&gt;633&lt;/td&gt;&lt;td class="izq6a-color" width="20%"&gt;ORDEN DE PUBLICACION EN BOLETIN COMO SOLICITADA&lt;/td&gt;&lt;td class="izq6a-color" width="10%"&gt;05/09/2024&lt;/td&gt;&lt;td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width="10%"&gt;06/12/2024&lt;/td&gt;&lt;td class="izq6a-color" width="10%"&gt;&lt;/td&gt;&lt;td class="izq6a-color" width="10%"&gt;0&lt;/td&gt;&lt;td class="izq6a-color" width="20%"&gt;SOLICITUD EN EXAMEN DE REGISTRABILIDAD&lt;/td&gt;&lt;td class="izq6a-color" width="10%"&gt;06/12/2024&lt;/td&gt;&lt;td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width="10%"&gt;623&lt;/td&gt;&lt;td class="izq6a-color" width="20%"&gt;REGISTRO DE MARCA&lt;/td&gt;&lt;td class="izq6a-color" width="10%"&gt;05/02/2025&lt;/td&gt;&lt;td class="izq6a-color" width="30%"&gt;REGISTRO NUMERO: P405986, POR TRAMITE WEBPI: T0477605&lt;/td&gt;&lt;td class="celda8" width="10%"&gt;  &lt;/td&gt;&lt;/tr&gt;&lt;tr&gt;&lt;td class="izq6a-color" width="10%"&gt;05/02/2025&lt;/td&gt;&lt;td class="izq6a-color" width="10%"&gt;&lt;/td&gt;&lt;td class="izq6a-color" width="10%"&gt;477605&lt;/td&gt;&lt;td class="izq6a-color" width="20%"&gt;PAGO DE DERECHOS&lt;/td&gt;&lt;td class="izq6a-color" width="10%"&gt;05/02/2025&lt;/td&gt;&lt;td class="izq6a-color" width="30%"&gt;9&lt;/td&gt;&lt;td class="celda8" width="10%"&gt;  &lt;/td&gt;&lt;/tr&gt;&lt;/table&gt;</t>
  </si>
  <si>
    <t>Webpi 28-feb-2025 03:42:31</t>
  </si>
  <si>
    <t>P401026</t>
  </si>
  <si>
    <t>MATERIALES AISLANTES. CINTAS AISLANTES, CINTAS ADHESIVA DE REPARACIÓN, MANGUERAS FLEXIBLES NO METÁLICAS, PINTURAS AISLANTES, CINTAS ADHESIVAS QUE NO SEAN DE PAPELERÍA NI PARA USO MÉDICO O DOMÉSTICO, JUNTAS PARA TUBERÍAS, EMPAQUETADURAS.</t>
  </si>
  <si>
    <t>SE OBSERVA UN SIGNO MIXTO, EN CUYOS COMPONENTES SE APRECIAN UN ELEMENTO DENOMINATIVO Y OTRO FIGURATIVO. EL ELEMENTO DENOMINATIVO ESTÁ COMPUESTO POR LA PALABRA MAXWELL, EN LETRA IMPRENTA, EN MAYÚSCULAS Y DE COLOR NEGRO. LA DENOMINACIÓN MAXWELL NO TIENE TRADUCCIÓN AL CASTELLANO, CONSTITUYENDO UN SIGNO DE FANTASÍA, EL CUAL POSEE UN SIGNIFICADO PROPIO, ES TOTALMENTE FRUTO DE LA IMAGINACIÓN, Y NO TRANSMITE OTRO SIGNIFICADO MÁS QUE EL DE ACTUAR COMO MARCA. EL ELEMENTO FIGURATIVO, SE ENCUENTRA MANIFIESTO A TRAVÉS DE LA FIGURA DE UN OSO POLAR DE COLOR BLANCO, EN EL CUAL LAS LÍNEAS SUPERIORES SON DE COLOR NEGRO, MIENTRAS QUE LAS INFERIORES SON DE COLOR ROJO, EN ESTE SENTIDO, LA FIGURA DEL OSO POLAR SE ENCUENTRA DIRECCIONADA CON LA CABEZA HACIA LA DERECHA Y SE UBICA SOBRE UNA LÍNEA FINA DE COLOR ROJO. POR OTRO LADO, LA PALABRA MAXWELL SE ENCUENTRA UBICADA EN LA PARTE INFERIOR DEL REFERIDO DISEÑO SOBRE UNA LÍNEA DE COLOR NEGRO. SE REIVINDICA TODO EL DISEÑO EN SU CONJUNTO.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</si>
  <si>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width="10%"&gt;15/02/2024&lt;/td&gt;&lt;td class="izq6a-color" width="10%"&gt;&lt;/td&gt;&lt;td class="izq6a-color" width="10%"&gt;0&lt;/td&gt;&lt;td class="izq6a-color" width="20%"&gt;INGRESO DE SOLICITUD&lt;/td&gt;&lt;td class="izq6a-color" width="10%"&gt;15/02/2024&lt;/td&gt;&lt;td class="izq6a-color" width="30%"&gt;Pago de Tasa y Publicacion en Prensa: F0671967 Tramite: 404128 Ref.: 399270&lt;/td&gt;&lt;td class="celda8" width="10%"&gt;  &lt;/td&gt;&lt;/tr&gt;&lt;tr&gt;&lt;td class="izq6a-color" width="10%"&gt;08/03/2024&lt;/td&gt;&lt;td class="izq6a-color" width="10%"&gt;&lt;/td&gt;&lt;td class="izq6a-color" width="10%"&gt;0&lt;/td&gt;&lt;td class="izq6a-color" width="20%"&gt;POR NOTIFICAR ORDEN DE PUBLICACION EN PRENSA POR EXAM. DE FORMA APROBADO&lt;/td&gt;&lt;td class="izq6a-color" width="10%"&gt;08/03/2024&lt;/td&gt;&lt;td class="izq6a-color" width="30%"&gt;&lt;/td&gt;&lt;td class="celda8" width="10%"&gt;  &lt;/td&gt;&lt;/tr&gt;&lt;tr&gt;&lt;td class="izq6a-color" width="10%"&gt;11/04/2024&lt;/td&gt;&lt;td class="izq6a-color" width="10%"&gt;11/06/2024&lt;/td&gt;&lt;td class="izq6a-color" width="10%"&gt;629&lt;/td&gt;&lt;td class="izq6a-color" width="20%"&gt;ORDEN DE PUBLICACION EN PRENSA NOTIFICADA EN BOLETIN&lt;/td&gt;&lt;td class="izq6a-color" width="10%"&gt;11/04/2024&lt;/td&gt;&lt;td class="izq6a-color" width="30%"&gt;ORDEN DE PUBLICACION NOTIFICADA EN BOLETIN 629&lt;/td&gt;&lt;td class="celda8" width="10%"&gt;  &lt;/td&gt;&lt;/tr&gt;&lt;tr&gt;&lt;td class="izq6a-color" width="10%"&gt;11/04/2024&lt;/td&gt;&lt;td class="izq6a-color" width="10%"&gt;&lt;/td&gt;&lt;td class="izq6a-color" width="10%"&gt;629&lt;/td&gt;&lt;td class="izq6a-color" width="20%"&gt;PUBLICACION EN PRENSA DIGITAL PAGADA Y EN CURSO&lt;/td&gt;&lt;td class="izq6a-color" width="10%"&gt;11/04/2024&lt;/td&gt;&lt;td class="izq6a-color" width="30%"&gt;Pago de Tasa y Publicacion en Prensa: F0671967 Tramite: 404128 Ref.: 399270&lt;/td&gt;&lt;td class="celda8" width="10%"&gt;  &lt;/td&gt;&lt;/tr&gt;&lt;tr&gt;&lt;td class="izq6a-color" width="10%"&gt;11/04/2024&lt;/td&gt;&lt;td class="izq6a-color" width="10%"&gt;&lt;/td&gt;&lt;td class="izq6a-color" width="10%"&gt;0&lt;/td&gt;&lt;td class="izq6a-color" width="20%"&gt;RECEPCION DE PUBLICACION EN PRENSA&lt;/td&gt;&lt;td class="izq6a-color" width="10%"&gt;16/04/2024&lt;/td&gt;&lt;td class="izq6a-color" width="30%"&gt;Periodico Digital del SAPI No.:2431 de Fecha: 11/04/2024 segun T/No.: 404128 &lt;/td&gt;&lt;td class="celda8" width="10%"&gt;  &lt;/td&gt;&lt;/tr&gt;&lt;tr&gt;&lt;td class="izq6a-color" width="10%"&gt;08/05/2024&lt;/td&gt;&lt;td class="izq6a-color" width="10%"&gt;&lt;/td&gt;&lt;td class="izq6a-color" width="10%"&gt;629&lt;/td&gt;&lt;td class="izq6a-color" width="20%"&gt;ORDEN DE PUBLICACION EN BOLETIN COMO SOLICITADA&lt;/td&gt;&lt;td class="izq6a-color" width="10%"&gt;08/05/2024&lt;/td&gt;&lt;td class="izq6a-color" width="30%"&gt;&lt;/td&gt;&lt;td class="celda8" width="10%"&gt;  &lt;/td&gt;&lt;/tr&gt;&lt;tr&gt;&lt;td class="izq6a-color" width="10%"&gt;24/05/2024&lt;/td&gt;&lt;td class="izq6a-color" width="10%"&gt;08/07/2024&lt;/td&gt;&lt;td class="izq6a-color" width="10%"&gt;630&lt;/td&gt;&lt;td class="izq6a-color" width="20%"&gt;PUBLICACION DE LA MARCA COMO SOLICITADA &lt;/td&gt;&lt;td class="izq6a-color" width="10%"&gt;24/05/2024&lt;/td&gt;&lt;td class="izq6a-color" width="30%"&gt;PUBLICADA EN BOLETIN 630&lt;/td&gt;&lt;td class="celda8" width="10%"&gt;  &lt;/td&gt;&lt;/tr&gt;&lt;tr&gt;&lt;td class="izq6a-color" width="10%"&gt;08/07/2024&lt;/td&gt;&lt;td class="izq6a-color" width="10%"&gt;&lt;/td&gt;&lt;td class="izq6a-color" width="10%"&gt;&lt;/td&gt;&lt;td class="izq6a-color" width="20%"&gt;BUSQUEDA GRAFICA ELABORADA, PENDIENTE DE EXAMEN DE FONDO&lt;/td&gt;&lt;td class="izq6a-color" width="10%"&gt;08/07/2024&lt;/td&gt;&lt;td class="izq6a-color" width="30%"&gt;BUSQUEDA GRAFICA ELABORADA, PENDIENTE DE EXAMEN DE FONDO&lt;/td&gt;&lt;td class="celda8" width="10%"&gt;  &lt;/td&gt;&lt;/tr&gt;&lt;tr&gt;&lt;td class="izq6a-color" width="10%"&gt;12/07/2024&lt;/td&gt;&lt;td class="izq6a-color" width="10%"&gt;&lt;/td&gt;&lt;td class="izq6a-color" width="10%"&gt;0&lt;/td&gt;&lt;td class="izq6a-color" width="20%"&gt;SOLICITUD EN EXAMEN DE REGISTRABILIDAD&lt;/td&gt;&lt;td class="izq6a-color" width="10%"&gt;12/07/2024&lt;/td&gt;&lt;td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width="30%"&gt;CONCEDIDA EN BOLETIN 633&lt;/td&gt;&lt;td class="celda8" width="10%"&gt;  &lt;/td&gt;&lt;/tr&gt;&lt;tr&gt;&lt;td class="izq6a-color" width="10%"&gt;19/08/2024&lt;/td&gt;&lt;td class="izq6a-color" width="10%"&gt;19/08/2039&lt;/td&gt;&lt;td class="izq6a-color" width="10%"&gt;390&lt;/td&gt;&lt;td class="izq6a-color" width="20%"&gt;REGISTRO DE MARCA&lt;/td&gt;&lt;td class="izq6a-color" width="10%"&gt;29/08/2024&lt;/td&gt;&lt;td class="izq6a-color" width="30%"&gt;REGISTRO NUMERO: P401026, POR TRAMITE WEBPI: T0444003&lt;/td&gt;&lt;td class="celda8" width="10%"&gt;&lt;a href="http://multimedia.sapi.gob.ve/marcas/certificados/boletin633/2024001327.pdf" target="_blank"&gt;&lt;img border="1" height="40" src="https://webpi.sapi.gob.ve/imagenes/ver_devolucion.png" width="40"/&gt;&lt;/a&gt;&lt;/td&gt;&lt;/tr&gt;&lt;tr&gt;&lt;td class="izq6a-color" width="10%"&gt;29/08/2024&lt;/td&gt;&lt;td class="izq6a-color" width="10%"&gt;&lt;/td&gt;&lt;td class="izq6a-color" width="10%"&gt;444003&lt;/td&gt;&lt;td class="izq6a-color" width="20%"&gt;PAGO DE DERECHOS&lt;/td&gt;&lt;td class="izq6a-color" width="10%"&gt;29/08/2024&lt;/td&gt;&lt;td class="izq6a-color" width="30%"&gt;17&lt;/td&gt;&lt;td class="celda8" width="10%"&gt;  &lt;/td&gt;&lt;/tr&gt;&lt;/table&gt;</t>
  </si>
  <si>
    <t>Webpi 28-feb-2025 03:42:44</t>
  </si>
  <si>
    <t>P400826</t>
  </si>
  <si>
    <t>Carne, pescado, carne de ave y carne de caza; extractos de carne; frutas y verduras, hortalizas y legumbres en conserva, congelados, secas y cocidas; jaleas, confituras, compotas; huevos; leche y productos lácteos, aceites y grasas comestibles. Leche condensada, lecha condensada con azúcar.</t>
  </si>
  <si>
    <t>Consiste en un diseño cuadrado de fondo blanco, en donde se puede observar escrita de forma horizontal la palabra SEU (palabra de fantasía), en letras de imprenta, mayúsculas, de trazo grueso y de color negro y bordes blancos. Debajo de esta, se aprecia la palabra Alimentos, escrita en letra de molde, mayúsculas, de trazo fino y de color negro, en tamaño más pequeño. En la parte inferior de la letra “S”, parte una línea ondulada, la cual lleva una dirección ascendente y más gruesa en su parte central, terminando en una parte fina en su parte más alta y es de color rojo y finaliza sobre la letra “N” de la palabra alimentos. Paralela a esta, se encuentra otra línea ondulada, con las mismas características, de color naranja, con la diferencia que parte desde la parte inferior de la letra “U” y finaliza sobre la letra “S” de la palabra alimentos. Se reivindica el conjunto descrito, con su combinación de colores a excepción del termino genérico “Alimentos”.</t>
  </si>
  <si>
    <t>Santa Elena de Uairen, Estado Bolivar. - VENEZUELA</t>
  </si>
  <si>
    <t>REGISTRO DE MARCA</t>
  </si>
  <si>
    <t>REGISTRO NUMERO: P400826, POR TRAMITE WEBPI: T0442000</t>
  </si>
  <si>
    <t>http://multimedia.sapi.gob.ve/marcas/certificados/boletin633/2024001377.pdf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</si>
  <si>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width="10%"&gt;19/02/2024&lt;/td&gt;&lt;td class="izq6a-color" width="10%"&gt;&lt;/td&gt;&lt;td class="izq6a-color" width="10%"&gt;0&lt;/td&gt;&lt;td class="izq6a-color" width="20%"&gt;INGRESO DE SOLICITUD&lt;/td&gt;&lt;td class="izq6a-color" width="10%"&gt;19/02/2024&lt;/td&gt;&lt;td class="izq6a-color" width="30%"&gt;Pago de Tasa y Publicacion en Prensa: F0674044 Tramite: 406276 Ref.: 401458&lt;/td&gt;&lt;td class="celda8" width="10%"&gt;  &lt;/td&gt;&lt;/tr&gt;&lt;tr&gt;&lt;td class="izq6a-color" width="10%"&gt;11/03/2024&lt;/td&gt;&lt;td class="izq6a-color" width="10%"&gt;&lt;/td&gt;&lt;td class="izq6a-color" width="10%"&gt;0&lt;/td&gt;&lt;td class="izq6a-color" width="20%"&gt;POR NOTIFICAR ORDEN DE PUBLICACION EN PRENSA POR EXAM. DE FORMA APROBADO&lt;/td&gt;&lt;td class="izq6a-color" width="10%"&gt;11/03/2024&lt;/td&gt;&lt;td class="izq6a-color" width="30%"&gt;&lt;/td&gt;&lt;td class="celda8" width="10%"&gt;  &lt;/td&gt;&lt;/tr&gt;&lt;tr&gt;&lt;td class="izq6a-color" width="10%"&gt;11/04/2024&lt;/td&gt;&lt;td class="izq6a-color" width="10%"&gt;11/06/2024&lt;/td&gt;&lt;td class="izq6a-color" width="10%"&gt;629&lt;/td&gt;&lt;td class="izq6a-color" width="20%"&gt;ORDEN DE PUBLICACION EN PRENSA NOTIFICADA EN BOLETIN&lt;/td&gt;&lt;td class="izq6a-color" width="10%"&gt;11/04/2024&lt;/td&gt;&lt;td class="izq6a-color" width="30%"&gt;ORDEN DE PUBLICACION NOTIFICADA EN BOLETIN 629&lt;/td&gt;&lt;td class="celda8" width="10%"&gt;  &lt;/td&gt;&lt;/tr&gt;&lt;tr&gt;&lt;td class="izq6a-color" width="10%"&gt;11/04/2024&lt;/td&gt;&lt;td class="izq6a-color" width="10%"&gt;&lt;/td&gt;&lt;td class="izq6a-color" width="10%"&gt;629&lt;/td&gt;&lt;td class="izq6a-color" width="20%"&gt;PUBLICACION EN PRENSA DIGITAL PAGADA Y EN CURSO&lt;/td&gt;&lt;td class="izq6a-color" width="10%"&gt;11/04/2024&lt;/td&gt;&lt;td class="izq6a-color" width="30%"&gt;Pago de Tasa y Publicacion en Prensa: F0674044 Tramite: 406276 Ref.: 401458&lt;/td&gt;&lt;td class="celda8" width="10%"&gt;  &lt;/td&gt;&lt;/tr&gt;&lt;tr&gt;&lt;td class="izq6a-color" width="10%"&gt;11/04/2024&lt;/td&gt;&lt;td class="izq6a-color" width="10%"&gt;&lt;/td&gt;&lt;td class="izq6a-color" width="10%"&gt;0&lt;/td&gt;&lt;td class="izq6a-color" width="20%"&gt;RECEPCION DE PUBLICACION EN PRENSA&lt;/td&gt;&lt;td class="izq6a-color" width="10%"&gt;16/04/2024&lt;/td&gt;&lt;td class="izq6a-color" width="30%"&gt;Periodico Digital del SAPI No.:2431 de Fecha: 11/04/2024 segun T/No.: 406276 &lt;/td&gt;&lt;td class="celda8" width="10%"&gt;  &lt;/td&gt;&lt;/tr&gt;&lt;tr&gt;&lt;td class="izq6a-color" width="10%"&gt;08/05/2024&lt;/td&gt;&lt;td class="izq6a-color" width="10%"&gt;&lt;/td&gt;&lt;td class="izq6a-color" width="10%"&gt;629&lt;/td&gt;&lt;td class="izq6a-color" width="20%"&gt;ORDEN DE PUBLICACION EN BOLETIN COMO SOLICITADA&lt;/td&gt;&lt;td class="izq6a-color" width="10%"&gt;08/05/2024&lt;/td&gt;&lt;td class="izq6a-color" width="30%"&gt;&lt;/td&gt;&lt;td class="celda8" width="10%"&gt;  &lt;/td&gt;&lt;/tr&gt;&lt;tr&gt;&lt;td class="izq6a-color" width="10%"&gt;24/05/2024&lt;/td&gt;&lt;td class="izq6a-color" width="10%"&gt;08/07/2024&lt;/td&gt;&lt;td class="izq6a-color" width="10%"&gt;630&lt;/td&gt;&lt;td class="izq6a-color" width="20%"&gt;PUBLICACION DE LA MARCA COMO SOLICITADA &lt;/td&gt;&lt;td class="izq6a-color" width="10%"&gt;24/05/2024&lt;/td&gt;&lt;td class="izq6a-color" width="30%"&gt;PUBLICADA EN BOLETIN 630&lt;/td&gt;&lt;td class="celda8" width="10%"&gt;  &lt;/td&gt;&lt;/tr&gt;&lt;tr&gt;&lt;td class="izq6a-color" width="10%"&gt;12/07/2024&lt;/td&gt;&lt;td class="izq6a-color" width="10%"&gt;&lt;/td&gt;&lt;td class="izq6a-color" width="10%"&gt;0&lt;/td&gt;&lt;td class="izq6a-color" width="20%"&gt;SOLICITUD EN EXAMEN DE REGISTRABILIDAD&lt;/td&gt;&lt;td class="izq6a-color" width="10%"&gt;12/07/2024&lt;/td&gt;&lt;td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width="30%"&gt;CONCEDIDA EN BOLETIN 633&lt;/td&gt;&lt;td class="celda8" width="10%"&gt;  &lt;/td&gt;&lt;/tr&gt;&lt;tr&gt;&lt;td class="izq6a-color" width="10%"&gt;19/08/2024&lt;/td&gt;&lt;td class="izq6a-color" width="10%"&gt;&lt;/td&gt;&lt;td class="izq6a-color" width="10%"&gt;442000&lt;/td&gt;&lt;td class="izq6a-color" width="20%"&gt;PAGO DE DERECHOS&lt;/td&gt;&lt;td class="izq6a-color" width="10%"&gt;19/08/2024&lt;/td&gt;&lt;td class="izq6a-color" width="30%"&gt;29&lt;/td&gt;&lt;td class="celda8" width="10%"&gt;  &lt;/td&gt;&lt;/tr&gt;&lt;tr&gt;&lt;td class="izq6a-color" width="10%"&gt;19/08/2024&lt;/td&gt;&lt;td class="izq6a-color" width="10%"&gt;19/08/2039&lt;/td&gt;&lt;td class="izq6a-color" width="10%"&gt;391&lt;/td&gt;&lt;td class="izq6a-color" width="20%"&gt;REGISTRO DE MARCA&lt;/td&gt;&lt;td class="izq6a-color" width="10%"&gt;19/08/2024&lt;/td&gt;&lt;td class="izq6a-color" width="30%"&gt;REGISTRO NUMERO: P400826, POR TRAMITE WEBPI: T0442000&lt;/td&gt;&lt;td class="celda8" width="10%"&gt;&lt;a href="http://multimedia.sapi.gob.ve/marcas/certificados/boletin633/2024001377.pdf" target="_blank"&gt;&lt;img border="1" height="40" src="https://webpi.sapi.gob.ve/imagenes/ver_devolucion.png" width="40"/&gt;&lt;/a&gt;&lt;/td&gt;&lt;/tr&gt;&lt;/table&gt;</t>
  </si>
  <si>
    <t>Webpi 28-feb-2025 03:42:56</t>
  </si>
  <si>
    <t>P401807</t>
  </si>
  <si>
    <t>ÉTER DE PETRÓLEO; GASES COMBUSTIBLES; GAS DE PETRÓLEO; DIÉSEL; VASELINA PARA USO INDUSTRIAL; FUEL [COMBUSTIBLE PESADO]; ACEITES COMBUSTIBLES; ACEITE DE ESQUISTO BITUMINOSO; ACEITES INDUSTRIALES; ACEITE DE MOTOR; PETRÓLEO, CRUDO O REFINADO</t>
  </si>
  <si>
    <t>CONSISTE EN LA PALABRA FLUXUS (TRADUCE AL CASTELLANO: FLUJO), ESCRITA EN LETRAS DE IMPRENTA, MAYÚSCULAS, DE TRAZO GRUESO Y DEGRADADAS DE COLOR AZUL CLARO A OSCURO DE IZQUIERDA A DERECHA. EN LA PARTE SUPERIOR SE OBSERVA LA FIGURA DE UN SHURIKEN AZUL DE TRES PUNTAS, CADA UNA FORMADA POR UNA MEDIALUNA Y UNIDAS EN EL CENTRO FORMANDO UNA GOTA DE COLOR BLANCO. SE REIVINDICA LA PALABRA FLUXUS Y TODO EL CONJUNTO DESCRITO CON LOS COLORES INDICADOS EN ÉL.</t>
  </si>
  <si>
    <t>Fluxus Holding S.A.</t>
  </si>
  <si>
    <t>Rua Visconde de Piraja, 495 - sala 201, Ipanema, Rio de Janeiro-RJ - BRASIL</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</si>
  <si>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width="10%"&gt;20/02/2024&lt;/td&gt;&lt;td class="izq6a-color" width="10%"&gt;&lt;/td&gt;&lt;td class="izq6a-color" width="10%"&gt;0&lt;/td&gt;&lt;td class="izq6a-color" width="20%"&gt;INGRESO DE SOLICITUD&lt;/td&gt;&lt;td class="izq6a-color" width="10%"&gt;20/02/2024&lt;/td&gt;&lt;td class="izq6a-color" width="30%"&gt;Pago de Tasa y Publicacion en Prensa: F0667225 Tramite: 399313 Ref.: 394953&lt;/td&gt;&lt;td class="celda8" width="10%"&gt;  &lt;/td&gt;&lt;/tr&gt;&lt;tr&gt;&lt;td class="izq6a-color" width="10%"&gt;11/03/2024&lt;/td&gt;&lt;td class="izq6a-color" width="10%"&gt;&lt;/td&gt;&lt;td class="izq6a-color" width="10%"&gt;0&lt;/td&gt;&lt;td class="izq6a-color" width="20%"&gt;POR NOTIFICAR ORDEN DE PUBLICACION EN PRENSA POR EXAM. DE FORMA APROBADO&lt;/td&gt;&lt;td class="izq6a-color" width="10%"&gt;11/03/2024&lt;/td&gt;&lt;td class="izq6a-color" width="30%"&gt;&lt;/td&gt;&lt;td class="celda8" width="10%"&gt;  &lt;/td&gt;&lt;/tr&gt;&lt;tr&gt;&lt;td class="izq6a-color" width="10%"&gt;26/03/2024&lt;/td&gt;&lt;td class="izq6a-color" width="10%"&gt;&lt;/td&gt;&lt;td class="izq6a-color" width="10%"&gt;0&lt;/td&gt;&lt;td class="izq6a-color" width="20%"&gt;ESCRITO ASOCIADO A MARCA EN TRAMITE - INFORMACION VARIA&lt;/td&gt;&lt;td class="izq6a-color" width="10%"&gt;26/03/2024&lt;/td&gt;&lt;td class="izq6a-color" width="30%"&gt;ESCRITO DE NOTIFICACION DE NUMERO DE PODER 2024-0619.&lt;/td&gt;&lt;td class="celda8" width="10%"&gt;  &lt;/td&gt;&lt;/tr&gt;&lt;tr&gt;&lt;td class="izq6a-color" width="10%"&gt;11/04/2024&lt;/td&gt;&lt;td class="izq6a-color" width="10%"&gt;11/06/2024&lt;/td&gt;&lt;td class="izq6a-color" width="10%"&gt;629&lt;/td&gt;&lt;td class="izq6a-color" width="20%"&gt;ORDEN DE PUBLICACION EN PRENSA NOTIFICADA EN BOLETIN&lt;/td&gt;&lt;td class="izq6a-color" width="10%"&gt;11/04/2024&lt;/td&gt;&lt;td class="izq6a-color" width="30%"&gt;ORDEN DE PUBLICACION NOTIFICADA EN BOLETIN 629&lt;/td&gt;&lt;td class="celda8" width="10%"&gt;  &lt;/td&gt;&lt;/tr&gt;&lt;tr&gt;&lt;td class="izq6a-color" width="10%"&gt;11/04/2024&lt;/td&gt;&lt;td class="izq6a-color" width="10%"&gt;&lt;/td&gt;&lt;td class="izq6a-color" width="10%"&gt;629&lt;/td&gt;&lt;td class="izq6a-color" width="20%"&gt;PUBLICACION EN PRENSA DIGITAL PAGADA Y EN CURSO&lt;/td&gt;&lt;td class="izq6a-color" width="10%"&gt;11/04/2024&lt;/td&gt;&lt;td class="izq6a-color" width="30%"&gt;Pago de Tasa y Publicacion en Prensa: F0667225 Tramite: 399313 Ref.: 394953&lt;/td&gt;&lt;td class="celda8" width="10%"&gt;  &lt;/td&gt;&lt;/tr&gt;&lt;tr&gt;&lt;td class="izq6a-color" width="10%"&gt;11/04/2024&lt;/td&gt;&lt;td class="izq6a-color" width="10%"&gt;&lt;/td&gt;&lt;td class="izq6a-color" width="10%"&gt;0&lt;/td&gt;&lt;td class="izq6a-color" width="20%"&gt;RECEPCION DE PUBLICACION EN PRENSA&lt;/td&gt;&lt;td class="izq6a-color" width="10%"&gt;16/04/2024&lt;/td&gt;&lt;td class="izq6a-color" width="30%"&gt;Periodico Digital del SAPI No.:2431 de Fecha: 11/04/2024 segun T/No.: 399313 &lt;/td&gt;&lt;td class="celda8" width="10%"&gt;  &lt;/td&gt;&lt;/tr&gt;&lt;tr&gt;&lt;td class="izq6a-color" width="10%"&gt;08/05/2024&lt;/td&gt;&lt;td class="izq6a-color" width="10%"&gt;&lt;/td&gt;&lt;td class="izq6a-color" width="10%"&gt;629&lt;/td&gt;&lt;td class="izq6a-color" width="20%"&gt;ORDEN DE PUBLICACION EN BOLETIN COMO SOLICITADA&lt;/td&gt;&lt;td class="izq6a-color" width="10%"&gt;08/05/2024&lt;/td&gt;&lt;td class="izq6a-color" width="30%"&gt;&lt;/td&gt;&lt;td class="celda8" width="10%"&gt;  &lt;/td&gt;&lt;/tr&gt;&lt;tr&gt;&lt;td class="izq6a-color" width="10%"&gt;24/05/2024&lt;/td&gt;&lt;td class="izq6a-color" width="10%"&gt;08/07/2024&lt;/td&gt;&lt;td class="izq6a-color" width="10%"&gt;630&lt;/td&gt;&lt;td class="izq6a-color" width="20%"&gt;PUBLICACION DE LA MARCA COMO SOLICITADA &lt;/td&gt;&lt;td class="izq6a-color" width="10%"&gt;24/05/2024&lt;/td&gt;&lt;td class="izq6a-color" width="30%"&gt;PUBLICADA EN BOLETIN 630&lt;/td&gt;&lt;td class="celda8" width="10%"&gt;  &lt;/td&gt;&lt;/tr&gt;&lt;tr&gt;&lt;td class="izq6a-color" width="10%"&gt;11/07/2024&lt;/td&gt;&lt;td class="izq6a-color" width="10%"&gt;&lt;/td&gt;&lt;td class="izq6a-color" width="10%"&gt;&lt;/td&gt;&lt;td class="izq6a-color" width="20%"&gt;BUSQUEDA GRAFICA ELABORADA, PENDIENTE DE EXAMEN DE FONDO&lt;/td&gt;&lt;td class="izq6a-color" width="10%"&gt;11/07/2024&lt;/td&gt;&lt;td class="izq6a-color" width="30%"&gt;BUSQUEDA GRAFICA ELABORADA, PENDIENTE DE EXAMEN DE FONDO&lt;/td&gt;&lt;td class="celda8" width="10%"&gt;  &lt;/td&gt;&lt;/tr&gt;&lt;tr&gt;&lt;td class="izq6a-color" width="10%"&gt;12/07/2024&lt;/td&gt;&lt;td class="izq6a-color" width="10%"&gt;&lt;/td&gt;&lt;td class="izq6a-color" width="10%"&gt;0&lt;/td&gt;&lt;td class="izq6a-color" width="20%"&gt;SOLICITUD EN EXAMEN DE REGISTRABILIDAD&lt;/td&gt;&lt;td class="izq6a-color" width="10%"&gt;12/07/2024&lt;/td&gt;&lt;td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width="30%"&gt;CONCEDIDA EN BOLETIN 633&lt;/td&gt;&lt;td class="celda8" width="10%"&gt;  &lt;/td&gt;&lt;/tr&gt;&lt;tr&gt;&lt;td class="izq6a-color" width="10%"&gt;19/08/2024&lt;/td&gt;&lt;td class="izq6a-color" width="10%"&gt;19/08/2039&lt;/td&gt;&lt;td class="izq6a-color" width="10%"&gt;392&lt;/td&gt;&lt;td class="izq6a-color" width="20%"&gt;REGISTRO DE MARCA&lt;/td&gt;&lt;td class="izq6a-color" width="10%"&gt;25/09/2024&lt;/td&gt;&lt;td class="izq6a-color" width="30%"&gt;REGISTRO NUMERO: P401807, POR TRAMITE WEBPI: T0450063&lt;/td&gt;&lt;td class="celda8" width="10%"&gt;&lt;a href="http://multimedia.sapi.gob.ve/marcas/certificados/boletin633/2024001415.pdf" target="_blank"&gt;&lt;img border="1" height="40" src="https://webpi.sapi.gob.ve/imagenes/ver_devolucion.png" width="40"/&gt;&lt;/a&gt;&lt;/td&gt;&lt;/tr&gt;&lt;tr&gt;&lt;td class="izq6a-color" width="10%"&gt;25/09/2024&lt;/td&gt;&lt;td class="izq6a-color" width="10%"&gt;&lt;/td&gt;&lt;td class="izq6a-color" width="10%"&gt;450063&lt;/td&gt;&lt;td class="izq6a-color" width="20%"&gt;PAGO DE DERECHOS&lt;/td&gt;&lt;td class="izq6a-color" width="10%"&gt;25/09/2024&lt;/td&gt;&lt;td class="izq6a-color" width="30%"&gt;4&lt;/td&gt;&lt;td class="celda8" width="10%"&gt;  &lt;/td&gt;&lt;/tr&gt;&lt;/table&gt;</t>
  </si>
  <si>
    <t>Webpi 28-feb-2025 03:43:08</t>
  </si>
  <si>
    <t>CONSISTE EN UNA ETIQUETA DE FONDO COLOR BLANCO, DENTRO DE LA CUAL SE OBSERVA EN SU PARTE CENTRAL UNA LETRA \"T\" MAYÚSCULA, EN LETRA MOLDE Y ESCRITA DE UNA FORMA PARTICULAR, EN CUANTO A SUS TERMINACIONES SUPERIORES E INFERIORES, DE TRAZO GRUESO DE COLOR NEGRO ENTREVIENDO EL FONDO DE COLOR BLANCO DE LA ETIQUETA, VIÉNDOSE A SU VEZ INTERRUMPIDA EN SU PARTE CENTRAL POR LA PALABRA DE FANTASÍA \"TAWALA\", LA CUAL SE PROYECTA EN LETRA MOLDE Y MAYÚSCULA SOSTENIDA, TENIENDO EN SU COMPOSICIÓN LAS SIGUIENTES CARACTERÍSTICAS: LA LETRA \"T\" Y \"L\" ESTÁN ESCRITA EN COLOR NEGRO Y BORDEADAS CON UNA LÍNEA SEMI GRUESA DE COLOR NEGRO DEJANDO VER EL COLOR BLANCO DEL FONDO DE LA ETIQUETA; LAS LETRAS \"AWA\" Y \"A\" SE PROYECTAN DE COLOR NEGRO BORDEADAS CON UNA LÍNEA SEMI GRUESA DE COLOR NEGRO OBSERVÁNDOSE CON UN EFECTO DE SOMBRA IRREGULAR Y ENTREVIENDO EL FONDO BLANCO DE LA ETIQUETA. SE REIVINDICA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</si>
  <si>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width="10%"&gt;22/02/2024&lt;/td&gt;&lt;td class="izq6a-color" width="10%"&gt;&lt;/td&gt;&lt;td class="izq6a-color" width="10%"&gt;0&lt;/td&gt;&lt;td class="izq6a-color" width="20%"&gt;INGRESO DE SOLICITUD&lt;/td&gt;&lt;td class="izq6a-color" width="10%"&gt;22/02/2024&lt;/td&gt;&lt;td class="izq6a-color" width="30%"&gt;Pago de Tasa y Publicacion en Prensa: F0675011 Tramite: 407228 Ref.: 402283&lt;/td&gt;&lt;td class="celda8" width="10%"&gt;  &lt;/td&gt;&lt;/tr&gt;&lt;tr&gt;&lt;td class="izq6a-color" width="10%"&gt;23/02/2024&lt;/td&gt;&lt;td class="izq6a-color" width="10%"&gt;&lt;/td&gt;&lt;td class="izq6a-color" width="10%"&gt;0&lt;/td&gt;&lt;td class="izq6a-color" width="20%"&gt;ESCRITO DE RECEPCION DE DOCUMENTOS (RECAUDOS)&lt;/td&gt;&lt;td class="izq6a-color" width="10%"&gt;23/02/2024&lt;/td&gt;&lt;td class="izq6a-color" width="30%"&gt;ESCRITO DE RECEPCION DE DOCUMENTOS (RECAUDOS)&lt;/td&gt;&lt;td class="celda8" width="10%"&gt;  &lt;/td&gt;&lt;/tr&gt;&lt;tr&gt;&lt;td class="izq6a-color" width="10%"&gt;22/01/2025&lt;/td&gt;&lt;td class="izq6a-color" width="10%"&gt;&lt;/td&gt;&lt;td class="izq6a-color" width="10%"&gt;0&lt;/td&gt;&lt;td class="izq6a-color" width="20%"&gt;SOLICITUD CON EXAMEN DE FORMA APROBADO - PUBLICACION PRENSA AUTOMATICA&lt;/td&gt;&lt;td class="izq6a-color" width="10%"&gt;22/01/2025&lt;/td&gt;&lt;td class="izq6a-color" width="30%"&gt;&lt;/td&gt;&lt;td class="celda8" width="10%"&gt;  &lt;/td&gt;&lt;/tr&gt;&lt;tr&gt;&lt;td class="izq6a-color" width="10%"&gt;24/01/2025&lt;/td&gt;&lt;td class="izq6a-color" width="10%"&gt;&lt;/td&gt;&lt;td class="izq6a-color" width="10%"&gt;0&lt;/td&gt;&lt;td class="izq6a-color" width="20%"&gt;RECEPCION DE PUBLICACION EN PRENSA&lt;/td&gt;&lt;td class="izq6a-color" width="10%"&gt;27/01/2025&lt;/td&gt;&lt;td class="izq6a-color" width="30%"&gt;Periodico Digital del SAPI No.:2719 de Fecha: 24/01/2025 segun T/No.: 407228 &lt;/td&gt;&lt;td class="celda8" width="10%"&gt;  &lt;/td&gt;&lt;/tr&gt;&lt;tr&gt;&lt;td class="izq6a-color" width="10%"&gt;11/02/2025&lt;/td&gt;&lt;td class="izq6a-color" width="10%"&gt;&lt;/td&gt;&lt;td class="izq6a-color" width="10%"&gt;638&lt;/td&gt;&lt;td class="izq6a-color" width="20%"&gt;ORDEN DE PUBLICACION EN BOLETIN COMO SOLICITADA&lt;/td&gt;&lt;td class="izq6a-color" width="10%"&gt;11/02/2025&lt;/td&gt;&lt;td class="izq6a-color" width="30%"&gt;&lt;/td&gt;&lt;td class="celda8" width="10%"&gt;  &lt;/td&gt;&lt;/tr&gt;&lt;tr&gt;&lt;td class="izq6a-color" width="10%"&gt;26/02/2025&lt;/td&gt;&lt;td class="izq6a-color" width="10%"&gt;10/04/2025&lt;/td&gt;&lt;td class="izq6a-color" width="10%"&gt;639&lt;/td&gt;&lt;td class="izq6a-color" width="20%"&gt;PUBLICACION DE LA MARCA COMO SOLICITADA &lt;/td&gt;&lt;td class="izq6a-color" width="10%"&gt;26/02/2025&lt;/td&gt;&lt;td class="izq6a-color" width="30%"&gt;PUBLICADA EN BOLETIN 639&lt;/td&gt;&lt;td class="celda8" width="10%"&gt;  &lt;/td&gt;&lt;/tr&gt;&lt;/table&gt;</t>
  </si>
  <si>
    <t>Webpi 28-feb-2025 03:43:19</t>
  </si>
  <si>
    <t>P406392</t>
  </si>
  <si>
    <t>Cosméticos; limpiadores faciales; cremas faciales; colorantes para el cabello; lociones para el cuerpo; mascarillas de belleza; champús; loción de baño; acondicionadores para el cabello; limpiadores de manos; exfoliantes corporales; aceites esenciales; cremas de manos; preparaciones con filtro solar; lápices de labios [pintalabios]; aceites de masaje; pastillas de jabón; tónicos para uso cosmético; perfumes; preparaciones cosméticas para el tratamiento del cabello que no sean para uso médico.</t>
  </si>
  <si>
    <t>2024-0546</t>
  </si>
  <si>
    <t>La marca consiste en la palabra WILD OLIVE (Olivo Silvestre), escrita en letras mayúsculas, manuscritas, estilizadas, gruesas de color negro sobre la cual se halla la figura de un ramillete de tres hojas con dos olivos en negro, gris y con toques ligeramente abrillantados, todo lo descrito sobre un fondo blanco. Lo esencial de la marca lo constituye el conjunto descrito. Se reivindican los colores blanco, negro y gris.</t>
  </si>
  <si>
    <t>Yiwu Xueqin Daily Chemical Commercial Firm</t>
  </si>
  <si>
    <t>Shop No. 26843 and 26844, Market District 3, International Trade City, China Commodity City, Yiwu City, Jinhua City, Zhejiang Province - CHINA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</si>
  <si>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width="10%"&gt;28/02/2024&lt;/td&gt;&lt;td class="izq6a-color" width="10%"&gt;&lt;/td&gt;&lt;td class="izq6a-color" width="10%"&gt;0&lt;/td&gt;&lt;td class="izq6a-color" width="20%"&gt;INGRESO DE SOLICITUD&lt;/td&gt;&lt;td class="izq6a-color" width="10%"&gt;28/02/2024&lt;/td&gt;&lt;td class="izq6a-color" width="30%"&gt;Pago de Tasa y Publicacion en Prensa: F0675673 Tramite: 407943 Ref.: 403079&lt;/td&gt;&lt;td class="celda8" width="10%"&gt;  &lt;/td&gt;&lt;/tr&gt;&lt;tr&gt;&lt;td class="izq6a-color" width="10%"&gt;18/03/2024&lt;/td&gt;&lt;td class="izq6a-color" width="10%"&gt;&lt;/td&gt;&lt;td class="izq6a-color" width="10%"&gt;0&lt;/td&gt;&lt;td class="izq6a-color" width="20%"&gt;SOLICITUD EN EXAMEN DE FORMA&lt;/td&gt;&lt;td class="izq6a-color" width="10%"&gt;18/03/2024&lt;/td&gt;&lt;td class="izq6a-color" width="30%"&gt;&lt;/td&gt;&lt;td class="celda8" width="10%"&gt;  &lt;/td&gt;&lt;/tr&gt;&lt;tr&gt;&lt;td class="izq6a-color" width="10%"&gt;18/03/2024&lt;/td&gt;&lt;td class="izq6a-color" width="10%"&gt;&lt;/td&gt;&lt;td class="izq6a-color" width="10%"&gt;0&lt;/td&gt;&lt;td class="izq6a-color" width="20%"&gt;SOLICITUD EN EXAMEN DE FORMA&lt;/td&gt;&lt;td class="izq6a-color" width="10%"&gt;18/03/2024&lt;/td&gt;&lt;td class="izq6a-color" width="30%"&gt;&lt;/td&gt;&lt;td class="celda8" width="10%"&gt;  &lt;/td&gt;&lt;/tr&gt;&lt;tr&gt;&lt;td class="izq6a-color" width="10%"&gt;11/04/2024&lt;/td&gt;&lt;td class="izq6a-color" width="10%"&gt;24/05/2024&lt;/td&gt;&lt;td class="izq6a-color" width="10%"&gt;629&lt;/td&gt;&lt;td class="izq6a-color" width="20%"&gt;PUBLICACION DE STATUS ANTERIOR EN BOLETIN DE LA PROPIEDAD INDUSTRIAL (30 DIAS HABILES) &lt;/td&gt;&lt;td class="izq6a-color" width="10%"&gt;11/04/2024&lt;/td&gt;&lt;td class="izq6a-color" width="30%"&gt;DEVUELTA EN BOLETIN 629&lt;/td&gt;&lt;td class="celda8" width="10%"&gt;&lt;a href="https://webpi.sapi.gob.ve/documentos/devolucion/marcas/forma/boletin629/2024001716.pdf" target="_blank"&gt;&lt;img border="1" height="40" src="https://webpi.sapi.gob.ve/imagenes/ver_devolucion.png" width="40"/&gt;&lt;/a&gt;&lt;/td&gt;&lt;/tr&gt;&lt;tr&gt;&lt;td class="izq6a-color" width="10%"&gt;02/05/2024&lt;/td&gt;&lt;td class="izq6a-color" width="10%"&gt;&lt;/td&gt;&lt;td class="izq6a-color" width="10%"&gt;629&lt;/td&gt;&lt;td class="izq6a-color" width="20%"&gt;ESCRITO DE REINGRESO&lt;/td&gt;&lt;td class="izq6a-color" width="10%"&gt;02/05/2024&lt;/td&gt;&lt;td class="izq6a-color" width="30%"&gt;Contestacion a Oficio de Devolucion de forma publicado en el boletin: 629. Tramite Webpi: 420386&lt;/td&gt;&lt;td class="celda8" width="10%"&gt;&lt;a href="https://webpi.sapi.gob.ve/documentos/cdevolucion/marcas/forma/boletin629/ecd_2024001716.pdf" target="_blank"&gt;&lt;img border="1" height="40" src="https://webpi.sapi.gob.ve/imagenes/ver_devolucion.png" width="40"/&gt;&lt;/a&gt;&lt;/td&gt;&lt;/tr&gt;&lt;tr&gt;&lt;td class="izq6a-color" width="10%"&gt;11/09/2024&lt;/td&gt;&lt;td class="izq6a-color" width="10%"&gt;&lt;/td&gt;&lt;td class="izq6a-color" width="10%"&gt;0&lt;/td&gt;&lt;td class="izq6a-color" width="20%"&gt;REINGRESO DE SOLICITUD&lt;/td&gt;&lt;td class="izq6a-color" width="10%"&gt;11/09/2024&lt;/td&gt;&lt;td class="izq6a-color" width="30%"&gt;&lt;/td&gt;&lt;td class="celda8" width="10%"&gt;  &lt;/td&gt;&lt;/tr&gt;&lt;tr&gt;&lt;td class="izq6a-color" width="10%"&gt;11/09/2024&lt;/td&gt;&lt;td class="izq6a-color" width="10%"&gt;&lt;/td&gt;&lt;td class="izq6a-color" width="10%"&gt;0&lt;/td&gt;&lt;td class="izq6a-color" width="20%"&gt;SOLICITUD CON EXAMEN DE FORMA APROBADO - PUBLICACION PRENSA AUTOMATICA&lt;/td&gt;&lt;td class="izq6a-color" width="10%"&gt;11/09/2024&lt;/td&gt;&lt;td class="izq6a-color" width="30%"&gt;&lt;/td&gt;&lt;td class="celda8" width="10%"&gt;  &lt;/td&gt;&lt;/tr&gt;&lt;tr&gt;&lt;td class="izq6a-color" width="10%"&gt;13/09/2024&lt;/td&gt;&lt;td class="izq6a-color" width="10%"&gt;&lt;/td&gt;&lt;td class="izq6a-color" width="10%"&gt;0&lt;/td&gt;&lt;td class="izq6a-color" width="20%"&gt;RECEPCION DE PUBLICACION EN PRENSA&lt;/td&gt;&lt;td class="izq6a-color" width="10%"&gt;16/09/2024&lt;/td&gt;&lt;td class="izq6a-color" width="30%"&gt;Periodico Digital del SAPI No.:2586 de Fecha: 13/09/2024 segun T/No.: 407943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width="10%"&gt;22/11/2024&lt;/td&gt;&lt;td class="izq6a-color" width="10%"&gt;&lt;/td&gt;&lt;td class="izq6a-color" width="10%"&gt;&lt;/td&gt;&lt;td class="izq6a-color" width="20%"&gt;BUSQUEDA GRAFICA ELABORADA, PENDIENTE DE EXAMEN DE FONDO&lt;/td&gt;&lt;td class="izq6a-color" width="10%"&gt;22/11/2024&lt;/td&gt;&lt;td class="izq6a-color" width="30%"&gt;BUSQUEDA GRAFICA ELABORADA, PENDIENTE DE EXAMEN DE FONDO&lt;/td&gt;&lt;td class="celda8" width="10%"&gt;  &lt;/td&gt;&lt;/tr&gt;&lt;tr&gt;&lt;td class="izq6a-color" width="10%"&gt;09/12/2024&lt;/td&gt;&lt;td class="izq6a-color" width="10%"&gt;&lt;/td&gt;&lt;td class="izq6a-color" width="10%"&gt;0&lt;/td&gt;&lt;td class="izq6a-color" width="20%"&gt;SOLICITUD EN EXAMEN DE REGISTRABILIDAD&lt;/td&gt;&lt;td class="izq6a-color" width="10%"&gt;09/12/2024&lt;/td&gt;&lt;td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width="10%"&gt;659&lt;/td&gt;&lt;td class="izq6a-color" width="20%"&gt;REGISTRO DE MARCA&lt;/td&gt;&lt;td class="izq6a-color" width="10%"&gt;14/02/2025&lt;/td&gt;&lt;td class="izq6a-color" width="30%"&gt;REGISTRO NUMERO: P406392&lt;/td&gt;&lt;td class="celda8" width="10%"&gt;  &lt;/td&gt;&lt;/tr&gt;&lt;tr&gt;&lt;td class="izq6a-color" width="10%"&gt;14/02/2025&lt;/td&gt;&lt;td class="izq6a-color" width="10%"&gt;&lt;/td&gt;&lt;td class="izq6a-color" width="10%"&gt;744032&lt;/td&gt;&lt;td class="izq6a-color" width="20%"&gt;PAGO DE DERECHOS&lt;/td&gt;&lt;td class="izq6a-color" width="10%"&gt;14/02/2025&lt;/td&gt;&lt;td class="izq6a-color" width="30%"&gt;3&lt;/td&gt;&lt;td class="celda8" width="10%"&gt;  &lt;/td&gt;&lt;/tr&gt;&lt;/table&gt;</t>
  </si>
  <si>
    <t>Webpi 28-feb-2025 03:43:31</t>
  </si>
  <si>
    <t>P402140</t>
  </si>
  <si>
    <t>CARNE, PESCADO, CARNE DE AVE Y CARNE DE CAZA; EXTRACTOS DE CARNE; FRUTAS YVERDURAS, HORTALIZAS Y LEGUMBRES EN CONSERVA, CONGELADAS, SECAS Y COCIDAS;JALEAS, MERMELADAS, CONFITURAS, COMPOTAS; HUEVOS; LECHE, QUESOS, MANTEQUILLA,YOGUR Y OTROS PRODUCTOS LÁCTEOS; ACEITES Y GRASAS PARA USO ALIMENTICIO.</t>
  </si>
  <si>
    <t>ES UN CIRCULO AMARILLO QUE ACEMEJA EL SOL CON UNA FINA LINEA DE COLOR BLANCO QUE BORDEA EL CIRDULO Y EN EL CENTRO DEL MISMO SE ENCUENTRA LA PALABRA KALY LETRAS DE COLOR ROJO Y EL BORDE DE COLOR BLANCO.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</si>
  <si>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width="10%"&gt;01/03/2024&lt;/td&gt;&lt;td class="izq6a-color" width="10%"&gt;&lt;/td&gt;&lt;td class="izq6a-color" width="10%"&gt;0&lt;/td&gt;&lt;td class="izq6a-color" width="20%"&gt;INGRESO DE SOLICITUD&lt;/td&gt;&lt;td class="izq6a-color" width="10%"&gt;01/03/2024&lt;/td&gt;&lt;td class="izq6a-color" width="30%"&gt;Pago de Tasa y Publicacion en Prensa: F0676344 Tramite: 408653 Ref.: 403726&lt;/td&gt;&lt;td class="celda8" width="10%"&gt;  &lt;/td&gt;&lt;/tr&gt;&lt;tr&gt;&lt;td class="izq6a-color" width="10%"&gt;15/04/2024&lt;/td&gt;&lt;td class="izq6a-color" width="10%"&gt;&lt;/td&gt;&lt;td class="izq6a-color" width="10%"&gt;0&lt;/td&gt;&lt;td class="izq6a-color" width="20%"&gt;POR NOTIFICAR ORDEN DE PUBLICACION EN PRENSA POR EXAM. DE FORMA APROBADO&lt;/td&gt;&lt;td class="izq6a-color" width="10%"&gt;15/04/2024&lt;/td&gt;&lt;td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F0676344 Tramite: 408653 Ref.: 403726&lt;/td&gt;&lt;td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408653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width="10%"&gt;07/08/2024&lt;/td&gt;&lt;td class="izq6a-color" width="10%"&gt;&lt;/td&gt;&lt;td class="izq6a-color" width="10%"&gt;&lt;/td&gt;&lt;td class="izq6a-color" width="20%"&gt;BUSQUEDA GRAFICA ELABORADA, PENDIENTE DE EXAMEN DE FONDO&lt;/td&gt;&lt;td class="izq6a-color" width="10%"&gt;07/08/2024&lt;/td&gt;&lt;td class="izq6a-color" width="30%"&gt;BUSQUEDA GRAFICA ELABORADA, PENDIENTE DE EXAMEN DE FONDO&lt;/td&gt;&lt;td class="celda8" width="10%"&gt;  &lt;/td&gt;&lt;/tr&gt;&lt;tr&gt;&lt;td class="izq6a-color" width="10%"&gt;14/08/2024&lt;/td&gt;&lt;td class="izq6a-color" width="10%"&gt;&lt;/td&gt;&lt;td class="izq6a-color" width="10%"&gt;0&lt;/td&gt;&lt;td class="izq6a-color" width="20%"&gt;SOLICITUD EN EXAMEN DE REGISTRABILIDAD&lt;/td&gt;&lt;td class="izq6a-color" width="10%"&gt;14/08/2024&lt;/td&gt;&lt;td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width="10%"&gt;393&lt;/td&gt;&lt;td class="izq6a-color" width="20%"&gt;REGISTRO DE MARCA&lt;/td&gt;&lt;td class="izq6a-color" width="10%"&gt;30/09/2024&lt;/td&gt;&lt;td class="izq6a-color" width="30%"&gt;REGISTRO NUMERO: P402140, POR TRAMITE WEBPI: T0451533&lt;/td&gt;&lt;td class="celda8" width="10%"&gt;&lt;a href="http://multimedia.sapi.gob.ve/marcas/certificados/boletin634/2024001777.pdf" target="_blank"&gt;&lt;img border="1" height="40" src="https://webpi.sapi.gob.ve/imagenes/ver_devolucion.png" width="40"/&gt;&lt;/a&gt;&lt;/td&gt;&lt;/tr&gt;&lt;tr&gt;&lt;td class="izq6a-color" width="10%"&gt;30/09/2024&lt;/td&gt;&lt;td class="izq6a-color" width="10%"&gt;&lt;/td&gt;&lt;td class="izq6a-color" width="10%"&gt;451533&lt;/td&gt;&lt;td class="izq6a-color" width="20%"&gt;PAGO DE DERECHOS&lt;/td&gt;&lt;td class="izq6a-color" width="10%"&gt;30/09/2024&lt;/td&gt;&lt;td class="izq6a-color" width="30%"&gt;29&lt;/td&gt;&lt;td class="celda8" width="10%"&gt;  &lt;/td&gt;&lt;/tr&gt;&lt;/table&gt;</t>
  </si>
  <si>
    <t>Webpi 28-feb-2025 03:43:43</t>
  </si>
  <si>
    <t>Prendas de vestir, calzado, artículos de sombrerería</t>
  </si>
  <si>
    <t>DEVUELTA EN BOLETIN 630</t>
  </si>
  <si>
    <t>https://webpi.sapi.gob.ve/documentos/devolucion/marcas/forma/boletin630/2024001796.pdf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</si>
  <si>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width="10%"&gt;01/03/2024&lt;/td&gt;&lt;td class="izq6a-color" width="10%"&gt;&lt;/td&gt;&lt;td class="izq6a-color" width="10%"&gt;0&lt;/td&gt;&lt;td class="izq6a-color" width="20%"&gt;INGRESO DE SOLICITUD&lt;/td&gt;&lt;td class="izq6a-color" width="10%"&gt;01/03/2024&lt;/td&gt;&lt;td class="izq6a-color" width="30%"&gt;Pago de Tasa y Publicacion en Prensa: F0672902 Tramite: 405110 Ref.: 400193&lt;/td&gt;&lt;td class="celda8" width="10%"&gt;  &lt;/td&gt;&lt;/tr&gt;&lt;tr&gt;&lt;td class="izq6a-color" width="10%"&gt;24/04/2024&lt;/td&gt;&lt;td class="izq6a-color" width="10%"&gt;&lt;/td&gt;&lt;td class="izq6a-color" width="10%"&gt;0&lt;/td&gt;&lt;td class="izq6a-color" width="20%"&gt;SOLICITUD EN EXAMEN DE FORMA&lt;/td&gt;&lt;td class="izq6a-color" width="10%"&gt;24/04/2024&lt;/td&gt;&lt;td class="izq6a-color" width="30%"&gt;&lt;/td&gt;&lt;td class="celda8" width="10%"&gt;  &lt;/td&gt;&lt;/tr&gt;&lt;tr&gt;&lt;td class="izq6a-color" width="10%"&gt;24/04/2024&lt;/td&gt;&lt;td class="izq6a-color" width="10%"&gt;&lt;/td&gt;&lt;td class="izq6a-color" width="10%"&gt;0&lt;/td&gt;&lt;td class="izq6a-color" width="20%"&gt;SOLICITUD EN EXAMEN DE FORMA&lt;/td&gt;&lt;td class="izq6a-color" width="10%"&gt;24/04/2024&lt;/td&gt;&lt;td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width="30%"&gt;DEVUELTA EN BOLETIN 630&lt;/td&gt;&lt;td class="celda8" width="10%"&gt;&lt;a href="https://webpi.sapi.gob.ve/documentos/devolucion/marcas/forma/boletin630/2024001796.pdf" target="_blank"&gt;&lt;img border="1" height="40" src="https://webpi.sapi.gob.ve/imagenes/ver_devolucion.png" width="40"/&gt;&lt;/a&gt;&lt;/td&gt;&lt;/tr&gt;&lt;/table&gt;</t>
  </si>
  <si>
    <t>Webpi 28-feb-2025 03:43:55</t>
  </si>
  <si>
    <t>S082241</t>
  </si>
  <si>
    <t>PARA DISTINGUIR LA PRESTACIÓN DEL SERVICIO DE ASISTENCIA, CONSULTORÍA, ORGANIZACIÓN Y DIRECCIÓN EN NEGOCIOS RELACIONADOS AL TURISMO Y AGENCIAS DE VIAJE, ORGANIZACIÓN DE EXPOSICIONES CON FINES COMERCIALES O PUBLICITARIOS, GERENCIA ADMINISTRATIVA DE AGENCIAS DE VIAJES, PUBLICIDAD EN LÍNEA POR UNA RED INFORMÁTICA Y SUMINISTRO DE ESPACIOS DE VENTA EN LÍNEA PARA VENDEDORES Y COMPRADORES DE PAQUETES DE VIAJES, TRAMITACIÓN ADMINISTRATIVA DE PEDIDOS DE COMPRA, SERVICIO DE VENTA EN LÍNEA DE BOLETOS AÉREOS Y PAQUETES DE VIAJE, ESPECIALMENTE PROMOCION, PUBLICIDAD Y COMERCIALIZACION DE SERVICIOS DE AGENCIA DE VIAJES A TRAVES DE PAGINA WEB Y MEDIOS DIGITALES.</t>
  </si>
  <si>
    <t>SE OBSERVAN LAS PALABRAS MOLINA (ARRIBA)VIAJES (ABAJO), ESCRITAS EN LETRAS MINÚSCULAS DE TRAZO GRUESO Y COLOR VERDE PINO (P132-16), AMBAS SOBRE FONDO COLOR NEGRO. DENTRO DE LA PALABRA MOLINA SE DISTINGUE UNA FIGURA CARACTERÍSTICA EN FORMA DE BRÚJULA EN EL LUGAR DE LA LETRA \"O\". SE REIVINDICA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</si>
  <si>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width="10%"&gt;07/03/2024&lt;/td&gt;&lt;td class="izq6a-color" width="10%"&gt;&lt;/td&gt;&lt;td class="izq6a-color" width="10%"&gt;0&lt;/td&gt;&lt;td class="izq6a-color" width="20%"&gt;INGRESO DE SOLICITUD&lt;/td&gt;&lt;td class="izq6a-color" width="10%"&gt;07/03/2024&lt;/td&gt;&lt;td class="izq6a-color" width="30%"&gt;Pago de Tasa y Publicacion en Prensa: F0677239 Tramite: 409432 Ref.: 404451&lt;/td&gt;&lt;td class="celda8" width="10%"&gt;  &lt;/td&gt;&lt;/tr&gt;&lt;tr&gt;&lt;td class="izq6a-color" width="10%"&gt;15/03/2024&lt;/td&gt;&lt;td class="izq6a-color" width="10%"&gt;&lt;/td&gt;&lt;td class="izq6a-color" width="10%"&gt;0&lt;/td&gt;&lt;td class="izq6a-color" width="20%"&gt;ESCRITO DE RECEPCION DE DOCUMENTOS (RECAUDOS)&lt;/td&gt;&lt;td class="izq6a-color" width="10%"&gt;15/03/2024&lt;/td&gt;&lt;td class="izq6a-color" width="30%"&gt;ESCRITO DE RECEPCION DE DOCUMENTOS (RECAUDOS)&lt;/td&gt;&lt;td class="celda8" width="10%"&gt;  &lt;/td&gt;&lt;/tr&gt;&lt;tr&gt;&lt;td class="izq6a-color" width="10%"&gt;02/05/2024&lt;/td&gt;&lt;td class="izq6a-color" width="10%"&gt;&lt;/td&gt;&lt;td class="izq6a-color" width="10%"&gt;0&lt;/td&gt;&lt;td class="izq6a-color" width="20%"&gt;POR NOTIFICAR ORDEN DE PUBLICACION EN PRENSA POR EXAM. DE FORMA APROBADO&lt;/td&gt;&lt;td class="izq6a-color" width="10%"&gt;02/05/2024&lt;/td&gt;&lt;td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F0677239 Tramite: 409432 Ref.: 404451&lt;/td&gt;&lt;td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409432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width="10%"&gt;08/08/2024&lt;/td&gt;&lt;td class="izq6a-color" width="10%"&gt;&lt;/td&gt;&lt;td class="izq6a-color" width="10%"&gt;&lt;/td&gt;&lt;td class="izq6a-color" width="20%"&gt;BUSQUEDA GRAFICA ELABORADA, PENDIENTE DE EXAMEN DE FONDO&lt;/td&gt;&lt;td class="izq6a-color" width="10%"&gt;08/08/2024&lt;/td&gt;&lt;td class="izq6a-color" width="30%"&gt;BUSQUEDA GRAFICA ELABORADA, PENDIENTE DE EXAMEN DE FONDO&lt;/td&gt;&lt;td class="celda8" width="10%"&gt;  &lt;/td&gt;&lt;/tr&gt;&lt;tr&gt;&lt;td class="izq6a-color" width="10%"&gt;14/08/2024&lt;/td&gt;&lt;td class="izq6a-color" width="10%"&gt;&lt;/td&gt;&lt;td class="izq6a-color" width="10%"&gt;0&lt;/td&gt;&lt;td class="izq6a-color" width="20%"&gt;SOLICITUD EN EXAMEN DE REGISTRABILIDAD&lt;/td&gt;&lt;td class="izq6a-color" width="10%"&gt;14/08/2024&lt;/td&gt;&lt;td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width="10%"&gt;417&lt;/td&gt;&lt;td class="izq6a-color" width="20%"&gt;REGISTRO DE MARCA&lt;/td&gt;&lt;td class="izq6a-color" width="10%"&gt;19/10/2024&lt;/td&gt;&lt;td class="izq6a-color" width="30%"&gt;REGISTRO NUMERO: S082241, POR TRAMITE WEBPI: T0455885&lt;/td&gt;&lt;td class="celda8" width="10%"&gt;&lt;a href="http://multimedia.sapi.gob.ve/marcas/certificados/boletin634/2024001987.pdf" target="_blank"&gt;&lt;img border="1" height="40" src="https://webpi.sapi.gob.ve/imagenes/ver_devolucion.png" width="40"/&gt;&lt;/a&gt;&lt;/td&gt;&lt;/tr&gt;&lt;tr&gt;&lt;td class="izq6a-color" width="10%"&gt;19/10/2024&lt;/td&gt;&lt;td class="izq6a-color" width="10%"&gt;&lt;/td&gt;&lt;td class="izq6a-color" width="10%"&gt;455885&lt;/td&gt;&lt;td class="izq6a-color" width="20%"&gt;PAGO DE DERECHOS&lt;/td&gt;&lt;td class="izq6a-color" width="10%"&gt;19/10/2024&lt;/td&gt;&lt;td class="izq6a-color" width="30%"&gt;35&lt;/td&gt;&lt;td class="celda8" width="10%"&gt;  &lt;/td&gt;&lt;/tr&gt;&lt;/table&gt;</t>
  </si>
  <si>
    <t>Webpi 28-feb-2025 03:44:07</t>
  </si>
  <si>
    <t>S083558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</si>
  <si>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width="10%"&gt;07/03/2024&lt;/td&gt;&lt;td class="izq6a-color" width="10%"&gt;&lt;/td&gt;&lt;td class="izq6a-color" width="10%"&gt;0&lt;/td&gt;&lt;td class="izq6a-color" width="20%"&gt;INGRESO DE SOLICITUD&lt;/td&gt;&lt;td class="izq6a-color" width="10%"&gt;07/03/2024&lt;/td&gt;&lt;td class="izq6a-color" width="30%"&gt;Pago de Tasa y Publicacion en Prensa: F0677280 Tramite: 409482 Ref.: 404522&lt;/td&gt;&lt;td class="celda8" width="10%"&gt;  &lt;/td&gt;&lt;/tr&gt;&lt;tr&gt;&lt;td class="izq6a-color" width="10%"&gt;22/04/2024&lt;/td&gt;&lt;td class="izq6a-color" width="10%"&gt;&lt;/td&gt;&lt;td class="izq6a-color" width="10%"&gt;0&lt;/td&gt;&lt;td class="izq6a-color" width="20%"&gt;SOLICITUD EN EXAMEN DE FORMA&lt;/td&gt;&lt;td class="izq6a-color" width="10%"&gt;22/04/2024&lt;/td&gt;&lt;td class="izq6a-color" width="30%"&gt;&lt;/td&gt;&lt;td class="celda8" width="10%"&gt;  &lt;/td&gt;&lt;/tr&gt;&lt;tr&gt;&lt;td class="izq6a-color" width="10%"&gt;22/04/2024&lt;/td&gt;&lt;td class="izq6a-color" width="10%"&gt;&lt;/td&gt;&lt;td class="izq6a-color" width="10%"&gt;0&lt;/td&gt;&lt;td class="izq6a-color" width="20%"&gt;SOLICITUD EN EXAMEN DE FORMA&lt;/td&gt;&lt;td class="izq6a-color" width="10%"&gt;22/04/2024&lt;/td&gt;&lt;td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width="30%"&gt;DEVUELTA EN BOLETIN 630&lt;/td&gt;&lt;td class="celda8" width="10%"&gt;&lt;a href="https://webpi.sapi.gob.ve/documentos/devolucion/marcas/forma/boletin630/2024001997.pdf" target="_blank"&gt;&lt;img border="1" height="40" src="https://webpi.sapi.gob.ve/imagenes/ver_devolucion.png" width="40"/&gt;&lt;/a&gt;&lt;/td&gt;&lt;/tr&gt;&lt;tr&gt;&lt;td class="izq6a-color" width="10%"&gt;26/06/2024&lt;/td&gt;&lt;td class="izq6a-color" width="10%"&gt;&lt;/td&gt;&lt;td class="izq6a-color" width="10%"&gt;0&lt;/td&gt;&lt;td class="izq6a-color" width="20%"&gt;ESCRITO ASOCIADO A MARCA EN TRAMITE - INFORMACION VARIA&lt;/td&gt;&lt;td class="izq6a-color" width="10%"&gt;26/06/2024&lt;/td&gt;&lt;td class="izq6a-color" width="30%"&gt;ESCRITO DE NOTIFICACION DE PODER BAJO EL NRO 2024-1343&lt;/td&gt;&lt;td class="celda8" width="10%"&gt;  &lt;/td&gt;&lt;/tr&gt;&lt;tr&gt;&lt;td class="izq6a-color" width="10%"&gt;27/06/2024&lt;/td&gt;&lt;td class="izq6a-color" width="10%"&gt;&lt;/td&gt;&lt;td class="izq6a-color" width="10%"&gt;630&lt;/td&gt;&lt;td class="izq6a-color" width="20%"&gt;ESCRITO DE REINGRESO&lt;/td&gt;&lt;td class="izq6a-color" width="10%"&gt;27/06/2024&lt;/td&gt;&lt;td class="izq6a-color" width="30%"&gt;Contestacion a Oficio de Devolucion de forma publicado en el boletin: 630. Tramite Webpi: 431772&lt;/td&gt;&lt;td class="celda8" width="10%"&gt;&lt;a href="https://webpi.sapi.gob.ve/documentos/cdevolucion/marcas/forma/boletin630/ecd_2024001997.pdf" target="_blank"&gt;&lt;img border="1" height="40" src="https://webpi.sapi.gob.ve/imagenes/ver_devolucion.png" width="40"/&gt;&lt;/a&gt;&lt;/td&gt;&lt;/tr&gt;&lt;tr&gt;&lt;td class="izq6a-color" width="10%"&gt;12/09/2024&lt;/td&gt;&lt;td class="izq6a-color" width="10%"&gt;&lt;/td&gt;&lt;td class="izq6a-color" width="10%"&gt;0&lt;/td&gt;&lt;td class="izq6a-color" width="20%"&gt;REINGRESO DE SOLICITUD&lt;/td&gt;&lt;td class="izq6a-color" width="10%"&gt;12/09/2024&lt;/td&gt;&lt;td class="izq6a-color" width="30%"&gt;&lt;/td&gt;&lt;td class="celda8" width="10%"&gt;  &lt;/td&gt;&lt;/tr&gt;&lt;tr&gt;&lt;td class="izq6a-color" width="10%"&gt;12/09/2024&lt;/td&gt;&lt;td class="izq6a-color" width="10%"&gt;&lt;/td&gt;&lt;td class="izq6a-color" width="10%"&gt;0&lt;/td&gt;&lt;td class="izq6a-color" width="20%"&gt;SOLICITUD CON EXAMEN DE FORMA APROBADO - PUBLICACION PRENSA AUTOMATICA&lt;/td&gt;&lt;td class="izq6a-color" width="10%"&gt;12/09/2024&lt;/td&gt;&lt;td class="izq6a-color" width="30%"&gt;&lt;/td&gt;&lt;td class="celda8" width="10%"&gt;  &lt;/td&gt;&lt;/tr&gt;&lt;tr&gt;&lt;td class="izq6a-color" width="10%"&gt;13/09/2024&lt;/td&gt;&lt;td class="izq6a-color" width="10%"&gt;&lt;/td&gt;&lt;td class="izq6a-color" width="10%"&gt;0&lt;/td&gt;&lt;td class="izq6a-color" width="20%"&gt;RECEPCION DE PUBLICACION EN PRENSA&lt;/td&gt;&lt;td class="izq6a-color" width="10%"&gt;16/09/2024&lt;/td&gt;&lt;td class="izq6a-color" width="30%"&gt;Periodico Digital del SAPI No.:2586 de Fecha: 13/09/2024 segun T/No.: 409482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width="10%"&gt;25/11/2024&lt;/td&gt;&lt;td class="izq6a-color" width="10%"&gt;&lt;/td&gt;&lt;td class="izq6a-color" width="10%"&gt;&lt;/td&gt;&lt;td class="izq6a-color" width="20%"&gt;BUSQUEDA GRAFICA ELABORADA, PENDIENTE DE EXAMEN DE FONDO&lt;/td&gt;&lt;td class="izq6a-color" width="10%"&gt;25/11/2024&lt;/td&gt;&lt;td class="izq6a-color" width="30%"&gt;BUSQUEDA GRAFICA ELABORADA, PENDIENTE DE EXAMEN DE FONDO&lt;/td&gt;&lt;td class="celda8" width="10%"&gt;  &lt;/td&gt;&lt;/tr&gt;&lt;tr&gt;&lt;td class="izq6a-color" width="10%"&gt;10/12/2024&lt;/td&gt;&lt;td class="izq6a-color" width="10%"&gt;&lt;/td&gt;&lt;td class="izq6a-color" width="10%"&gt;0&lt;/td&gt;&lt;td class="izq6a-color" width="20%"&gt;SOLICITUD EN EXAMEN DE REGISTRABILIDAD&lt;/td&gt;&lt;td class="izq6a-color" width="10%"&gt;10/12/2024&lt;/td&gt;&lt;td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width="10%"&gt;641&lt;/td&gt;&lt;td class="izq6a-color" width="20%"&gt;REGISTRO DE MARCA&lt;/td&gt;&lt;td class="izq6a-color" width="10%"&gt;07/02/2025&lt;/td&gt;&lt;td class="izq6a-color" width="30%"&gt;REGISTRO NUMERO: S083558, POR TRAMITE WEBPI: T0478543&lt;/td&gt;&lt;td class="celda8" width="10%"&gt;  &lt;/td&gt;&lt;/tr&gt;&lt;tr&gt;&lt;td class="izq6a-color" width="10%"&gt;07/02/2025&lt;/td&gt;&lt;td class="izq6a-color" width="10%"&gt;&lt;/td&gt;&lt;td class="izq6a-color" width="10%"&gt;478543&lt;/td&gt;&lt;td class="izq6a-color" width="20%"&gt;PAGO DE DERECHOS&lt;/td&gt;&lt;td class="izq6a-color" width="10%"&gt;07/02/2025&lt;/td&gt;&lt;td class="izq6a-color" width="30%"&gt;35&lt;/td&gt;&lt;td class="celda8" width="10%"&gt;  &lt;/td&gt;&lt;/tr&gt;&lt;/table&gt;</t>
  </si>
  <si>
    <t>Webpi 28-feb-2025 03:44:19</t>
  </si>
  <si>
    <t>S083340</t>
  </si>
  <si>
    <t>SERVICIOS JURÍDICOS, SERVICIOS PRESTADOS POR JURISTAS, ASISTENTES JURÍDICOS Y ABOGADOS ASESORES, A PERSONAS, GRUPOS DE PERSONAS, ORGANIZACIONES O EMPRESAS</t>
  </si>
  <si>
    <t>CONSISTE EN UNA ETIQUETA SOBRE UN FONDO BLANCO CONFORMADA POR LA PALABRA \\\"LABANCA ESCRITA EN LETRA DE MOLDE DE TRAZOS DELGADOS DE COLOR DORADO EN DONDE LA PRIMERA Y ÚLTIMA \\\"A\\\" TIENE EN EL MEDIO UN PUNTO DE COLOR DORADO Y LA \\\"A\\\" DEL MEDIO TIENE EN EL PRIMERO DE SUS EXTREMOS UNA FIGURA QUE ASEMEJA A UNA PLUMA ASIMISMO, LA LETRA \\\"N\\\" TIENE UN LIGERO ESPACIO ENTRE LAS LINEAS QUE LA CONFORMAN, EN LA PARTE INFERIOR SE REPRODUCE EL CONJUNTO DE PALABRAS \\\"LAW FIRM &amp; CONSULTING (QUE TRADUCIDO DEL IDIOMA INGLÉS AL ESPAÑOL SIGNIFICA FIRMA LEGAL Y CONSULTORIA), ESCRITO EN LETRAS DE MOLDE DE COLOR DORADO DE MENOR TAMAÑO. NO SE REIVINDICAN LAS PALABRAS \\\"LAW FIRM &amp; CONSULTING PORQUE PESE A ESTAR ESCRITAS EN INGLÉS SU SIGNIFICADO ES TRANSPARENTE PARA LA MAYORÍA DEL PÚBLICO REIVINDICAN LOS COLORES, DISEÑOS Y FORMAS. SE REIVINDICA LOS COLORES, DISEÑOS Y FORMAS.</t>
  </si>
  <si>
    <t>LABANCA LAW FIRM &amp; CONSULTING, C.A.</t>
  </si>
  <si>
    <t>CC Gold Country, piso 1, local A-001, Barcelona, Edo.Anzoátegui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</si>
  <si>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width="10%"&gt;12/03/2024&lt;/td&gt;&lt;td class="izq6a-color" width="10%"&gt;&lt;/td&gt;&lt;td class="izq6a-color" width="10%"&gt;0&lt;/td&gt;&lt;td class="izq6a-color" width="20%"&gt;INGRESO DE SOLICITUD&lt;/td&gt;&lt;td class="izq6a-color" width="10%"&gt;12/03/2024&lt;/td&gt;&lt;td class="izq6a-color" width="30%"&gt;Pago de Tasa y Publicacion en Prensa: F0670835 Tramite: 402891 Ref.: 398059&lt;/td&gt;&lt;td class="celda8" width="10%"&gt;  &lt;/td&gt;&lt;/tr&gt;&lt;tr&gt;&lt;td class="izq6a-color" width="10%"&gt;26/04/2024&lt;/td&gt;&lt;td class="izq6a-color" width="10%"&gt;&lt;/td&gt;&lt;td class="izq6a-color" width="10%"&gt;0&lt;/td&gt;&lt;td class="izq6a-color" width="20%"&gt;SOLICITUD EN EXAMEN DE FORMA&lt;/td&gt;&lt;td class="izq6a-color" width="10%"&gt;26/04/2024&lt;/td&gt;&lt;td class="izq6a-color" width="30%"&gt;&lt;/td&gt;&lt;td class="celda8" width="10%"&gt;  &lt;/td&gt;&lt;/tr&gt;&lt;tr&gt;&lt;td class="izq6a-color" width="10%"&gt;26/04/2024&lt;/td&gt;&lt;td class="izq6a-color" width="10%"&gt;&lt;/td&gt;&lt;td class="izq6a-color" width="10%"&gt;0&lt;/td&gt;&lt;td class="izq6a-color" width="20%"&gt;SOLICITUD EN EXAMEN DE FORMA&lt;/td&gt;&lt;td class="izq6a-color" width="10%"&gt;26/04/2024&lt;/td&gt;&lt;td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width="30%"&gt;DEVUELTA EN BOLETIN 630&lt;/td&gt;&lt;td class="celda8" width="10%"&gt;&lt;a href="https://webpi.sapi.gob.ve/documentos/devolucion/marcas/forma/boletin630/2024002137.pdf" target="_blank"&gt;&lt;img border="1" height="40" src="https://webpi.sapi.gob.ve/imagenes/ver_devolucion.png" width="40"/&gt;&lt;/a&gt;&lt;/td&gt;&lt;/tr&gt;&lt;tr&gt;&lt;td class="izq6a-color" width="10%"&gt;10/06/2024&lt;/td&gt;&lt;td class="izq6a-color" width="10%"&gt;&lt;/td&gt;&lt;td class="izq6a-color" width="10%"&gt;630&lt;/td&gt;&lt;td class="izq6a-color" width="20%"&gt;ESCRITO DE REINGRESO&lt;/td&gt;&lt;td class="izq6a-color" width="10%"&gt;10/06/2024&lt;/td&gt;&lt;td class="izq6a-color" width="30%"&gt;Contestacion a Oficio de Devolucion de forma publicado en el boletin: 630. Tramite Webpi: 427706&lt;/td&gt;&lt;td class="celda8" width="10%"&gt;&lt;a href="https://webpi.sapi.gob.ve/documentos/cdevolucion/marcas/forma/boletin630/ecd_2024002137.pdf" target="_blank"&gt;&lt;img border="1" height="40" src="https://webpi.sapi.gob.ve/imagenes/ver_devolucion.png" width="40"/&gt;&lt;/a&gt;&lt;/td&gt;&lt;/tr&gt;&lt;tr&gt;&lt;td class="izq6a-color" width="10%"&gt;16/09/2024&lt;/td&gt;&lt;td class="izq6a-color" width="10%"&gt;&lt;/td&gt;&lt;td class="izq6a-color" width="10%"&gt;0&lt;/td&gt;&lt;td class="izq6a-color" width="20%"&gt;REINGRESO DE SOLICITUD&lt;/td&gt;&lt;td class="izq6a-color" width="10%"&gt;16/09/2024&lt;/td&gt;&lt;td class="izq6a-color" width="30%"&gt;&lt;/td&gt;&lt;td class="celda8" width="10%"&gt;  &lt;/td&gt;&lt;/tr&gt;&lt;tr&gt;&lt;td class="izq6a-color" width="10%"&gt;17/09/2024&lt;/td&gt;&lt;td class="izq6a-color" width="10%"&gt;&lt;/td&gt;&lt;td class="izq6a-color" width="10%"&gt;0&lt;/td&gt;&lt;td class="izq6a-color" width="20%"&gt;SOLICITUD CON EXAMEN DE FORMA APROBADO - PUBLICACION PRENSA AUTOMATICA&lt;/td&gt;&lt;td class="izq6a-color" width="10%"&gt;17/09/2024&lt;/td&gt;&lt;td class="izq6a-color" width="30%"&gt;&lt;/td&gt;&lt;td class="celda8" width="10%"&gt;  &lt;/td&gt;&lt;/tr&gt;&lt;tr&gt;&lt;td class="izq6a-color" width="10%"&gt;17/09/2024&lt;/td&gt;&lt;td class="izq6a-color" width="10%"&gt;&lt;/td&gt;&lt;td class="izq6a-color" width="10%"&gt;0&lt;/td&gt;&lt;td class="izq6a-color" width="20%"&gt;RECEPCION DE PUBLICACION EN PRENSA&lt;/td&gt;&lt;td class="izq6a-color" width="10%"&gt;18/09/2024&lt;/td&gt;&lt;td class="izq6a-color" width="30%"&gt;Periodico Digital del SAPI No.:2590 de Fecha: 17/09/2024 segun T/No.: 402891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width="10%"&gt;25/11/2024&lt;/td&gt;&lt;td class="izq6a-color" width="10%"&gt;&lt;/td&gt;&lt;td class="izq6a-color" width="10%"&gt;&lt;/td&gt;&lt;td class="izq6a-color" width="20%"&gt;BUSQUEDA GRAFICA ELABORADA, PENDIENTE DE EXAMEN DE FONDO&lt;/td&gt;&lt;td class="izq6a-color" width="10%"&gt;25/11/2024&lt;/td&gt;&lt;td class="izq6a-color" width="30%"&gt;BUSQUEDA GRAFICA ELABORADA, PENDIENTE DE EXAMEN DE FONDO&lt;/td&gt;&lt;td class="celda8" width="10%"&gt;  &lt;/td&gt;&lt;/tr&gt;&lt;tr&gt;&lt;td class="izq6a-color" width="10%"&gt;05/12/2024&lt;/td&gt;&lt;td class="izq6a-color" width="10%"&gt;&lt;/td&gt;&lt;td class="izq6a-color" width="10%"&gt;0&lt;/td&gt;&lt;td class="izq6a-color" width="20%"&gt;SOLICITUD EN EXAMEN DE REGISTRABILIDAD&lt;/td&gt;&lt;td class="izq6a-color" width="10%"&gt;05/12/2024&lt;/td&gt;&lt;td class="izq6a-color" width="30%"&gt;&lt;/td&gt;&lt;td class="celda8" width="10%"&gt;  &lt;/td&gt;&lt;/tr&gt;&lt;tr&gt;&lt;td class="izq6a-color" width="10%"&gt;12/12/2024&lt;/td&gt;&lt;td class="izq6a-color" width="10%"&gt;05/02/2025&lt;/td&gt;&lt;td class="izq6a-color" width="10%"&gt;637&lt;/td&gt;&lt;td class="izq6a-color" width="20%"&gt;PUBLICACION DE STATUS ANTERIOR EN BOLETIN DE LA PROPIEDAD INDUSTRIAL (30 DIAS HABILES) &lt;/td&gt;&lt;td class="izq6a-color" width="10%"&gt;12/12/2024&lt;/td&gt;&lt;td class="izq6a-color" width="30%"&gt;CONCEDIDA EN BOLETIN 637&lt;/td&gt;&lt;td class="celda8" width="10%"&gt;  &lt;/td&gt;&lt;/tr&gt;&lt;tr&gt;&lt;td class="izq6a-color" width="10%"&gt;12/12/2024&lt;/td&gt;&lt;td class="izq6a-color" width="10%"&gt;12/12/2039&lt;/td&gt;&lt;td class="izq6a-color" width="10%"&gt;600&lt;/td&gt;&lt;td class="izq6a-color" width="20%"&gt;REGISTRO DE MARCA&lt;/td&gt;&lt;td class="izq6a-color" width="10%"&gt;28/01/2025&lt;/td&gt;&lt;td class="izq6a-color" width="30%"&gt;REGISTRO NUMERO: S083340, POR TRAMITE WEBPI: T0475726&lt;/td&gt;&lt;td class="celda8" width="10%"&gt;&lt;a href="http://multimedia.sapi.gob.ve/marcas/certificados/boletin637/2024002137.pdf" target="_blank"&gt;&lt;img border="1" height="40" src="https://webpi.sapi.gob.ve/imagenes/ver_devolucion.png" width="40"/&gt;&lt;/a&gt;&lt;/td&gt;&lt;/tr&gt;&lt;tr&gt;&lt;td class="izq6a-color" width="10%"&gt;28/01/2025&lt;/td&gt;&lt;td class="izq6a-color" width="10%"&gt;&lt;/td&gt;&lt;td class="izq6a-color" width="10%"&gt;475726&lt;/td&gt;&lt;td class="izq6a-color" width="20%"&gt;PAGO DE DERECHOS&lt;/td&gt;&lt;td class="izq6a-color" width="10%"&gt;28/01/2025&lt;/td&gt;&lt;td class="izq6a-color" width="30%"&gt;45&lt;/td&gt;&lt;td class="celda8" width="10%"&gt;  &lt;/td&gt;&lt;/tr&gt;&lt;/table&gt;</t>
  </si>
  <si>
    <t>Webpi 28-feb-2025 03:44:31</t>
  </si>
  <si>
    <t>SERVICIOS DE ENTRETENIMIENTO, A SABER, FACILITACIÓN DE SALAS DE JUEGOS INTERACTIVOS EN VIVO; SERVICIOS DE INFORMACIÓN, A SABER, SUMINISTRO DE INFORMACIÓN SOBRE JUEGOS INTERACTIVOS, INSCRIPCIÓN, RESERVAS Y PRECIOS, A TRAVÉS DE UN SITIO WEB; SERVICIOS DE ENTRETENIMIENTO, A SABER, PROGRAMAS DE PREMIOS DE CONCURSOS E INCENTIVOS DISEÑADOS PARA RECOMPENSAR A LOS PARTICIPANTES DEL JUEGO; SERVICIOS DE ENTRETENIMIENTO, A SABER, PROPORCIONAR JUEGOS INTERACTIVOS EN VIVO CENTRADOS EN LA APTITUD Y EL DESARROLLO DE HABILIDADES; SUMINISTRO DE SALAS DE JUEGOS INTERACTIVOS EN VIVO EN LAS QUE LOS PARTICIPANTES RESUELVEN DESAFÍOS FÍSICOS Y MENTALES CON FINES DE ENTRETENIMIENTO; SUMINISTRO DE INFORMACIÓN A LOS PARTICIPANTES, A SABER, PUNTUACIONES Y ESTADÍSTICAS, SEGUIMIENTO DE LAS RECOMPENSAS DE LOS JUGADORES, CALENDARIO DE ROTACIÓN DE JUEGOS Y DESAFÍOS DE OTROS JUGADORES A TRAVÉS DE UN SITIO WEB.</t>
  </si>
  <si>
    <t>ENRIQUE J. CHEANG VERA - MARIANELLA MONTILLA RIOS - IRINA TERRA PORLEY - VANEGAS JIMENEZ ROBERT - DOMINGUEZ FRANCHI MIGUEL ANGEL -</t>
  </si>
  <si>
    <t>2024-1321</t>
  </si>
  <si>
    <t>CONSISTE EN UNA CIRCUNFERENCIA, CON BORDE DE TRAZO FINO, DE COLOR NEGRO Y EN SU INTERIOR DE COLOR BLANCO. SUPERPUESTO SOBRE ÉL SE ENCUENTRA UN TRIANGULO DE COLOR BLANCO, DENTRO DE ÉL SE OBSERVAN DOS TRAZOS INCLINADOS GRUESOS UNIDOS EN SU PARTE INFERIOR DE COLOR NEGRO. SE REIVINDICA TODO EL CONJUNTO DESCRITO CON LOS COLORES INDICADOS EN ÉL.</t>
  </si>
  <si>
    <t>Activate Games Inc.</t>
  </si>
  <si>
    <t>1099 Wilkes Avenue, Unit 11, Winnipeg, MANITOBA R3P2S2 - CANADA</t>
  </si>
  <si>
    <t>CONCEDIDA EN BOLETIN 639</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</si>
  <si>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width="10%"&gt;13/03/2024&lt;/td&gt;&lt;td class="izq6a-color" width="10%"&gt;&lt;/td&gt;&lt;td class="izq6a-color" width="10%"&gt;0&lt;/td&gt;&lt;td class="izq6a-color" width="20%"&gt;INGRESO DE SOLICITUD&lt;/td&gt;&lt;td class="izq6a-color" width="10%"&gt;13/03/2024&lt;/td&gt;&lt;td class="izq6a-color" width="30%"&gt;Pago de Tasa y Publicacion en Prensa: F0678438 Tramite: 410726 Ref.: 405538&lt;/td&gt;&lt;td class="celda8" width="10%"&gt;  &lt;/td&gt;&lt;/tr&gt;&lt;tr&gt;&lt;td class="izq6a-color" width="10%"&gt;06/05/2024&lt;/td&gt;&lt;td class="izq6a-color" width="10%"&gt;&lt;/td&gt;&lt;td class="izq6a-color" width="10%"&gt;0&lt;/td&gt;&lt;td class="izq6a-color" width="20%"&gt;SOLICITUD EN EXAMEN DE FORMA&lt;/td&gt;&lt;td class="izq6a-color" width="10%"&gt;06/05/2024&lt;/td&gt;&lt;td class="izq6a-color" width="30%"&gt;&lt;/td&gt;&lt;td class="celda8" width="10%"&gt;  &lt;/td&gt;&lt;/tr&gt;&lt;tr&gt;&lt;td class="izq6a-color" width="10%"&gt;06/05/2024&lt;/td&gt;&lt;td class="izq6a-color" width="10%"&gt;&lt;/td&gt;&lt;td class="izq6a-color" width="10%"&gt;0&lt;/td&gt;&lt;td class="izq6a-color" width="20%"&gt;SOLICITUD EN EXAMEN DE FORMA&lt;/td&gt;&lt;td class="izq6a-color" width="10%"&gt;06/05/2024&lt;/td&gt;&lt;td class="izq6a-color" width="30%"&gt;&lt;/td&gt;&lt;td class="celda8" width="10%"&gt;  &lt;/td&gt;&lt;/tr&gt;&lt;tr&gt;&lt;td class="izq6a-color" width="10%"&gt;24/05/2024&lt;/td&gt;&lt;td class="izq6a-color" width="10%"&gt;08/07/2024&lt;/td&gt;&lt;td class="izq6a-color" width="10%"&gt;630&lt;/td&gt;&lt;td class="izq6a-color" width="20%"&gt;PUBLICACION DE STATUS ANTERIOR EN BOLETIN DE LA PROPIEDAD INDUSTRIAL (30 DIAS HABILES) &lt;/td&gt;&lt;td class="izq6a-color" width="10%"&gt;24/05/2024&lt;/td&gt;&lt;td class="izq6a-color" width="30%"&gt;DEVUELTA EN BOLETIN 630&lt;/td&gt;&lt;td class="celda8" width="10%"&gt;&lt;a href="https://webpi.sapi.gob.ve/documentos/devolucion/marcas/forma/boletin630/2024002185.pdf" target="_blank"&gt;&lt;img border="1" height="40" src="https://webpi.sapi.gob.ve/imagenes/ver_devolucion.png" width="40"/&gt;&lt;/a&gt;&lt;/td&gt;&lt;/tr&gt;&lt;tr&gt;&lt;td class="izq6a-color" width="10%"&gt;28/06/2024&lt;/td&gt;&lt;td class="izq6a-color" width="10%"&gt;&lt;/td&gt;&lt;td class="izq6a-color" width="10%"&gt;630&lt;/td&gt;&lt;td class="izq6a-color" width="20%"&gt;ESCRITO DE REINGRESO&lt;/td&gt;&lt;td class="izq6a-color" width="10%"&gt;28/06/2024&lt;/td&gt;&lt;td class="izq6a-color" width="30%"&gt;Contestacion a Oficio de Devolucion de forma publicado en el boletin: 630. Tramite Webpi: 432006&lt;/td&gt;&lt;td class="celda8" width="10%"&gt;&lt;a href="https://webpi.sapi.gob.ve/documentos/cdevolucion/marcas/forma/boletin630/ecd_2024002185.pdf" target="_blank"&gt;&lt;img border="1" height="40" src="https://webpi.sapi.gob.ve/imagenes/ver_devolucion.png" width="40"/&gt;&lt;/a&gt;&lt;/td&gt;&lt;/tr&gt;&lt;tr&gt;&lt;td class="izq6a-color" width="10%"&gt;21/11/2024&lt;/td&gt;&lt;td class="izq6a-color" width="10%"&gt;&lt;/td&gt;&lt;td class="izq6a-color" width="10%"&gt;0&lt;/td&gt;&lt;td class="izq6a-color" width="20%"&gt;REINGRESO DE SOLICITUD&lt;/td&gt;&lt;td class="izq6a-color" width="10%"&gt;21/11/2024&lt;/td&gt;&lt;td class="izq6a-color" width="30%"&gt;&lt;/td&gt;&lt;td class="celda8" width="10%"&gt;  &lt;/td&gt;&lt;/tr&gt;&lt;tr&gt;&lt;td class="izq6a-color" width="10%"&gt;22/11/2024&lt;/td&gt;&lt;td class="izq6a-color" width="10%"&gt;&lt;/td&gt;&lt;td class="izq6a-color" width="10%"&gt;0&lt;/td&gt;&lt;td class="izq6a-color" width="20%"&gt;SOLICITUD CON EXAMEN DE FORMA APROBADO - PUBLICACION PRENSA AUTOMATICA&lt;/td&gt;&lt;td class="izq6a-color" width="10%"&gt;22/11/2024&lt;/td&gt;&lt;td class="izq6a-color" width="30%"&gt;&lt;/td&gt;&lt;td class="celda8" width="10%"&gt;  &lt;/td&gt;&lt;/tr&gt;&lt;tr&gt;&lt;td class="izq6a-color" width="10%"&gt;29/11/2024&lt;/td&gt;&lt;td class="izq6a-color" width="10%"&gt;&lt;/td&gt;&lt;td class="izq6a-color" width="10%"&gt;0&lt;/td&gt;&lt;td class="izq6a-color" width="20%"&gt;RECEPCION DE PUBLICACION EN PRENSA&lt;/td&gt;&lt;td class="izq6a-color" width="10%"&gt;02/12/2024&lt;/td&gt;&lt;td class="izq6a-color" width="30%"&gt;Periodico Digital del SAPI No.:2663 de Fecha: 29/11/2024 segun T/No.: 410726 &lt;/td&gt;&lt;td class="celda8" width="10%"&gt;  &lt;/td&gt;&lt;/tr&gt;&lt;tr&gt;&lt;td class="izq6a-color" width="10%"&gt;02/12/2024&lt;/td&gt;&lt;td class="izq6a-color" width="10%"&gt;&lt;/td&gt;&lt;td class="izq6a-color" width="10%"&gt;636&lt;/td&gt;&lt;td class="izq6a-color" width="20%"&gt;ORDEN DE PUBLICACION EN BOLETIN COMO SOLICITADA&lt;/td&gt;&lt;td class="izq6a-color" width="10%"&gt;02/12/2024&lt;/td&gt;&lt;td class="izq6a-color" width="30%"&gt;&lt;/td&gt;&lt;td class="celda8" width="10%"&gt;  &lt;/td&gt;&lt;/tr&gt;&lt;tr&gt;&lt;td class="izq6a-color" width="10%"&gt;12/12/2024&lt;/td&gt;&lt;td class="izq6a-color" width="10%"&gt;05/02/2025&lt;/td&gt;&lt;td class="izq6a-color" width="10%"&gt;637&lt;/td&gt;&lt;td class="izq6a-color" width="20%"&gt;PUBLICACION DE LA MARCA COMO SOLICITADA &lt;/td&gt;&lt;td class="izq6a-color" width="10%"&gt;12/12/2024&lt;/td&gt;&lt;td class="izq6a-color" width="30%"&gt;PUBLICADA EN BOLETIN 637&lt;/td&gt;&lt;td class="celda8" width="10%"&gt;  &lt;/td&gt;&lt;/tr&gt;&lt;tr&gt;&lt;td class="izq6a-color" width="10%"&gt;05/02/2025&lt;/td&gt;&lt;td class="izq6a-color" width="10%"&gt;&lt;/td&gt;&lt;td class="izq6a-color" width="10%"&gt;&lt;/td&gt;&lt;td class="izq6a-color" width="20%"&gt;BUSQUEDA GRAFICA ELABORADA, PENDIENTE DE EXAMEN DE FONDO&lt;/td&gt;&lt;td class="izq6a-color" width="10%"&gt;05/02/2025&lt;/td&gt;&lt;td class="izq6a-color" width="30%"&gt;BUSQUEDA GRAFICA ELABORADA, PENDIENTE DE EXAMEN DE FONDO&lt;/td&gt;&lt;td class="celda8" width="10%"&gt;  &lt;/td&gt;&lt;/tr&gt;&lt;tr&gt;&lt;td class="izq6a-color" width="10%"&gt;07/02/2025&lt;/td&gt;&lt;td class="izq6a-color" width="10%"&gt;&lt;/td&gt;&lt;td class="izq6a-color" width="10%"&gt;0&lt;/td&gt;&lt;td class="izq6a-color" width="20%"&gt;SOLICITUD EN EXAMEN DE REGISTRABILIDAD&lt;/td&gt;&lt;td class="izq6a-color" width="10%"&gt;07/02/2025&lt;/td&gt;&lt;td class="izq6a-color" width="30%"&gt;&lt;/td&gt;&lt;td class="celda8" width="10%"&gt;  &lt;/td&gt;&lt;/tr&gt;&lt;tr&gt;&lt;td class="izq6a-color" width="10%"&gt;26/02/2025&lt;/td&gt;&lt;td class="izq6a-color" width="10%"&gt;10/04/2025&lt;/td&gt;&lt;td class="izq6a-color" width="10%"&gt;639&lt;/td&gt;&lt;td class="izq6a-color" width="20%"&gt;PUBLICACION DE STATUS ANTERIOR EN BOLETIN DE LA PROPIEDAD INDUSTRIAL (30 DIAS HABILES) &lt;/td&gt;&lt;td class="izq6a-color" width="10%"&gt;26/02/2025&lt;/td&gt;&lt;td class="izq6a-color" width="30%"&gt;CONCEDIDA EN BOLETIN 639&lt;/td&gt;&lt;td class="celda8" width="10%"&gt;  &lt;/td&gt;&lt;/tr&gt;&lt;/table&gt;</t>
  </si>
  <si>
    <t>Webpi 28-feb-2025 03:44:42</t>
  </si>
  <si>
    <t>P401657</t>
  </si>
  <si>
    <t>TELAS, ROPA DE CAMA, COBIJAS, TOALLAS, CORTINAS, PAÑUELOS.</t>
  </si>
  <si>
    <t>EL DISEÑO CONSISTE EN UN FONDO CUADRADO DE COLOR NEGRO, UNA LETRA B EN LA PARTE SUPERIOR DE COLOR GRIS EN DISTINTOS TONOS Y CREADA EN FORMA DE RELIEVE, SEGUIDO DE ESTO, SE LEE BESTANDIG EN LETRAS MAYÚSCULAS DE COLOR BLANCO (BESTANDIG TRADUCIDO DEL ALEMÁN AL CASTELLANO SIGNIFICA RESISTENTE), FINALMENTE EN LA PARTE INFERIOR SE LEE APPLIANCES EN LETRAS DELGADAS, MAYÚSCULAS Y DE COLOR BLANCO (APPLIANCES TRADUCIDO DEL INGLÉS AL CASTELLANO SIGNIFICA ACCESORIOS), LA PALABRA APPLIANCES NO SE REIVINDICA POR SER TERMINO GENÉRICO, PERO SÍ SE REIVINDICA TODO EL CONJUNTO DESCRITO.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</si>
  <si>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width="10%"&gt;13/03/2024&lt;/td&gt;&lt;td class="izq6a-color" width="10%"&gt;&lt;/td&gt;&lt;td class="izq6a-color" width="10%"&gt;0&lt;/td&gt;&lt;td class="izq6a-color" width="20%"&gt;INGRESO DE SOLICITUD&lt;/td&gt;&lt;td class="izq6a-color" width="10%"&gt;13/03/2024&lt;/td&gt;&lt;td class="izq6a-color" width="30%"&gt;Pago de Tasa y Publicacion en Prensa: F0677491 Tramite: 409737 Ref.: 404780&lt;/td&gt;&lt;td class="celda8" width="10%"&gt;  &lt;/td&gt;&lt;/tr&gt;&lt;tr&gt;&lt;td class="izq6a-color" width="10%"&gt;30/04/2024&lt;/td&gt;&lt;td class="izq6a-color" width="10%"&gt;&lt;/td&gt;&lt;td class="izq6a-color" width="10%"&gt;0&lt;/td&gt;&lt;td class="izq6a-color" width="20%"&gt;POR NOTIFICAR ORDEN DE PUBLICACION EN PRENSA POR EXAM. DE FORMA APROBADO&lt;/td&gt;&lt;td class="izq6a-color" width="10%"&gt;30/04/2024&lt;/td&gt;&lt;td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F0677491 Tramite: 409737 Ref.: 404780&lt;/td&gt;&lt;td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409737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width="10%"&gt;14/08/2024&lt;/td&gt;&lt;td class="izq6a-color" width="10%"&gt;&lt;/td&gt;&lt;td class="izq6a-color" width="10%"&gt;&lt;/td&gt;&lt;td class="izq6a-color" width="20%"&gt;BUSQUEDA GRAFICA ELABORADA, PENDIENTE DE EXAMEN DE FONDO&lt;/td&gt;&lt;td class="izq6a-color" width="10%"&gt;14/08/2024&lt;/td&gt;&lt;td class="izq6a-color" width="30%"&gt;BUSQUEDA GRAFICA ELABORADA, PENDIENTE DE EXAMEN DE FONDO&lt;/td&gt;&lt;td class="celda8" width="10%"&gt;  &lt;/td&gt;&lt;/tr&gt;&lt;tr&gt;&lt;td class="izq6a-color" width="10%"&gt;14/08/2024&lt;/td&gt;&lt;td class="izq6a-color" width="10%"&gt;&lt;/td&gt;&lt;td class="izq6a-color" width="10%"&gt;0&lt;/td&gt;&lt;td class="izq6a-color" width="20%"&gt;SOLICITUD EN EXAMEN DE REGISTRABILIDAD&lt;/td&gt;&lt;td class="izq6a-color" width="10%"&gt;14/08/2024&lt;/td&gt;&lt;td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width="10%"&gt;392&lt;/td&gt;&lt;td class="izq6a-color" width="20%"&gt;REGISTRO DE MARCA&lt;/td&gt;&lt;td class="izq6a-color" width="10%"&gt;20/09/2024&lt;/td&gt;&lt;td class="izq6a-color" width="30%"&gt;REGISTRO NUMERO: P401657&lt;/td&gt;&lt;td class="celda8" width="10%"&gt;&lt;a href="http://multimedia.sapi.gob.ve/marcas/certificados/boletin634/2024002217.pdf" target="_blank"&gt;&lt;img border="1" height="40" src="https://webpi.sapi.gob.ve/imagenes/ver_devolucion.png" width="40"/&gt;&lt;/a&gt;&lt;/td&gt;&lt;/tr&gt;&lt;tr&gt;&lt;td class="izq6a-color" width="10%"&gt;20/09/2024&lt;/td&gt;&lt;td class="izq6a-color" width="10%"&gt;&lt;/td&gt;&lt;td class="izq6a-color" width="10%"&gt;714393&lt;/td&gt;&lt;td class="izq6a-color" width="20%"&gt;PAGO DE DERECHOS&lt;/td&gt;&lt;td class="izq6a-color" width="10%"&gt;20/09/2024&lt;/td&gt;&lt;td class="izq6a-color" width="30%"&gt;24&lt;/td&gt;&lt;td class="celda8" width="10%"&gt;  &lt;/td&gt;&lt;/tr&gt;&lt;/table&gt;</t>
  </si>
  <si>
    <t>Webpi 28-feb-2025 03:44:54</t>
  </si>
  <si>
    <t>S081816</t>
  </si>
  <si>
    <t>CONSTRUCCION, REMODELACION, INSTALACION, MANTENIMIENTO, REVISION Y REPARACION DE ELECTRODOMESTICOS.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</si>
  <si>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width="10%"&gt;13/03/2024&lt;/td&gt;&lt;td class="izq6a-color" width="10%"&gt;&lt;/td&gt;&lt;td class="izq6a-color" width="10%"&gt;0&lt;/td&gt;&lt;td class="izq6a-color" width="20%"&gt;INGRESO DE SOLICITUD&lt;/td&gt;&lt;td class="izq6a-color" width="10%"&gt;13/03/2024&lt;/td&gt;&lt;td class="izq6a-color" width="30%"&gt;Pago de Tasa y Publicacion en Prensa: F0677491 Tramite: 409737 Ref.: 404789&lt;/td&gt;&lt;td class="celda8" width="10%"&gt;  &lt;/td&gt;&lt;/tr&gt;&lt;tr&gt;&lt;td class="izq6a-color" width="10%"&gt;30/04/2024&lt;/td&gt;&lt;td class="izq6a-color" width="10%"&gt;&lt;/td&gt;&lt;td class="izq6a-color" width="10%"&gt;0&lt;/td&gt;&lt;td class="izq6a-color" width="20%"&gt;POR NOTIFICAR ORDEN DE PUBLICACION EN PRENSA POR EXAM. DE FORMA APROBADO&lt;/td&gt;&lt;td class="izq6a-color" width="10%"&gt;30/04/2024&lt;/td&gt;&lt;td class="izq6a-color" width="30%"&gt;&lt;/td&gt;&lt;td class="celda8" width="10%"&gt;  &lt;/td&gt;&lt;/tr&gt;&lt;tr&gt;&lt;td class="izq6a-color" width="10%"&gt;24/05/2024&lt;/td&gt;&lt;td class="izq6a-color" width="10%"&gt;22/07/2024&lt;/td&gt;&lt;td class="izq6a-color" width="10%"&gt;630&lt;/td&gt;&lt;td class="izq6a-color" width="20%"&gt;ORDEN DE PUBLICACION EN PRENSA NOTIFICADA EN BOLETIN&lt;/td&gt;&lt;td class="izq6a-color" width="10%"&gt;24/05/2024&lt;/td&gt;&lt;td class="izq6a-color" width="30%"&gt;ORDEN DE PUBLICACION NOTIFICADA EN BOLETIN 630&lt;/td&gt;&lt;td class="celda8" width="10%"&gt;  &lt;/td&gt;&lt;/tr&gt;&lt;tr&gt;&lt;td class="izq6a-color" width="10%"&gt;24/05/2024&lt;/td&gt;&lt;td class="izq6a-color" width="10%"&gt;&lt;/td&gt;&lt;td class="izq6a-color" width="10%"&gt;630&lt;/td&gt;&lt;td class="izq6a-color" width="20%"&gt;PUBLICACION EN PRENSA DIGITAL PAGADA Y EN CURSO&lt;/td&gt;&lt;td class="izq6a-color" width="10%"&gt;24/05/2024&lt;/td&gt;&lt;td class="izq6a-color" width="30%"&gt;Pago de Tasa y Publicacion en Prensa: F0677491 Tramite: 409737 Ref.: 404789&lt;/td&gt;&lt;td class="celda8" width="10%"&gt;  &lt;/td&gt;&lt;/tr&gt;&lt;tr&gt;&lt;td class="izq6a-color" width="10%"&gt;24/05/2024&lt;/td&gt;&lt;td class="izq6a-color" width="10%"&gt;&lt;/td&gt;&lt;td class="izq6a-color" width="10%"&gt;0&lt;/td&gt;&lt;td class="izq6a-color" width="20%"&gt;RECEPCION DE PUBLICACION EN PRENSA&lt;/td&gt;&lt;td class="izq6a-color" width="10%"&gt;04/06/2024&lt;/td&gt;&lt;td class="izq6a-color" width="30%"&gt;Periodico Digital del SAPI No.:2474 de Fecha: 24/05/2024 segun T/No.: 409737 &lt;/td&gt;&lt;td class="celda8" width="10%"&gt;  &lt;/td&gt;&lt;/tr&gt;&lt;tr&gt;&lt;td class="izq6a-color" width="10%"&gt;13/06/2024&lt;/td&gt;&lt;td class="izq6a-color" width="10%"&gt;&lt;/td&gt;&lt;td class="izq6a-color" width="10%"&gt;630&lt;/td&gt;&lt;td class="izq6a-color" width="20%"&gt;ORDEN DE PUBLICACION EN BOLETIN COMO SOLICITADA&lt;/td&gt;&lt;td class="izq6a-color" width="10%"&gt;13/06/2024&lt;/td&gt;&lt;td class="izq6a-color" width="30%"&gt;&lt;/td&gt;&lt;td class="celda8" width="10%"&gt;  &lt;/td&gt;&lt;/tr&gt;&lt;tr&gt;&lt;td class="izq6a-color" width="10%"&gt;20/06/2024&lt;/td&gt;&lt;td class="izq6a-color" width="10%"&gt;05/08/2024&lt;/td&gt;&lt;td class="izq6a-color" width="10%"&gt;631&lt;/td&gt;&lt;td class="izq6a-color" width="20%"&gt;PUBLICACION DE LA MARCA COMO SOLICITADA &lt;/td&gt;&lt;td class="izq6a-color" width="10%"&gt;20/06/2024&lt;/td&gt;&lt;td class="izq6a-color" width="30%"&gt;PUBLICADA EN BOLETIN 631&lt;/td&gt;&lt;td class="celda8" width="10%"&gt;  &lt;/td&gt;&lt;/tr&gt;&lt;tr&gt;&lt;td class="izq6a-color" width="10%"&gt;14/08/2024&lt;/td&gt;&lt;td class="izq6a-color" width="10%"&gt;&lt;/td&gt;&lt;td class="izq6a-color" width="10%"&gt;&lt;/td&gt;&lt;td class="izq6a-color" width="20%"&gt;BUSQUEDA GRAFICA ELABORADA, PENDIENTE DE EXAMEN DE FONDO&lt;/td&gt;&lt;td class="izq6a-color" width="10%"&gt;14/08/2024&lt;/td&gt;&lt;td class="izq6a-color" width="30%"&gt;BUSQUEDA GRAFICA ELABORADA, PENDIENTE DE EXAMEN DE FONDO&lt;/td&gt;&lt;td class="celda8" width="10%"&gt;  &lt;/td&gt;&lt;/tr&gt;&lt;tr&gt;&lt;td class="izq6a-color" width="10%"&gt;14/08/2024&lt;/td&gt;&lt;td class="izq6a-color" width="10%"&gt;&lt;/td&gt;&lt;td class="izq6a-color" width="10%"&gt;0&lt;/td&gt;&lt;td class="izq6a-color" width="20%"&gt;SOLICITUD EN EXAMEN DE REGISTRABILIDAD&lt;/td&gt;&lt;td class="izq6a-color" width="10%"&gt;14/08/2024&lt;/td&gt;&lt;td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width="30%"&gt;CONCEDIDA EN BOLETIN 634&lt;/td&gt;&lt;td class="celda8" width="10%"&gt;  &lt;/td&gt;&lt;/tr&gt;&lt;tr&gt;&lt;td class="izq6a-color" width="10%"&gt;13/09/2024&lt;/td&gt;&lt;td class="izq6a-color" width="10%"&gt;13/09/2039&lt;/td&gt;&lt;td class="izq6a-color" width="10%"&gt;392&lt;/td&gt;&lt;td class="izq6a-color" width="20%"&gt;REGISTRO DE MARCA&lt;/td&gt;&lt;td class="izq6a-color" width="10%"&gt;20/09/2024&lt;/td&gt;&lt;td class="izq6a-color" width="30%"&gt;REGISTRO NUMERO: S081816&lt;/td&gt;&lt;td class="celda8" width="10%"&gt;&lt;a href="http://multimedia.sapi.gob.ve/marcas/certificados/boletin634/2024002221.pdf" target="_blank"&gt;&lt;img border="1" height="40" src="https://webpi.sapi.gob.ve/imagenes/ver_devolucion.png" width="40"/&gt;&lt;/a&gt;&lt;/td&gt;&lt;/tr&gt;&lt;tr&gt;&lt;td class="izq6a-color" width="10%"&gt;20/09/2024&lt;/td&gt;&lt;td class="izq6a-color" width="10%"&gt;&lt;/td&gt;&lt;td class="izq6a-color" width="10%"&gt;714393&lt;/td&gt;&lt;td class="izq6a-color" width="20%"&gt;PAGO DE DERECHOS&lt;/td&gt;&lt;td class="izq6a-color" width="10%"&gt;20/09/2024&lt;/td&gt;&lt;td class="izq6a-color" width="30%"&gt;37&lt;/td&gt;&lt;td class="celda8" width="10%"&gt;  &lt;/td&gt;&lt;/tr&gt;&lt;/table&gt;</t>
  </si>
  <si>
    <t>Webpi 28-feb-2025 03:45:07</t>
  </si>
  <si>
    <t>Webpi 28-feb-2025 03:45:19</t>
  </si>
  <si>
    <t>Webpi 28-feb-2025 03:45:30</t>
  </si>
  <si>
    <t>P403586</t>
  </si>
  <si>
    <t>CORREAS TRANSPORTADORAS; RODILLOS DE CINTAS TRANSPORTADORAS; PARTES DE MÁQUINAS, EN CONCRETO, COJINETES Y COJINETES DE RODILLOS; COJINETES DE MOTORES; CADENAS DE TRANSMISIÓN DE RODILLOS SIENDO PARTES DE MÁQUINAS; PARTES DE MÁQUINAS, EN CONCRETO, PIÑONES PARA USO CON CADENAS DE TRANSMISIÓN DE RODILLOS; SELLOS HIDRÁULICOS DE ACEITE, EN CONCRETO, BUJÍAS Y TAPAS DE DEPÓSITO DEL ACEITE COMO PIEZAS DE MOTORES DE VEHÍCULOS; JUNTAS TÓRICAS Y CORREAS TRAPEZOIDALES PARA MOTORES; PIEZAS PARA AUTOMÓVILES, EN CONCRETO, FILTROS DE COMBUSTIBLE, FILTROS DE AIRE PARA MOTORES DE VEHÍCULOS, BOMBAS DE COMBUSTIBLE PARA MOTORES DE VEHÍCULOS CORREAS DE VENTILADOR PARA MOTORES, JUEGOS DE CABLES DE ENCENDIDO PARA MOTORES DE VEHÍCULOS, TAPAS Y ROTORES DE DISTRIBUIDORES PARA MOTORES DE VEHÍCULOS; TROQUELES PARA MÁQUINAS HERRAMIENTAS; HERRAMIENTAS AUTOMOTRICES ELÉCTRICAS UTILIZADAS PARA INSTALAR COJINETES, RÓTULAS, FRENOS, FILTROS Y OTRAS PIEZAS DE MOTORES DE AUTOMOCIÓN; PIEZAS DE MAQUINARIA AGRÍCOLA, EN CONCRETO, CORREAS DE VENTILADOR, JUNTAS TÓRICAS Y CORREAS TRAPEZOIDALES PARA MOTORES, SECCIONES DE CUCHILLAS, CUCHILLAS, BARRAS DE CUCHILLAS, BARRAS DE CORTE, FILTROS DE COMBUSTIBLE, RÓTULAS, FILTROS DE AIRE, BOMBAS DE COMBUSTIBLE, JUEGOS DE CABLES DE ENCENDIDO Y TAPAS Y ROTORES DE DISTRIBUIDORES PARA MOTORES; PIEZAS DE REPUESTO PARA MOTORES DE AUTOMÓVILES, EN CONCRETO, JUNTAS TÓRICAS, CORREAS TRAPEZOIDALES, PARTES DE MOTOR COMO JUNTAS DE MOTOR, FILTROS Y CÁRTERES PARA MOTORES; PIEZAS DE REPUESTO PARA MOTOCICLETAS, EN CONCRETO, PIEZAS DE MOTOR COMO JUNTAS DE MOTOR, FILTROS Y CÁRTERES PARA MOTORES, Y PIEZAS ELÉCTRICAS COMO CABLES DE ENCENDIDO.</t>
  </si>
  <si>
    <t>CARLOS VALEDON HURTADO - LEOPOLDO MARQUEZ LEFELD - TERRERO PLANCHART MARIA ELENA - NAZARETH DJENANIAN DERTOROSSIAN - AMOROSO DE SENA FLAVIA -</t>
  </si>
  <si>
    <t>6665 boulevard Henri-Bourassa Ouest, Saint-Laurent, Quebec H4R 1E1. - CANADA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</si>
  <si>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width="10%"&gt;04/04/2024&lt;/td&gt;&lt;td class="izq6a-color" width="10%"&gt;&lt;/td&gt;&lt;td class="izq6a-color" width="10%"&gt;0&lt;/td&gt;&lt;td class="izq6a-color" width="20%"&gt;INGRESO DE SOLICITUD&lt;/td&gt;&lt;td class="izq6a-color" width="10%"&gt;04/04/2024&lt;/td&gt;&lt;td class="izq6a-color" width="30%"&gt;Pago de Tasa y Publicacion en Prensa: F0682477 Tramite: 415111 Ref.: 408717&lt;/td&gt;&lt;td class="celda8" width="10%"&gt;  &lt;/td&gt;&lt;/tr&gt;&lt;tr&gt;&lt;td class="izq6a-color" width="10%"&gt;07/06/2024&lt;/td&gt;&lt;td class="izq6a-color" width="10%"&gt;&lt;/td&gt;&lt;td class="izq6a-color" width="10%"&gt;0&lt;/td&gt;&lt;td class="izq6a-color" width="20%"&gt;POR NOTIFICAR ORDEN DE PUBLICACION EN PRENSA POR EXAM. DE FORMA APROBADO&lt;/td&gt;&lt;td class="izq6a-color" width="10%"&gt;07/06/2024&lt;/td&gt;&lt;td class="izq6a-color" width="30%"&gt;&lt;/td&gt;&lt;td class="celda8" width="10%"&gt;  &lt;/td&gt;&lt;/tr&gt;&lt;tr&gt;&lt;td class="izq6a-color" width="10%"&gt;08/07/2024&lt;/td&gt;&lt;td class="izq6a-color" width="10%"&gt;05/09/2024&lt;/td&gt;&lt;td class="izq6a-color" width="10%"&gt;632&lt;/td&gt;&lt;td class="izq6a-color" width="20%"&gt;ORDEN DE PUBLICACION EN PRENSA NOTIFICADA EN BOLETIN&lt;/td&gt;&lt;td class="izq6a-color" width="10%"&gt;08/07/2024&lt;/td&gt;&lt;td class="izq6a-color" width="30%"&gt;ORDEN DE PUBLICACION NOTIFICADA EN BOLETIN 632&lt;/td&gt;&lt;td class="celda8" width="10%"&gt;  &lt;/td&gt;&lt;/tr&gt;&lt;tr&gt;&lt;td class="izq6a-color" width="10%"&gt;08/07/2024&lt;/td&gt;&lt;td class="izq6a-color" width="10%"&gt;&lt;/td&gt;&lt;td class="izq6a-color" width="10%"&gt;632&lt;/td&gt;&lt;td class="izq6a-color" width="20%"&gt;PUBLICACION EN PRENSA DIGITAL PAGADA Y EN CURSO&lt;/td&gt;&lt;td class="izq6a-color" width="10%"&gt;08/07/2024&lt;/td&gt;&lt;td class="izq6a-color" width="30%"&gt;Pago de Tasa y Publicacion en Prensa: F0682477 Tramite: 415111 Ref.: 408717&lt;/td&gt;&lt;td class="celda8" width="10%"&gt;  &lt;/td&gt;&lt;/tr&gt;&lt;tr&gt;&lt;td class="izq6a-color" width="10%"&gt;08/07/2024&lt;/td&gt;&lt;td class="izq6a-color" width="10%"&gt;&lt;/td&gt;&lt;td class="izq6a-color" width="10%"&gt;0&lt;/td&gt;&lt;td class="izq6a-color" width="20%"&gt;RECEPCION DE PUBLICACION EN PRENSA&lt;/td&gt;&lt;td class="izq6a-color" width="10%"&gt;26/07/2024&lt;/td&gt;&lt;td class="izq6a-color" width="30%"&gt;Periodico Digital del SAPI No.:2519 de Fecha: 08/07/2024 segun T/No.: 415111 &lt;/td&gt;&lt;td class="celda8" width="10%"&gt;  &lt;/td&gt;&lt;/tr&gt;&lt;tr&gt;&lt;td class="izq6a-color" width="10%"&gt;07/08/2024&lt;/td&gt;&lt;td class="izq6a-color" width="10%"&gt;&lt;/td&gt;&lt;td class="izq6a-color" width="10%"&gt;632&lt;/td&gt;&lt;td class="izq6a-color" width="20%"&gt;ORDEN DE PUBLICACION EN BOLETIN COMO SOLICITADA&lt;/td&gt;&lt;td class="izq6a-color" width="10%"&gt;07/08/2024&lt;/td&gt;&lt;td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width="10%"&gt;03/10/2024&lt;/td&gt;&lt;td class="izq6a-color" width="10%"&gt;&lt;/td&gt;&lt;td class="izq6a-color" width="10%"&gt;0&lt;/td&gt;&lt;td class="izq6a-color" width="20%"&gt;SOLICITUD EN EXAMEN DE REGISTRABILIDAD&lt;/td&gt;&lt;td class="izq6a-color" width="10%"&gt;03/10/2024&lt;/td&gt;&lt;td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width="10%"&gt;488&lt;/td&gt;&lt;td class="izq6a-color" width="20%"&gt;REGISTRO DE MARCA&lt;/td&gt;&lt;td class="izq6a-color" width="10%"&gt;19/11/2024&lt;/td&gt;&lt;td class="izq6a-color" width="30%"&gt;REGISTRO NUMERO: P403586, POR TRAMITE WEBPI: T0463028&lt;/td&gt;&lt;td class="celda8" width="10%"&gt;&lt;a href="http://multimedia.sapi.gob.ve/marcas/certificados/boletin635/2024002990.pdf" target="_blank"&gt;&lt;img border="1" height="40" src="https://webpi.sapi.gob.ve/imagenes/ver_devolucion.png" width="40"/&gt;&lt;/a&gt;&lt;/td&gt;&lt;/tr&gt;&lt;tr&gt;&lt;td class="izq6a-color" width="10%"&gt;19/11/2024&lt;/td&gt;&lt;td class="izq6a-color" width="10%"&gt;&lt;/td&gt;&lt;td class="izq6a-color" width="10%"&gt;463028&lt;/td&gt;&lt;td class="izq6a-color" width="20%"&gt;PAGO DE DERECHOS&lt;/td&gt;&lt;td class="izq6a-color" width="10%"&gt;19/11/2024&lt;/td&gt;&lt;td class="izq6a-color" width="30%"&gt;7&lt;/td&gt;&lt;td class="celda8" width="10%"&gt;  &lt;/td&gt;&lt;/tr&gt;&lt;/table&gt;</t>
  </si>
  <si>
    <t>Webpi 28-feb-2025 03:45:42</t>
  </si>
  <si>
    <t>SERVICIOS DE VENTA AL POR MENOR RELACIONADOS CON ARTÍCULOS PARA EL HOGAR; ARTÍCULOS DE DECORACIÓN PARA EL HOGAR, DECORACIÓN DE INTERIORES, DECORACIÓN DE MESAS-COMEDORES. SERVICIOS DE VENTA MINORISTA EN LÍNEA RELACIONADOS CON ARTÍCULOS PARA EL HOGAR; ARTÍCULOS DE DECORACIÓN PARA EL HOGAR, DECORACIÓN DE INTERIORES, DECORACIÓN DE MESAS-COMEDORES.</t>
  </si>
  <si>
    <t>AYALA CHERUBINI BEATRIZ CAROLINA - LINARES ALLOCA MARLIN ENEIDA - ANA E. HERNANDEZ ROMERO - NAVA HERNANDEZ SAMANTHA ELIBETH - VILERA BOLAÑO GUSTAVO ANDRES -</t>
  </si>
  <si>
    <t>PUBLICADA EN BOLETIN 637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</si>
  <si>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width="10%"&gt;05/04/2024&lt;/td&gt;&lt;td class="izq6a-color" width="10%"&gt;&lt;/td&gt;&lt;td class="izq6a-color" width="10%"&gt;0&lt;/td&gt;&lt;td class="izq6a-color" width="20%"&gt;INGRESO DE SOLICITUD&lt;/td&gt;&lt;td class="izq6a-color" width="10%"&gt;05/04/2024&lt;/td&gt;&lt;td class="izq6a-color" width="30%"&gt;Pago de Tasa y Publicacion en Prensa: F0682907 Tramite: 415559 Ref.: 409118&lt;/td&gt;&lt;td class="celda8" width="10%"&gt;  &lt;/td&gt;&lt;/tr&gt;&lt;tr&gt;&lt;td class="izq6a-color" width="10%"&gt;08/04/2024&lt;/td&gt;&lt;td class="izq6a-color" width="10%"&gt;&lt;/td&gt;&lt;td class="izq6a-color" width="10%"&gt;0&lt;/td&gt;&lt;td class="izq6a-color" width="20%"&gt;ESCRITO DE RECEPCION DE DOCUMENTOS (RECAUDOS)&lt;/td&gt;&lt;td class="izq6a-color" width="10%"&gt;08/04/2024&lt;/td&gt;&lt;td class="izq6a-color" width="30%"&gt;ESCRITO DE RECEPCION DE DOCUMENTOS (RECAUDOS)&lt;/td&gt;&lt;td class="celda8" width="10%"&gt;  &lt;/td&gt;&lt;/tr&gt;&lt;tr&gt;&lt;td class="izq6a-color" width="10%"&gt;14/06/2024&lt;/td&gt;&lt;td class="izq6a-color" width="10%"&gt;&lt;/td&gt;&lt;td class="izq6a-color" width="10%"&gt;0&lt;/td&gt;&lt;td class="izq6a-color" width="20%"&gt;SOLICITUD EN EXAMEN DE FORMA&lt;/td&gt;&lt;td class="izq6a-color" width="10%"&gt;14/06/2024&lt;/td&gt;&lt;td class="izq6a-color" width="30%"&gt;&lt;/td&gt;&lt;td class="celda8" width="10%"&gt;  &lt;/td&gt;&lt;/tr&gt;&lt;tr&gt;&lt;td class="izq6a-color" width="10%"&gt;14/06/2024&lt;/td&gt;&lt;td class="izq6a-color" width="10%"&gt;&lt;/td&gt;&lt;td class="izq6a-color" width="10%"&gt;0&lt;/td&gt;&lt;td class="izq6a-color" width="20%"&gt;SOLICITUD EN EXAMEN DE FORMA&lt;/td&gt;&lt;td class="izq6a-color" width="10%"&gt;14/06/2024&lt;/td&gt;&lt;td class="izq6a-color" width="30%"&gt;&lt;/td&gt;&lt;td class="celda8" width="10%"&gt;  &lt;/td&gt;&lt;/tr&gt;&lt;tr&gt;&lt;td class="izq6a-color" width="10%"&gt;08/07/2024&lt;/td&gt;&lt;td class="izq6a-color" width="10%"&gt;19/08/2024&lt;/td&gt;&lt;td class="izq6a-color" width="10%"&gt;632&lt;/td&gt;&lt;td class="izq6a-color" width="20%"&gt;PUBLICACION DE STATUS ANTERIOR EN BOLETIN DE LA PROPIEDAD INDUSTRIAL (30 DIAS HABILES) &lt;/td&gt;&lt;td class="izq6a-color" width="10%"&gt;08/07/2024&lt;/td&gt;&lt;td class="izq6a-color" width="30%"&gt;DEVUELTA EN BOLETIN 632&lt;/td&gt;&lt;td class="celda8" width="10%"&gt;&lt;a href="https://webpi.sapi.gob.ve/documentos/devolucion/marcas/forma/boletin632/2024003060.pdf" target="_blank"&gt;&lt;img border="1" height="40" src="https://webpi.sapi.gob.ve/imagenes/ver_devolucion.png" width="40"/&gt;&lt;/a&gt;&lt;/td&gt;&lt;/tr&gt;&lt;tr&gt;&lt;td class="izq6a-color" width="10%"&gt;15/08/2024&lt;/td&gt;&lt;td class="izq6a-color" width="10%"&gt;&lt;/td&gt;&lt;td class="izq6a-color" width="10%"&gt;632&lt;/td&gt;&lt;td class="izq6a-color" width="20%"&gt;ESCRITO DE REINGRESO&lt;/td&gt;&lt;td class="izq6a-color" width="10%"&gt;15/08/2024&lt;/td&gt;&lt;td class="izq6a-color" width="30%"&gt;Contestacion a Oficio de Devolucion de forma publicado en el boletin: 632. Tramite Webpi: 441406&lt;/td&gt;&lt;td class="celda8" width="10%"&gt;&lt;a href="https://webpi.sapi.gob.ve/documentos/cdevolucion/marcas/forma/boletin632/ecd_2024003060.pdf" target="_blank"&gt;&lt;img border="1" height="40" src="https://webpi.sapi.gob.ve/imagenes/ver_devolucion.png" width="40"/&gt;&lt;/a&gt;&lt;/td&gt;&lt;/tr&gt;&lt;tr&gt;&lt;td class="izq6a-color" width="10%"&gt;01/11/2024&lt;/td&gt;&lt;td class="izq6a-color" width="10%"&gt;&lt;/td&gt;&lt;td class="izq6a-color" width="10%"&gt;724429&lt;/td&gt;&lt;td class="izq6a-color" width="20%"&gt;ESCRITO DE SOLICITUD DE CORRECCION DE ERROR DE DATOS&lt;/td&gt;&lt;td class="izq6a-color" width="10%"&gt;01/11/2024&lt;/td&gt;&lt;td class="izq6a-color" width="30%"&gt;ESCRITO DE SOLICITUD DE CORRECCION DE ERROR EN CONSIGNACION DE PODER&lt;/td&gt;&lt;td class="celda8" width="10%"&gt;  &lt;/td&gt;&lt;/tr&gt;&lt;tr&gt;&lt;td class="izq6a-color" width="10%"&gt;20/11/2024&lt;/td&gt;&lt;td class="izq6a-color" width="10%"&gt;&lt;/td&gt;&lt;td class="izq6a-color" width="10%"&gt;0&lt;/td&gt;&lt;td class="izq6a-color" width="20%"&gt;REINGRESO DE SOLICITUD&lt;/td&gt;&lt;td class="izq6a-color" width="10%"&gt;20/11/2024&lt;/td&gt;&lt;td class="izq6a-color" width="30%"&gt;&lt;/td&gt;&lt;td class="celda8" width="10%"&gt;  &lt;/td&gt;&lt;/tr&gt;&lt;tr&gt;&lt;td class="izq6a-color" width="10%"&gt;20/11/2024&lt;/td&gt;&lt;td class="izq6a-color" width="10%"&gt;&lt;/td&gt;&lt;td class="izq6a-color" width="10%"&gt;0&lt;/td&gt;&lt;td class="izq6a-color" width="20%"&gt;SOLICITUD CON EXAMEN DE FORMA APROBADO - PUBLICACION PRENSA AUTOMATICA&lt;/td&gt;&lt;td class="izq6a-color" width="10%"&gt;20/11/2024&lt;/td&gt;&lt;td class="izq6a-color" width="30%"&gt;&lt;/td&gt;&lt;td class="celda8" width="10%"&gt;  &lt;/td&gt;&lt;/tr&gt;&lt;tr&gt;&lt;td class="izq6a-color" width="10%"&gt;20/11/2024&lt;/td&gt;&lt;td class="izq6a-color" width="10%"&gt;&lt;/td&gt;&lt;td class="izq6a-color" width="10%"&gt;0&lt;/td&gt;&lt;td class="izq6a-color" width="20%"&gt;RECEPCION DE PUBLICACION EN PRENSA&lt;/td&gt;&lt;td class="izq6a-color" width="10%"&gt;21/11/2024&lt;/td&gt;&lt;td class="izq6a-color" width="30%"&gt;Periodico Digital del SAPI No.:2654 de Fecha: 20/11/2024 segun T/No.: 415559 &lt;/td&gt;&lt;td class="celda8" width="10%"&gt;  &lt;/td&gt;&lt;/tr&gt;&lt;tr&gt;&lt;td class="izq6a-color" width="10%"&gt;02/12/2024&lt;/td&gt;&lt;td class="izq6a-color" width="10%"&gt;&lt;/td&gt;&lt;td class="izq6a-color" width="10%"&gt;636&lt;/td&gt;&lt;td class="izq6a-color" width="20%"&gt;ORDEN DE PUBLICACION EN BOLETIN COMO SOLICITADA&lt;/td&gt;&lt;td class="izq6a-color" width="10%"&gt;02/12/2024&lt;/td&gt;&lt;td class="izq6a-color" width="30%"&gt;&lt;/td&gt;&lt;td class="celda8" width="10%"&gt;  &lt;/td&gt;&lt;/tr&gt;&lt;tr&gt;&lt;td class="izq6a-color" width="10%"&gt;12/12/2024&lt;/td&gt;&lt;td class="izq6a-color" width="10%"&gt;05/02/2025&lt;/td&gt;&lt;td class="izq6a-color" width="10%"&gt;637&lt;/td&gt;&lt;td class="izq6a-color" width="20%"&gt;PUBLICACION DE LA MARCA COMO SOLICITADA &lt;/td&gt;&lt;td class="izq6a-color" width="10%"&gt;12/12/2024&lt;/td&gt;&lt;td class="izq6a-color" width="30%"&gt;PUBLICADA EN BOLETIN 637&lt;/td&gt;&lt;td class="celda8" width="10%"&gt;  &lt;/td&gt;&lt;/tr&gt;&lt;/table&gt;</t>
  </si>
  <si>
    <t>Webpi 28-feb-2025 03:45:53</t>
  </si>
  <si>
    <t>AMPLIFICADORES DE SONIDO PARA INSTRUMENTOS MUSICALES; APARATOS AMPLIFICADORES DE SONIDO; APARATOS DE DIFUSIÓN, GRABACIÓN, TRANSMISIÓN O REPRODUCCIÓN DE SONIDO, DATOS O IMÁGENES; APARATOS DE GRABACIÓN, ALMACENAMIENTO, TRANSMISIÓN Y REPRODUCCIÓN DE SONIDO E IMÁGENES; APARATOS DE PRODUCCIÓN DE SONIDO; APARATOS E INSTRUMENTOS DE GRABACIÓN, TRANSMISIÓN, PROCESAMIENTO Y REPRODUCCIÓN DE SONIDO, IMÁGENES O DATOS; APARATOS E INSTRUMENTOS DE TRANSFERENCIA, RECEPCIÓN Y ALMACENAMIENTO DE SONIDO, IMÁGENES Y DATOS, EN FORMATO DIGITAL Y ANALÓGICO; APARATOS PORTÁTILES PARA LA REPRODUCCIÓN DEL SONIDO; BARRAS DE SONIDO; BRAZOS EXTENSIBLES PARA APARATOS DE TRANSMISIÓN DE SONIDO; CABLES ELÉCTRICOS PARA LA TRANSMISIÓN DE SONIDO E IMÁGENES; CONTROLES ELÉCTRICOS PARA GENERADORES DE SONIDO PROGRAMABLES; DISPOSITIVOS DE GRABACIÓN, TRANSMISIÓN Y REPRODUCCIÓN DE SONIDO E IMÁGENES; PROCESADORES ELECTRÓNICOS DE SEÑALES DE AUDIO PARA COMPENSAR LA DISTORSIÓN DE SONIDO EN ALTAVOCES; PROGRAMAS INFORMÁTICOS DE EDICIÓN DE IMÁGENES, SONIDO Y VÍDEO; SAMPLERS DE SONIDO; SOFTWARE DE COMPOSICIÓN Y EDICIÓN DE MÚSICA Y SONIDO; SOFTWARE DE TRANSMISIÓN DE MENSAJES DE SONIDO Y VÍDEO; RADIORELOJES DESPERTADORES; RELOJES DE PULSERA PARA COMUNICAR DATOS A TELÉFONOS INTELIGENTES; RELOJES INTELIGENTES; RELOJES INTELIGENTES QUE INCORPORAN FUNCIONES DE TELECOMUNICACIÓN; TELÉFONOS INTELIGENTES EN FORMA DE RELOJES DE USO PERSONAL; ANTENAS DE RADIO Y TELEVISIÓN; APARATOS DE RADIO PARA VEHÍCULOS; CÁMARAS DE VÍDEO; CÁMARAS DIGITALES; CÁMARAS MULTIFUNCIONALES; CÁMARAS SUBACUÁTICAS; CÁMARAS WEB; ESTUCHES PARA CÁMARAS; VIDEOCÁMARAS.</t>
  </si>
  <si>
    <t>https://webpi.sapi.gob.ve/documentos/devolucion/marcas/fondo/boletin639/2024003077.pdf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</si>
  <si>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width="10%"&gt;08/04/2024&lt;/td&gt;&lt;td class="izq6a-color" width="10%"&gt;&lt;/td&gt;&lt;td class="izq6a-color" width="10%"&gt;0&lt;/td&gt;&lt;td class="izq6a-color" width="20%"&gt;INGRESO DE SOLICITUD&lt;/td&gt;&lt;td class="izq6a-color" width="10%"&gt;08/04/2024&lt;/td&gt;&lt;td class="izq6a-color" width="30%"&gt;Pago de Tasa y Publicacion en Prensa: F0682548 Tramite: 415173 Ref.: 408801&lt;/td&gt;&lt;td class="celda8" width="10%"&gt;  &lt;/td&gt;&lt;/tr&gt;&lt;tr&gt;&lt;td class="izq6a-color" width="10%"&gt;04/06/2024&lt;/td&gt;&lt;td class="izq6a-color" width="10%"&gt;&lt;/td&gt;&lt;td class="izq6a-color" width="10%"&gt;0&lt;/td&gt;&lt;td class="izq6a-color" width="20%"&gt;POR NOTIFICAR ORDEN DE PUBLICACION EN PRENSA POR EXAM. DE FORMA APROBADO&lt;/td&gt;&lt;td class="izq6a-color" width="10%"&gt;04/06/2024&lt;/td&gt;&lt;td class="izq6a-color" width="30%"&gt;&lt;/td&gt;&lt;td class="celda8" width="10%"&gt;  &lt;/td&gt;&lt;/tr&gt;&lt;tr&gt;&lt;td class="izq6a-color" width="10%"&gt;20/06/2024&lt;/td&gt;&lt;td class="izq6a-color" width="10%"&gt;18/08/2024&lt;/td&gt;&lt;td class="izq6a-color" width="10%"&gt;631&lt;/td&gt;&lt;td class="izq6a-color" width="20%"&gt;ORDEN DE PUBLICACION EN PRENSA NOTIFICADA EN BOLETIN&lt;/td&gt;&lt;td class="izq6a-color" width="10%"&gt;20/06/2024&lt;/td&gt;&lt;td class="izq6a-color" width="30%"&gt;ORDEN DE PUBLICACION NOTIFICADA EN BOLETIN 631&lt;/td&gt;&lt;td class="celda8" width="10%"&gt;  &lt;/td&gt;&lt;/tr&gt;&lt;tr&gt;&lt;td class="izq6a-color" width="10%"&gt;20/06/2024&lt;/td&gt;&lt;td class="izq6a-color" width="10%"&gt;&lt;/td&gt;&lt;td class="izq6a-color" width="10%"&gt;631&lt;/td&gt;&lt;td class="izq6a-color" width="20%"&gt;PUBLICACION EN PRENSA DIGITAL PAGADA Y EN CURSO&lt;/td&gt;&lt;td class="izq6a-color" width="10%"&gt;20/06/2024&lt;/td&gt;&lt;td class="izq6a-color" width="30%"&gt;Pago de Tasa y Publicacion en Prensa: F0682548 Tramite: 415173 Ref.: 408801&lt;/td&gt;&lt;td class="celda8" width="10%"&gt;  &lt;/td&gt;&lt;/tr&gt;&lt;tr&gt;&lt;td class="izq6a-color" width="10%"&gt;20/06/2024&lt;/td&gt;&lt;td class="izq6a-color" width="10%"&gt;&lt;/td&gt;&lt;td class="izq6a-color" width="10%"&gt;0&lt;/td&gt;&lt;td class="izq6a-color" width="20%"&gt;RECEPCION DE PUBLICACION EN PRENSA&lt;/td&gt;&lt;td class="izq6a-color" width="10%"&gt;26/06/2024&lt;/td&gt;&lt;td class="izq6a-color" width="30%"&gt;Periodico Digital del SAPI No.:2501 de Fecha: 20/06/2024 segun T/No.: 415173 &lt;/td&gt;&lt;td class="celda8" width="10%"&gt;  &lt;/td&gt;&lt;/tr&gt;&lt;tr&gt;&lt;td class="izq6a-color" width="10%"&gt;04/07/2024&lt;/td&gt;&lt;td class="izq6a-color" width="10%"&gt;&lt;/td&gt;&lt;td class="izq6a-color" width="10%"&gt;631&lt;/td&gt;&lt;td class="izq6a-color" width="20%"&gt;ORDEN DE PUBLICACION EN BOLETIN COMO SOLICITADA&lt;/td&gt;&lt;td class="izq6a-color" width="10%"&gt;04/07/2024&lt;/td&gt;&lt;td class="izq6a-color" width="30%"&gt;&lt;/td&gt;&lt;td class="celda8" width="10%"&gt;  &lt;/td&gt;&lt;/tr&gt;&lt;tr&gt;&lt;td class="izq6a-color" width="10%"&gt;08/07/2024&lt;/td&gt;&lt;td class="izq6a-color" width="10%"&gt;19/08/2024&lt;/td&gt;&lt;td class="izq6a-color" width="10%"&gt;632&lt;/td&gt;&lt;td class="izq6a-color" width="20%"&gt;PUBLICACION DE LA MARCA COMO SOLICITADA &lt;/td&gt;&lt;td class="izq6a-color" width="10%"&gt;08/07/2024&lt;/td&gt;&lt;td class="izq6a-color" width="30%"&gt;PUBLICADA EN BOLETIN 632&lt;/td&gt;&lt;td class="celda8" width="10%"&gt;  &lt;/td&gt;&lt;/tr&gt;&lt;tr&gt;&lt;td class="izq6a-color" width="10%"&gt;30/01/2025&lt;/td&gt;&lt;td class="izq6a-color" width="10%"&gt;&lt;/td&gt;&lt;td class="izq6a-color" width="10%"&gt;0&lt;/td&gt;&lt;td class="izq6a-color" width="20%"&gt;DEVUELTA POR EXAMEN DE FONDO&lt;/td&gt;&lt;td class="izq6a-color" width="10%"&gt;30/01/2025&lt;/td&gt;&lt;td class="izq6a-color" width="30%"&gt;&lt;/td&gt;&lt;td class="celda8" width="10%"&gt;  &lt;/td&gt;&lt;/tr&gt;&lt;tr&gt;&lt;td class="izq6a-color" width="10%"&gt;30/01/2025&lt;/td&gt;&lt;td class="izq6a-color" width="10%"&gt;&lt;/td&gt;&lt;td class="izq6a-color" width="10%"&gt;0&lt;/td&gt;&lt;td class="izq6a-color" width="20%"&gt;OFICIO DE DEVOLUCION&lt;/td&gt;&lt;td class="izq6a-color" width="10%"&gt;30/01/2025&lt;/td&gt;&lt;td class="izq6a-color" width="30%"&gt;&lt;/td&gt;&lt;td class="celda8" width="10%"&gt;  &lt;/td&gt;&lt;/tr&gt;&lt;tr&gt;&lt;td class="izq6a-color" width="10%"&gt;26/02/2025&lt;/td&gt;&lt;td class="izq6a-color" width="10%"&gt;10/04/2025&lt;/td&gt;&lt;td class="izq6a-color" width="10%"&gt;639&lt;/td&gt;&lt;td class="izq6a-color" width="20%"&gt;PUBLICACION DE STATUS ANTERIOR EN BOLETIN DE LA PROPIEDAD INDUSTRIAL (30 DIAS HABILES) &lt;/td&gt;&lt;td class="izq6a-color" width="10%"&gt;26/02/2025&lt;/td&gt;&lt;td class="izq6a-color" width="30%"&gt;DEVUELTA POR FONDO EN BOLETIN 639&lt;/td&gt;&lt;td class="celda8" width="10%"&gt;&lt;a href="https://webpi.sapi.gob.ve/documentos/devolucion/marcas/fondo/boletin639/2024003077.pdf" target="_blank"&gt;&lt;img border="1" height="40" src="https://webpi.sapi.gob.ve/imagenes/ver_devolucion.png" width="40"/&gt;&lt;/a&gt;&lt;/td&gt;&lt;/tr&gt;&lt;/table&gt;</t>
  </si>
  <si>
    <t>Webpi 28-feb-2025 03:46:05</t>
  </si>
  <si>
    <t>P403242</t>
  </si>
  <si>
    <t>PRODUCTOS COSMÉTICOS Y PREPARACIONES DE TOCADOR NO MEDICINALES; DENTÍFRICOS NO MEDICINALES; PRODUCTOS DE PERFUMERÍA, ACEITES ESENCIALES; PREPARACIONES PARA BLANQUEAR Y OTRAS SUSTANCIAS PARA LAVAR LA ROPA; PREPARACIONES PARA LIMPIAR, PULIR Y RASPAR.</t>
  </si>
  <si>
    <t>SE TRATA DE UNA ETIQUETA CUADRADA SIN MARCO DONDE SE OBSERVA UNA FIGURA RECTANGULAR IRREGULAR DE COLOR ROJO CON LOS EXTREMOS REDONDEADOS, EN DONDE SE LEE LA PALABRA SOR, ESCRITO EN LETRAS DE MOLDE EN MINÚSCULAS Y EN COLOR BLANCO, EN CURSIVA. EN EL EXTREMO SUPERIOR IZQUIERDO DE LA FIGURA SE OBSERVA UNA FRANJA EN COLOR VERDE EN DEGRADADO Y EN EL EXTREMO INFERIOR DERECHO DE LA MISMA SE OBSERVA UNA FRANJA EN COLOR AMARILLO EN DEGRADADO. LA PALABRA SOR EN CASTELLANO ES UN SUSTANTIVO UTILIZADO PARA REFERIRSE A UNA MONJA (HERMANA CONTEMPLATIVA) O UNA HERMANA RELIGIOSA. EL CONJUNTO DESCRITO SE ENCUENTRA SOBRE UN FONDO EN COLOR BLANCO. SE REIVINDICA EL CONJUNTO DESCRITO, INCLUYENDO LOS COLORES, PERO NO SE REIVINDICAN TÉRMINOS DE USO GENÉRICO.</t>
  </si>
  <si>
    <t>Incilipinar Mah. Gazimuhtarpasa Bulvari Doktorlar Sitesi C Blok Kat:3 Daire:306 SEHITKAMIL / GAZIANTEP - TURKEY. - TURQUIA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</si>
  <si>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width="10%"&gt;10/04/2024&lt;/td&gt;&lt;td class="izq6a-color" width="10%"&gt;&lt;/td&gt;&lt;td class="izq6a-color" width="10%"&gt;0&lt;/td&gt;&lt;td class="izq6a-color" width="20%"&gt;INGRESO DE SOLICITUD&lt;/td&gt;&lt;td class="izq6a-color" width="10%"&gt;10/04/2024&lt;/td&gt;&lt;td class="izq6a-color" width="30%"&gt;Pago de Tasa y Publicacion en Prensa: F0683477 Tramite: 416075 Ref.: 409571&lt;/td&gt;&lt;td class="celda8" width="10%"&gt;  &lt;/td&gt;&lt;/tr&gt;&lt;tr&gt;&lt;td class="izq6a-color" width="10%"&gt;17/04/2024&lt;/td&gt;&lt;td class="izq6a-color" width="10%"&gt;&lt;/td&gt;&lt;td class="izq6a-color" width="10%"&gt;0&lt;/td&gt;&lt;td class="izq6a-color" width="20%"&gt;ESCRITO DE RECEPCION DE DOCUMENTOS (RECAUDOS)&lt;/td&gt;&lt;td class="izq6a-color" width="10%"&gt;17/04/2024&lt;/td&gt;&lt;td class="izq6a-color" width="30%"&gt;ESCRITO DE RECEPCION DE DOCUMENTOS, CONSIGNACION DE REPORTE DE BUSQUEDAD FONETICA Y GRAFICA.&lt;/td&gt;&lt;td class="celda8" width="10%"&gt;  &lt;/td&gt;&lt;/tr&gt;&lt;tr&gt;&lt;td class="izq6a-color" width="10%"&gt;17/06/2024&lt;/td&gt;&lt;td class="izq6a-color" width="10%"&gt;&lt;/td&gt;&lt;td class="izq6a-color" width="10%"&gt;0&lt;/td&gt;&lt;td class="izq6a-color" width="20%"&gt;POR NOTIFICAR ORDEN DE PUBLICACION EN PRENSA POR EXAM. DE FORMA APROBADO&lt;/td&gt;&lt;td class="izq6a-color" width="10%"&gt;17/06/2024&lt;/td&gt;&lt;td class="izq6a-color" width="30%"&gt;&lt;/td&gt;&lt;td class="celda8" width="10%"&gt;  &lt;/td&gt;&lt;/tr&gt;&lt;tr&gt;&lt;td class="izq6a-color" width="10%"&gt;08/07/2024&lt;/td&gt;&lt;td class="izq6a-color" width="10%"&gt;05/09/2024&lt;/td&gt;&lt;td class="izq6a-color" width="10%"&gt;632&lt;/td&gt;&lt;td class="izq6a-color" width="20%"&gt;ORDEN DE PUBLICACION EN PRENSA NOTIFICADA EN BOLETIN&lt;/td&gt;&lt;td class="izq6a-color" width="10%"&gt;08/07/2024&lt;/td&gt;&lt;td class="izq6a-color" width="30%"&gt;ORDEN DE PUBLICACION NOTIFICADA EN BOLETIN 632&lt;/td&gt;&lt;td class="celda8" width="10%"&gt;  &lt;/td&gt;&lt;/tr&gt;&lt;tr&gt;&lt;td class="izq6a-color" width="10%"&gt;08/07/2024&lt;/td&gt;&lt;td class="izq6a-color" width="10%"&gt;&lt;/td&gt;&lt;td class="izq6a-color" width="10%"&gt;632&lt;/td&gt;&lt;td class="izq6a-color" width="20%"&gt;PUBLICACION EN PRENSA DIGITAL PAGADA Y EN CURSO&lt;/td&gt;&lt;td class="izq6a-color" width="10%"&gt;08/07/2024&lt;/td&gt;&lt;td class="izq6a-color" width="30%"&gt;Pago de Tasa y Publicacion en Prensa: F0683477 Tramite: 416075 Ref.: 409571&lt;/td&gt;&lt;td class="celda8" width="10%"&gt;  &lt;/td&gt;&lt;/tr&gt;&lt;tr&gt;&lt;td class="izq6a-color" width="10%"&gt;08/07/2024&lt;/td&gt;&lt;td class="izq6a-color" width="10%"&gt;&lt;/td&gt;&lt;td class="izq6a-color" width="10%"&gt;0&lt;/td&gt;&lt;td class="izq6a-color" width="20%"&gt;RECEPCION DE PUBLICACION EN PRENSA&lt;/td&gt;&lt;td class="izq6a-color" width="10%"&gt;26/07/2024&lt;/td&gt;&lt;td class="izq6a-color" width="30%"&gt;Periodico Digital del SAPI No.:2519 de Fecha: 08/07/2024 segun T/No.: 416075 &lt;/td&gt;&lt;td class="celda8" width="10%"&gt;  &lt;/td&gt;&lt;/tr&gt;&lt;tr&gt;&lt;td class="izq6a-color" width="10%"&gt;07/08/2024&lt;/td&gt;&lt;td class="izq6a-color" width="10%"&gt;&lt;/td&gt;&lt;td class="izq6a-color" width="10%"&gt;632&lt;/td&gt;&lt;td class="izq6a-color" width="20%"&gt;ORDEN DE PUBLICACION EN BOLETIN COMO SOLICITADA&lt;/td&gt;&lt;td class="izq6a-color" width="10%"&gt;07/08/2024&lt;/td&gt;&lt;td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width="10%"&gt;23/09/2024&lt;/td&gt;&lt;td class="izq6a-color" width="10%"&gt;&lt;/td&gt;&lt;td class="izq6a-color" width="10%"&gt;&lt;/td&gt;&lt;td class="izq6a-color" width="20%"&gt;BUSQUEDA GRAFICA ELABORADA, PENDIENTE DE EXAMEN DE FONDO&lt;/td&gt;&lt;td class="izq6a-color" width="10%"&gt;23/09/2024&lt;/td&gt;&lt;td class="izq6a-color" width="30%"&gt;BUSQUEDA GRAFICA ELABORADA, PENDIENTE DE EXAMEN DE FONDO&lt;/td&gt;&lt;td class="celda8" width="10%"&gt;  &lt;/td&gt;&lt;/tr&gt;&lt;tr&gt;&lt;td class="izq6a-color" width="10%"&gt;03/10/2024&lt;/td&gt;&lt;td class="izq6a-color" width="10%"&gt;&lt;/td&gt;&lt;td class="izq6a-color" width="10%"&gt;0&lt;/td&gt;&lt;td class="izq6a-color" width="20%"&gt;SOLICITUD EN EXAMEN DE REGISTRABILIDAD&lt;/td&gt;&lt;td class="izq6a-color" width="10%"&gt;03/10/2024&lt;/td&gt;&lt;td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width="10%"&gt;455&lt;/td&gt;&lt;td class="izq6a-color" width="20%"&gt;REGISTRO DE MARCA&lt;/td&gt;&lt;td class="izq6a-color" width="10%"&gt;04/11/2024&lt;/td&gt;&lt;td class="izq6a-color" width="30%"&gt;REGISTRO NUMERO: P403242, POR TRAMITE WEBPI: T0459656&lt;/td&gt;&lt;td class="celda8" width="10%"&gt;&lt;a href="http://multimedia.sapi.gob.ve/marcas/certificados/boletin635/2024003180.pdf" target="_blank"&gt;&lt;img border="1" height="40" src="https://webpi.sapi.gob.ve/imagenes/ver_devolucion.png" width="40"/&gt;&lt;/a&gt;&lt;/td&gt;&lt;/tr&gt;&lt;tr&gt;&lt;td class="izq6a-color" width="10%"&gt;04/11/2024&lt;/td&gt;&lt;td class="izq6a-color" width="10%"&gt;&lt;/td&gt;&lt;td class="izq6a-color" width="10%"&gt;459656&lt;/td&gt;&lt;td class="izq6a-color" width="20%"&gt;PAGO DE DERECHOS&lt;/td&gt;&lt;td class="izq6a-color" width="10%"&gt;04/11/2024&lt;/td&gt;&lt;td class="izq6a-color" width="30%"&gt;3&lt;/td&gt;&lt;td class="celda8" width="10%"&gt;  &lt;/td&gt;&lt;/tr&gt;&lt;/table&gt;</t>
  </si>
  <si>
    <t>Webpi 28-feb-2025 03:46:17</t>
  </si>
  <si>
    <t>ESCRITO DE RECEPCION DE DOCUMENTOS (RECAUDOS)</t>
  </si>
  <si>
    <t>ESCRITO DE RECEPCION DE DOCUMENTOS, CONSIGNACION DE REPORTE DE BUSQUEDAD FONETICA Y GRAFICA.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</si>
  <si>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width="10%"&gt;10/04/2024&lt;/td&gt;&lt;td class="izq6a-color" width="10%"&gt;&lt;/td&gt;&lt;td class="izq6a-color" width="10%"&gt;0&lt;/td&gt;&lt;td class="izq6a-color" width="20%"&gt;INGRESO DE SOLICITUD&lt;/td&gt;&lt;td class="izq6a-color" width="10%"&gt;10/04/2024&lt;/td&gt;&lt;td class="izq6a-color" width="30%"&gt;Pago de Tasa y Publicacion en Prensa: F0683477 Tramite: 416075 Ref.: 409576&lt;/td&gt;&lt;td class="celda8" width="10%"&gt;  &lt;/td&gt;&lt;/tr&gt;&lt;tr&gt;&lt;td class="izq6a-color" width="10%"&gt;17/04/2024&lt;/td&gt;&lt;td class="izq6a-color" width="10%"&gt;&lt;/td&gt;&lt;td class="izq6a-color" width="10%"&gt;0&lt;/td&gt;&lt;td class="izq6a-color" width="20%"&gt;ESCRITO DE RECEPCION DE DOCUMENTOS (RECAUDOS)&lt;/td&gt;&lt;td class="izq6a-color" width="10%"&gt;17/04/2024&lt;/td&gt;&lt;td class="izq6a-color" width="30%"&gt;ESCRITO DE RECEPCION DE DOCUMENTOS, CONSIGNACION DE REPORTE DE BUSQUEDAD FONETICA Y GRAFICA.&lt;/td&gt;&lt;td class="celda8" width="10%"&gt;  &lt;/td&gt;&lt;/tr&gt;&lt;/table&gt;</t>
  </si>
  <si>
    <t>Webpi 28-feb-2025 03:46:29</t>
  </si>
  <si>
    <t>S082457</t>
  </si>
  <si>
    <t>TELECOMUNICACIONES, LA COMUNICACIÓN ORAL O VISUAL DE TIPO CULTURAL (TELEVISIÓN)</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</si>
  <si>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width="10%"&gt;11/04/2024&lt;/td&gt;&lt;td class="izq6a-color" width="10%"&gt;&lt;/td&gt;&lt;td class="izq6a-color" width="10%"&gt;0&lt;/td&gt;&lt;td class="izq6a-color" width="20%"&gt;INGRESO DE SOLICITUD&lt;/td&gt;&lt;td class="izq6a-color" width="10%"&gt;11/04/2024&lt;/td&gt;&lt;td class="izq6a-color" width="30%"&gt;Pago de Tasa y Publicacion en Prensa: F0683334 Tramite: 415901 Ref.: 409477&lt;/td&gt;&lt;td class="celda8" width="10%"&gt;  &lt;/td&gt;&lt;/tr&gt;&lt;tr&gt;&lt;td class="izq6a-color" width="10%"&gt;19/06/2024&lt;/td&gt;&lt;td class="izq6a-color" width="10%"&gt;&lt;/td&gt;&lt;td class="izq6a-color" width="10%"&gt;0&lt;/td&gt;&lt;td class="izq6a-color" width="20%"&gt;POR NOTIFICAR ORDEN DE PUBLICACION EN PRENSA POR EXAM. DE FORMA APROBADO&lt;/td&gt;&lt;td class="izq6a-color" width="10%"&gt;19/06/2024&lt;/td&gt;&lt;td class="izq6a-color" width="30%"&gt;&lt;/td&gt;&lt;td class="celda8" width="10%"&gt;  &lt;/td&gt;&lt;/tr&gt;&lt;tr&gt;&lt;td class="izq6a-color" width="10%"&gt;08/07/2024&lt;/td&gt;&lt;td class="izq6a-color" width="10%"&gt;05/09/2024&lt;/td&gt;&lt;td class="izq6a-color" width="10%"&gt;632&lt;/td&gt;&lt;td class="izq6a-color" width="20%"&gt;ORDEN DE PUBLICACION EN PRENSA NOTIFICADA EN BOLETIN&lt;/td&gt;&lt;td class="izq6a-color" width="10%"&gt;08/07/2024&lt;/td&gt;&lt;td class="izq6a-color" width="30%"&gt;ORDEN DE PUBLICACION NOTIFICADA EN BOLETIN 632&lt;/td&gt;&lt;td class="celda8" width="10%"&gt;  &lt;/td&gt;&lt;/tr&gt;&lt;tr&gt;&lt;td class="izq6a-color" width="10%"&gt;08/07/2024&lt;/td&gt;&lt;td class="izq6a-color" width="10%"&gt;&lt;/td&gt;&lt;td class="izq6a-color" width="10%"&gt;632&lt;/td&gt;&lt;td class="izq6a-color" width="20%"&gt;PUBLICACION EN PRENSA DIGITAL PAGADA Y EN CURSO&lt;/td&gt;&lt;td class="izq6a-color" width="10%"&gt;08/07/2024&lt;/td&gt;&lt;td class="izq6a-color" width="30%"&gt;Pago de Tasa y Publicacion en Prensa: F0683334 Tramite: 415901 Ref.: 409477&lt;/td&gt;&lt;td class="celda8" width="10%"&gt;  &lt;/td&gt;&lt;/tr&gt;&lt;tr&gt;&lt;td class="izq6a-color" width="10%"&gt;08/07/2024&lt;/td&gt;&lt;td class="izq6a-color" width="10%"&gt;&lt;/td&gt;&lt;td class="izq6a-color" width="10%"&gt;0&lt;/td&gt;&lt;td class="izq6a-color" width="20%"&gt;RECEPCION DE PUBLICACION EN PRENSA&lt;/td&gt;&lt;td class="izq6a-color" width="10%"&gt;26/07/2024&lt;/td&gt;&lt;td class="izq6a-color" width="30%"&gt;Periodico Digital del SAPI No.:2519 de Fecha: 08/07/2024 segun T/No.: 415901 &lt;/td&gt;&lt;td class="celda8" width="10%"&gt;  &lt;/td&gt;&lt;/tr&gt;&lt;tr&gt;&lt;td class="izq6a-color" width="10%"&gt;07/08/2024&lt;/td&gt;&lt;td class="izq6a-color" width="10%"&gt;&lt;/td&gt;&lt;td class="izq6a-color" width="10%"&gt;632&lt;/td&gt;&lt;td class="izq6a-color" width="20%"&gt;ORDEN DE PUBLICACION EN BOLETIN COMO SOLICITADA&lt;/td&gt;&lt;td class="izq6a-color" width="10%"&gt;07/08/2024&lt;/td&gt;&lt;td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width="10%"&gt;03/10/2024&lt;/td&gt;&lt;td class="izq6a-color" width="10%"&gt;&lt;/td&gt;&lt;td class="izq6a-color" width="10%"&gt;0&lt;/td&gt;&lt;td class="izq6a-color" width="20%"&gt;SOLICITUD EN EXAMEN DE REGISTRABILIDAD&lt;/td&gt;&lt;td class="izq6a-color" width="10%"&gt;03/10/2024&lt;/td&gt;&lt;td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width="10%"&gt;455&lt;/td&gt;&lt;td class="izq6a-color" width="20%"&gt;REGISTRO DE MARCA&lt;/td&gt;&lt;td class="izq6a-color" width="10%"&gt;04/11/2024&lt;/td&gt;&lt;td class="izq6a-color" width="30%"&gt;REGISTRO NUMERO: S082457, POR TRAMITE WEBPI: T0459648&lt;/td&gt;&lt;td class="celda8" width="10%"&gt;&lt;a href="http://multimedia.sapi.gob.ve/marcas/certificados/boletin635/2024003243.pdf" target="_blank"&gt;&lt;img border="1" height="40" src="https://webpi.sapi.gob.ve/imagenes/ver_devolucion.png" width="40"/&gt;&lt;/a&gt;&lt;/td&gt;&lt;/tr&gt;&lt;tr&gt;&lt;td class="izq6a-color" width="10%"&gt;04/11/2024&lt;/td&gt;&lt;td class="izq6a-color" width="10%"&gt;&lt;/td&gt;&lt;td class="izq6a-color" width="10%"&gt;459648&lt;/td&gt;&lt;td class="izq6a-color" width="20%"&gt;PAGO DE DERECHOS&lt;/td&gt;&lt;td class="izq6a-color" width="10%"&gt;04/11/2024&lt;/td&gt;&lt;td class="izq6a-color" width="30%"&gt;38&lt;/td&gt;&lt;td class="celda8" width="10%"&gt;  &lt;/td&gt;&lt;/tr&gt;&lt;/table&gt;</t>
  </si>
  <si>
    <t>Webpi 28-feb-2025 03:46:41</t>
  </si>
  <si>
    <t>P404135</t>
  </si>
  <si>
    <t>Cosméticos no medicinales; preparados de protección solar no medicinales; preparados para después del sol no medicinales.</t>
  </si>
  <si>
    <t>Beiersdorfstraße 1-9 22529 Hamburg. - ALEMANIA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</si>
  <si>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width="10%"&gt;11/04/2024&lt;/td&gt;&lt;td class="izq6a-color" width="10%"&gt;&lt;/td&gt;&lt;td class="izq6a-color" width="10%"&gt;0&lt;/td&gt;&lt;td class="izq6a-color" width="20%"&gt;INGRESO DE SOLICITUD&lt;/td&gt;&lt;td class="izq6a-color" width="10%"&gt;11/04/2024&lt;/td&gt;&lt;td class="izq6a-color" width="30%"&gt;Pago de Tasa y Publicacion en Prensa: F0683758 Tramite: 416316 Ref.: 409774&lt;/td&gt;&lt;td class="celda8" width="10%"&gt;  &lt;/td&gt;&lt;/tr&gt;&lt;tr&gt;&lt;td class="izq6a-color" width="10%"&gt;26/06/2024&lt;/td&gt;&lt;td class="izq6a-color" width="10%"&gt;&lt;/td&gt;&lt;td class="izq6a-color" width="10%"&gt;0&lt;/td&gt;&lt;td class="izq6a-color" width="20%"&gt;POR NOTIFICAR ORDEN DE PUBLICACION EN PRENSA POR EXAM. DE FORMA APROBADO&lt;/td&gt;&lt;td class="izq6a-color" width="10%"&gt;26/06/2024&lt;/td&gt;&lt;td class="izq6a-color" width="30%"&gt;&lt;/td&gt;&lt;td class="celda8" width="10%"&gt;  &lt;/td&gt;&lt;/tr&gt;&lt;tr&gt;&lt;td class="izq6a-color" width="10%"&gt;08/07/2024&lt;/td&gt;&lt;td class="izq6a-color" width="10%"&gt;05/09/2024&lt;/td&gt;&lt;td class="izq6a-color" width="10%"&gt;632&lt;/td&gt;&lt;td class="izq6a-color" width="20%"&gt;ORDEN DE PUBLICACION EN PRENSA NOTIFICADA EN BOLETIN&lt;/td&gt;&lt;td class="izq6a-color" width="10%"&gt;08/07/2024&lt;/td&gt;&lt;td class="izq6a-color" width="30%"&gt;ORDEN DE PUBLICACION NOTIFICADA EN BOLETIN 632&lt;/td&gt;&lt;td class="celda8" width="10%"&gt;  &lt;/td&gt;&lt;/tr&gt;&lt;tr&gt;&lt;td class="izq6a-color" width="10%"&gt;08/07/2024&lt;/td&gt;&lt;td class="izq6a-color" width="10%"&gt;&lt;/td&gt;&lt;td class="izq6a-color" width="10%"&gt;632&lt;/td&gt;&lt;td class="izq6a-color" width="20%"&gt;PUBLICACION EN PRENSA DIGITAL PAGADA Y EN CURSO&lt;/td&gt;&lt;td class="izq6a-color" width="10%"&gt;08/07/2024&lt;/td&gt;&lt;td class="izq6a-color" width="30%"&gt;Pago de Tasa y Publicacion en Prensa: F0683758 Tramite: 416316 Ref.: 409774&lt;/td&gt;&lt;td class="celda8" width="10%"&gt;  &lt;/td&gt;&lt;/tr&gt;&lt;tr&gt;&lt;td class="izq6a-color" width="10%"&gt;08/07/2024&lt;/td&gt;&lt;td class="izq6a-color" width="10%"&gt;&lt;/td&gt;&lt;td class="izq6a-color" width="10%"&gt;0&lt;/td&gt;&lt;td class="izq6a-color" width="20%"&gt;RECEPCION DE PUBLICACION EN PRENSA&lt;/td&gt;&lt;td class="izq6a-color" width="10%"&gt;26/07/2024&lt;/td&gt;&lt;td class="izq6a-color" width="30%"&gt;Periodico Digital del SAPI No.:2519 de Fecha: 08/07/2024 segun T/No.: 416316 &lt;/td&gt;&lt;td class="celda8" width="10%"&gt;  &lt;/td&gt;&lt;/tr&gt;&lt;tr&gt;&lt;td class="izq6a-color" width="10%"&gt;07/08/2024&lt;/td&gt;&lt;td class="izq6a-color" width="10%"&gt;&lt;/td&gt;&lt;td class="izq6a-color" width="10%"&gt;632&lt;/td&gt;&lt;td class="izq6a-color" width="20%"&gt;ORDEN DE PUBLICACION EN BOLETIN COMO SOLICITADA&lt;/td&gt;&lt;td class="izq6a-color" width="10%"&gt;07/08/2024&lt;/td&gt;&lt;td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width="10%"&gt;04/10/2024&lt;/td&gt;&lt;td class="izq6a-color" width="10%"&gt;&lt;/td&gt;&lt;td class="izq6a-color" width="10%"&gt;0&lt;/td&gt;&lt;td class="izq6a-color" width="20%"&gt;SOLICITUD EN EXAMEN DE REGISTRABILIDAD&lt;/td&gt;&lt;td class="izq6a-color" width="10%"&gt;04/10/2024&lt;/td&gt;&lt;td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width="10%"&gt;509&lt;/td&gt;&lt;td class="izq6a-color" width="20%"&gt;REGISTRO DE MARCA&lt;/td&gt;&lt;td class="izq6a-color" width="10%"&gt;03/12/2024&lt;/td&gt;&lt;td class="izq6a-color" width="30%"&gt;REGISTRO NUMERO: P404135, POR TRAMITE WEBPI: T0466777&lt;/td&gt;&lt;td class="celda8" width="10%"&gt;&lt;a href="http://multimedia.sapi.gob.ve/marcas/certificados/boletin635/2024003280.pdf" target="_blank"&gt;&lt;img border="1" height="40" src="https://webpi.sapi.gob.ve/imagenes/ver_devolucion.png" width="40"/&gt;&lt;/a&gt;&lt;/td&gt;&lt;/tr&gt;&lt;tr&gt;&lt;td class="izq6a-color" width="10%"&gt;03/12/2024&lt;/td&gt;&lt;td class="izq6a-color" width="10%"&gt;&lt;/td&gt;&lt;td class="izq6a-color" width="10%"&gt;466777&lt;/td&gt;&lt;td class="izq6a-color" width="20%"&gt;PAGO DE DERECHOS&lt;/td&gt;&lt;td class="izq6a-color" width="10%"&gt;03/12/2024&lt;/td&gt;&lt;td class="izq6a-color" width="30%"&gt;3&lt;/td&gt;&lt;td class="celda8" width="10%"&gt;  &lt;/td&gt;&lt;/tr&gt;&lt;/table&gt;</t>
  </si>
  <si>
    <t>Webpi 28-feb-2025 03:46:55</t>
  </si>
  <si>
    <t>P403229</t>
  </si>
  <si>
    <t>CATALOGOS, CUADERNOS, ARTICULOS DE ESCRITURA, ETIQUETAS, FOLLETOS, FUNDAS PORTADOCUMENTOS, LAPICES, MARCADORES, PLUMAS (ARTICULOS DE OFICINA), SOBRES, TARJETAS, TOALLAS DE PAPEL, REVISTAS, PUBLICACIONES IMPRESAS, GRABADOS.</t>
  </si>
  <si>
    <t>CONSISTE EN UNA ETIQUETA CUADRADA DE FONDO COLOR NEGRO Y BORDE DE COLOR BLANCO, DONDE SE OBSERVAN LAS LETRAS M Y M, ESCRITAS EN LETRA DE IMPRENTA, MAYUSCULA, DE TRAZO GRUESO, DE FONDO COLOR BLANCO, CON LA PARTICULARIDAD DE QUE DEBAJO DE LAS MISMAS, SE ENCUENTRAN DOS SEMICIRCULOS DE FONDO COLOR BLANCO, Y DENTRO DE LAS MISMAS SE ENCUENTRAN UNA FIGURA QUE ASEMEJA LA REPRESENTACION GRAFICA DE LA CABEZA DE UN PERRO Y SUS OREJAS DE FONDO COLOR NEGRO, Y EN LA DE AL LADO, UNA FIGURA QUE ASEMEJA LA REPRESENTACION GRAFICA DE LA CABEZA DE UN GATO CON SUS OREJAS, DE FONDO COLOR NEGRO. SE REIVINDICA TODO EL CONJUNTO DESCRITO ANTERIORMENTE, CON LOS COLORES INDICADOS EN EL, EXCEPTUANDO LOS TERMINOS GENERICOS Y DESCRIPTIVOS.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</si>
  <si>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width="10%"&gt;15/04/2024&lt;/td&gt;&lt;td class="izq6a-color" width="10%"&gt;&lt;/td&gt;&lt;td class="izq6a-color" width="10%"&gt;0&lt;/td&gt;&lt;td class="izq6a-color" width="20%"&gt;INGRESO DE SOLICITUD&lt;/td&gt;&lt;td class="izq6a-color" width="10%"&gt;15/04/2024&lt;/td&gt;&lt;td class="izq6a-color" width="30%"&gt;Pago de Tasa y Publicacion en Prensa: F0684487 Tramite: 416950 Ref.: 410402&lt;/td&gt;&lt;td class="celda8" width="10%"&gt;  &lt;/td&gt;&lt;/tr&gt;&lt;tr&gt;&lt;td class="izq6a-color" width="10%"&gt;20/06/2024&lt;/td&gt;&lt;td class="izq6a-color" width="10%"&gt;&lt;/td&gt;&lt;td class="izq6a-color" width="10%"&gt;0&lt;/td&gt;&lt;td class="izq6a-color" width="20%"&gt;POR NOTIFICAR ORDEN DE PUBLICACION EN PRENSA POR EXAM. DE FORMA APROBADO&lt;/td&gt;&lt;td class="izq6a-color" width="10%"&gt;20/06/2024&lt;/td&gt;&lt;td class="izq6a-color" width="30%"&gt;&lt;/td&gt;&lt;td class="celda8" width="10%"&gt;  &lt;/td&gt;&lt;/tr&gt;&lt;tr&gt;&lt;td class="izq6a-color" width="10%"&gt;08/07/2024&lt;/td&gt;&lt;td class="izq6a-color" width="10%"&gt;05/09/2024&lt;/td&gt;&lt;td class="izq6a-color" width="10%"&gt;632&lt;/td&gt;&lt;td class="izq6a-color" width="20%"&gt;ORDEN DE PUBLICACION EN PRENSA NOTIFICADA EN BOLETIN&lt;/td&gt;&lt;td class="izq6a-color" width="10%"&gt;08/07/2024&lt;/td&gt;&lt;td class="izq6a-color" width="30%"&gt;ORDEN DE PUBLICACION NOTIFICADA EN BOLETIN 632&lt;/td&gt;&lt;td class="celda8" width="10%"&gt;  &lt;/td&gt;&lt;/tr&gt;&lt;tr&gt;&lt;td class="izq6a-color" width="10%"&gt;08/07/2024&lt;/td&gt;&lt;td class="izq6a-color" width="10%"&gt;&lt;/td&gt;&lt;td class="izq6a-color" width="10%"&gt;632&lt;/td&gt;&lt;td class="izq6a-color" width="20%"&gt;PUBLICACION EN PRENSA DIGITAL PAGADA Y EN CURSO&lt;/td&gt;&lt;td class="izq6a-color" width="10%"&gt;08/07/2024&lt;/td&gt;&lt;td class="izq6a-color" width="30%"&gt;Pago de Tasa y Publicacion en Prensa: F0684487 Tramite: 416950 Ref.: 410402&lt;/td&gt;&lt;td class="celda8" width="10%"&gt;  &lt;/td&gt;&lt;/tr&gt;&lt;tr&gt;&lt;td class="izq6a-color" width="10%"&gt;08/07/2024&lt;/td&gt;&lt;td class="izq6a-color" width="10%"&gt;&lt;/td&gt;&lt;td class="izq6a-color" width="10%"&gt;0&lt;/td&gt;&lt;td class="izq6a-color" width="20%"&gt;RECEPCION DE PUBLICACION EN PRENSA&lt;/td&gt;&lt;td class="izq6a-color" width="10%"&gt;26/07/2024&lt;/td&gt;&lt;td class="izq6a-color" width="30%"&gt;Periodico Digital del SAPI No.:2519 de Fecha: 08/07/2024 segun T/No.: 416950 &lt;/td&gt;&lt;td class="celda8" width="10%"&gt;  &lt;/td&gt;&lt;/tr&gt;&lt;tr&gt;&lt;td class="izq6a-color" width="10%"&gt;07/08/2024&lt;/td&gt;&lt;td class="izq6a-color" width="10%"&gt;&lt;/td&gt;&lt;td class="izq6a-color" width="10%"&gt;632&lt;/td&gt;&lt;td class="izq6a-color" width="20%"&gt;ORDEN DE PUBLICACION EN BOLETIN COMO SOLICITADA&lt;/td&gt;&lt;td class="izq6a-color" width="10%"&gt;07/08/2024&lt;/td&gt;&lt;td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width="10%"&gt;04/10/2024&lt;/td&gt;&lt;td class="izq6a-color" width="10%"&gt;&lt;/td&gt;&lt;td class="izq6a-color" width="10%"&gt;&lt;/td&gt;&lt;td class="izq6a-color" width="20%"&gt;BUSQUEDA GRAFICA ELABORADA, PENDIENTE DE EXAMEN DE FONDO&lt;/td&gt;&lt;td class="izq6a-color" width="10%"&gt;04/10/2024&lt;/td&gt;&lt;td class="izq6a-color" width="30%"&gt;BUSQUEDA GRAFICA ELABORADA, PENDIENTE DE EXAMEN DE FONDO&lt;/td&gt;&lt;td class="celda8" width="10%"&gt;  &lt;/td&gt;&lt;/tr&gt;&lt;tr&gt;&lt;td class="izq6a-color" width="10%"&gt;04/10/2024&lt;/td&gt;&lt;td class="izq6a-color" width="10%"&gt;&lt;/td&gt;&lt;td class="izq6a-color" width="10%"&gt;0&lt;/td&gt;&lt;td class="izq6a-color" width="20%"&gt;SOLICITUD EN EXAMEN DE REGISTRABILIDAD&lt;/td&gt;&lt;td class="izq6a-color" width="10%"&gt;04/10/2024&lt;/td&gt;&lt;td class="izq6a-color" width="30%"&gt;&lt;/td&gt;&lt;td class="celda8" width="10%"&gt;  &lt;/td&gt;&lt;/tr&gt;&lt;tr&gt;&lt;td class="izq6a-color" width="10%"&gt;15/10/2024&lt;/td&gt;&lt;td class="izq6a-color" width="10%"&gt;&lt;/td&gt;&lt;td class="izq6a-color" width="10%"&gt;0&lt;/td&gt;&lt;td class="izq6a-color" width="20%"&gt;ESCRITO ASOCIADO A MARCA EN TRAMITE - INFORMACION VARIA&lt;/td&gt;&lt;td class="izq6a-color" width="10%"&gt;15/10/2024&lt;/td&gt;&lt;td class="izq6a-color" width="30%"&gt;ESCRITO DE ACLARATORIA.&lt;/td&gt;&lt;td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width="10%"&gt;454&lt;/td&gt;&lt;td class="izq6a-color" width="20%"&gt;REGISTRO DE MARCA&lt;/td&gt;&lt;td class="izq6a-color" width="10%"&gt;01/11/2024&lt;/td&gt;&lt;td class="izq6a-color" width="30%"&gt;REGISTRO NUMERO: P403229, POR TRAMITE WEBPI: T0459579&lt;/td&gt;&lt;td class="celda8" width="10%"&gt;&lt;a href="http://multimedia.sapi.gob.ve/marcas/certificados/boletin635/2024003318.pdf" target="_blank"&gt;&lt;img border="1" height="40" src="https://webpi.sapi.gob.ve/imagenes/ver_devolucion.png" width="40"/&gt;&lt;/a&gt;&lt;/td&gt;&lt;/tr&gt;&lt;tr&gt;&lt;td class="izq6a-color" width="10%"&gt;01/11/2024&lt;/td&gt;&lt;td class="izq6a-color" width="10%"&gt;&lt;/td&gt;&lt;td class="izq6a-color" width="10%"&gt;459579&lt;/td&gt;&lt;td class="izq6a-color" width="20%"&gt;PAGO DE DERECHOS&lt;/td&gt;&lt;td class="izq6a-color" width="10%"&gt;01/11/2024&lt;/td&gt;&lt;td class="izq6a-color" width="30%"&gt;16&lt;/td&gt;&lt;td class="celda8" width="10%"&gt;  &lt;/td&gt;&lt;/tr&gt;&lt;/table&gt;</t>
  </si>
  <si>
    <t>Webpi 28-feb-2025 03:47:07</t>
  </si>
  <si>
    <t>P403408</t>
  </si>
  <si>
    <t>FarmaPay</t>
  </si>
  <si>
    <t>Aparatos para la transmisión de sonido, datos o imágenes ; aplicaciones de móvil descargables para transmisión de información ; aplicaciones de móviles ; aplicaciones de móviles descargables para la gestión de datos ; aplicaciones de móviles descargables para la gestión de información ; aplicaciones de móviles descargables para transmisión de datos ; aplicaciones de software descargables ; aplicaciones descargables para su uso con dispositivos móviles ; archivos digitales descargables autenticados por tókenes no fungibles [nft] ; bases de datos electrónicas ; bases de datos electrónicas grabadas en soportes informáticos ; bases de datos informáticas ; bases de datos interactivas ; billeteras electrónicas descargables ; dispositivos y medios para almacenamiento de datos ; equipos de procesamiento de datos ; libretas digitales ; motores de bases de datos ; plataformas de software para ordenadores ; plataformas de software, grabado o descargable ; plataformas y software de telefonía digital ; programas de aplicación ; programas de ordenador (software descargable) ; programas informáticos para el acceso, consulta y búsqueda en bases de datos en línea ; programas informáticos para la gestión de bases de datos ; redes de datos ; registradores de datos ; software ; software de acceso multiusuario a redes informáticas mundiales de información ; software de aplicación para dispositivos móviles ; software de ordenador para su uso en dispositivos electrónicos digitales móviles de mano y otros productos electrónicos de consumo ; software informático de comercio electrónico que permite a los usuarios realizar transacciones comerciales electrónicas a través de una red informática ; software para gestión de datos y de ficheros informáticos y bases de datos ; software para la comunicación, las redes y las redes sociales ; software para la gestión operativa de tarjetas magnéticas y electrónicas portátiles ; software para medios de comunicación y publicación ; software para proveedores de soluciones digitales ; tarjetas de identificación electrónicas ; tarjetas inteligentes, codificadas y magnéticas ; tarjetas magnéticas para llevar datos.</t>
  </si>
  <si>
    <t>El signo solicitado consiste en un diseño conformado por los siguientes elementos: Se aprecia el término FARMAPAY escrita en letra molde, de trazado delgado y de color negro, siendo que las letras F y P están en mayúscula y el resto en minúscula. Se reivindica el conjunto y colores descritos con independencia del tamaño, y no así las palabras o términos genérico, a saber: (FARMAPAY= Palabra de Fantasía, Por separado traducción del Inglés al Español de Pay - Pagar) todo de acuerdo a los facsímiles que se acompañan.</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</si>
  <si>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width="10%"&gt;17/04/2024&lt;/td&gt;&lt;td class="izq6a-color" width="10%"&gt;&lt;/td&gt;&lt;td class="izq6a-color" width="10%"&gt;0&lt;/td&gt;&lt;td class="izq6a-color" width="20%"&gt;INGRESO DE SOLICITUD&lt;/td&gt;&lt;td class="izq6a-color" width="10%"&gt;17/04/2024&lt;/td&gt;&lt;td class="izq6a-color" width="30%"&gt;Pago de Tasa y Publicacion en Prensa: F0685144 Tramite: 417644 Ref.: 410939&lt;/td&gt;&lt;td class="celda8" width="10%"&gt;  &lt;/td&gt;&lt;/tr&gt;&lt;tr&gt;&lt;td class="izq6a-color" width="10%"&gt;09/07/2024&lt;/td&gt;&lt;td class="izq6a-color" width="10%"&gt;&lt;/td&gt;&lt;td class="izq6a-color" width="10%"&gt;0&lt;/td&gt;&lt;td class="izq6a-color" width="20%"&gt;SOLICITUD CON EXAMEN DE FORMA APROBADO - PUBLICACION PRENSA AUTOMATICA&lt;/td&gt;&lt;td class="izq6a-color" width="10%"&gt;09/07/2024&lt;/td&gt;&lt;td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417644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width="10%"&gt;30/09/2024&lt;/td&gt;&lt;td class="izq6a-color" width="10%"&gt;&lt;/td&gt;&lt;td class="izq6a-color" width="10%"&gt;&lt;/td&gt;&lt;td class="izq6a-color" width="20%"&gt;BUSQUEDA GRAFICA ELABORADA, PENDIENTE DE EXAMEN DE FONDO&lt;/td&gt;&lt;td class="izq6a-color" width="10%"&gt;30/09/2024&lt;/td&gt;&lt;td class="izq6a-color" width="30%"&gt;BUSQUEDA GRAFICA ELABORADA, PENDIENTE DE EXAMEN DE FONDO&lt;/td&gt;&lt;td class="celda8" width="10%"&gt;  &lt;/td&gt;&lt;/tr&gt;&lt;tr&gt;&lt;td class="izq6a-color" width="10%"&gt;04/10/2024&lt;/td&gt;&lt;td class="izq6a-color" width="10%"&gt;&lt;/td&gt;&lt;td class="izq6a-color" width="10%"&gt;0&lt;/td&gt;&lt;td class="izq6a-color" width="20%"&gt;SOLICITUD EN EXAMEN DE REGISTRABILIDAD&lt;/td&gt;&lt;td class="izq6a-color" width="10%"&gt;04/10/2024&lt;/td&gt;&lt;td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width="10%"&gt;477&lt;/td&gt;&lt;td class="izq6a-color" width="20%"&gt;REGISTRO DE MARCA&lt;/td&gt;&lt;td class="izq6a-color" width="10%"&gt;12/11/2024&lt;/td&gt;&lt;td class="izq6a-color" width="30%"&gt;REGISTRO NUMERO: P403408, POR TRAMITE WEBPI: T0461540&lt;/td&gt;&lt;td class="celda8" width="10%"&gt;&lt;a href="http://multimedia.sapi.gob.ve/marcas/certificados/boletin635/2024003463.pdf" target="_blank"&gt;&lt;img border="1" height="40" src="https://webpi.sapi.gob.ve/imagenes/ver_devolucion.png" width="40"/&gt;&lt;/a&gt;&lt;/td&gt;&lt;/tr&gt;&lt;tr&gt;&lt;td class="izq6a-color" width="10%"&gt;12/11/2024&lt;/td&gt;&lt;td class="izq6a-color" width="10%"&gt;&lt;/td&gt;&lt;td class="izq6a-color" width="10%"&gt;461540&lt;/td&gt;&lt;td class="izq6a-color" width="20%"&gt;PAGO DE DERECHOS&lt;/td&gt;&lt;td class="izq6a-color" width="10%"&gt;12/11/2024&lt;/td&gt;&lt;td class="izq6a-color" width="30%"&gt;9&lt;/td&gt;&lt;td class="celda8" width="10%"&gt;  &lt;/td&gt;&lt;/tr&gt;&lt;/table&gt;</t>
  </si>
  <si>
    <t>Webpi 28-feb-2025 03:47:18</t>
  </si>
  <si>
    <t>CONSTRUCCIÓN; ACRISTALAMIENTO DE VENTANAS; INSTALACIÓN Y MANTENIMIENTO DE INSTALACIONES FOTOVOLTAICAS; REPARACIÓN O MANTENIMIENTO DE AUTOMÓVILES; SERVICIOS DE CALAFATEO DE EDIFICIOS; PINTURA, INTERIOR Y EXTERIOR; CARPINTERÍA; IMPERMEABILIZACIÓN DE EDIFICIOS; ALBAÑILERÍA; RENOVACIÓN DE EDIFICIOS; INSTALACIÓN Y MANTENIMIENTO DE INSTALACIONES SOLARES TÉRMICAS; SERVICIOS DE ASESORAMIENTO EN MATERIA DE CARPINTERÍA; ASFALTADO; COLOCACIÓN DE AZULEJOS, ALBAÑILERÍA O COLOCACIÓN DE BLOQUES; CONSTRUCCIÓN DE OLEODUCTOS; INSTALACIÓN Y REPARACIÓN DE APARATOS DE AIRE ACONDICIONADO; REPARACIÓN O MANTENIMIENTO DE MATERIAL RODANTE FERROVIARIO; REPARACIÓN O MANTENIMIENTO DE EMBARCACIONES; REPARACIÓN O MANTENIMIENTO DE AERONAVES; REPARACIÓN O MANTENIMIENTO DE VEHÍCULOS DE MOTOR DE DOS RUEDAS.</t>
  </si>
  <si>
    <t>LA ETIQUETA QUE SE PRESENTA A CONTINUACIÓN CONSISTE EN LA REPRESENTACIÓN GRÁFICA DE LA DENOMINACIÓN AGC YOUR DREAMS, OUR CHALLENGE (AGC = PARTE DEL NOMBRE DEL MANDANTE, YOUR = SUS, DREAMS = SUEÑOS, OUR = NUESTRO, CHALLENGE = DESAFÍO), LAS LETRAS AGC SE ENCUENTRAN ESCRITA EN MAYÚSCULAS, DE COLOR AZUL OSCURO, CON LA PARTICULARIDAD QUE LA LETRA G PRESENTA EN LA PARTE INTERIOR UNA FRANJA DE COLOR ROJO EN FORMA DE TRAPEZOIDE, DEBAJO DE LAS LETRAS AGC SE ENCUENTRAN LA DENOMINACIÓN YOUR DREAMS, OUR CHALLENGE ESCRITA EN MINÚSCULAS, DE COLOR GRIS OSCURO, CON LA PARTICULARIDAD QUE LAS LETRAS Y, D, O Y C SE ENCUENTRAN ESCRITAS EN MAYÚSCULAS. EL FONDO DE LA ETIQUETA ES BLANCO, SE REIVINDICA EL CONJUNTO DESCRITO.</t>
  </si>
  <si>
    <t>AGC Inc.</t>
  </si>
  <si>
    <t>5-1, Marunouchi 1-chome, Chiyoda-ku Tokyo 100-8405, Japón. - JAPON</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</si>
  <si>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width="10%"&gt;22/04/2024&lt;/td&gt;&lt;td class="izq6a-color" width="10%"&gt;&lt;/td&gt;&lt;td class="izq6a-color" width="10%"&gt;0&lt;/td&gt;&lt;td class="izq6a-color" width="20%"&gt;INGRESO DE SOLICITUD&lt;/td&gt;&lt;td class="izq6a-color" width="10%"&gt;22/04/2024&lt;/td&gt;&lt;td class="izq6a-color" width="30%"&gt;Pago de Tasa y Publicacion en Prensa: F0685781 Tramite: 418374 Ref.: 411444&lt;/td&gt;&lt;td class="celda8" width="10%"&gt;  &lt;/td&gt;&lt;/tr&gt;&lt;tr&gt;&lt;td class="izq6a-color" width="10%"&gt;11/07/2024&lt;/td&gt;&lt;td class="izq6a-color" width="10%"&gt;&lt;/td&gt;&lt;td class="izq6a-color" width="10%"&gt;0&lt;/td&gt;&lt;td class="izq6a-color" width="20%"&gt;SOLICITUD CON EXAMEN DE FORMA APROBADO - PUBLICACION PRENSA AUTOMATICA&lt;/td&gt;&lt;td class="izq6a-color" width="10%"&gt;11/07/2024&lt;/td&gt;&lt;td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418374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width="10%"&gt;27/09/2024&lt;/td&gt;&lt;td class="izq6a-color" width="10%"&gt;&lt;/td&gt;&lt;td class="izq6a-color" width="10%"&gt;&lt;/td&gt;&lt;td class="izq6a-color" width="20%"&gt;BUSQUEDA GRAFICA ELABORADA, PENDIENTE DE EXAMEN DE FONDO&lt;/td&gt;&lt;td class="izq6a-color" width="10%"&gt;27/09/2024&lt;/td&gt;&lt;td class="izq6a-color" width="30%"&gt;BUSQUEDA GRAFICA ELABORADA, PENDIENTE DE EXAMEN DE FONDO&lt;/td&gt;&lt;td class="celda8" width="10%"&gt;  &lt;/td&gt;&lt;/tr&gt;&lt;/table&gt;</t>
  </si>
  <si>
    <t>Webpi 28-feb-2025 03:47:30</t>
  </si>
  <si>
    <t>S081977</t>
  </si>
  <si>
    <t>SERVICIOS DE PUBLICIDAD; MARKETING Y PROMOCION; SUMINISTRO DE ESPACIO EN SITIOS WEB PARA PUBLICIDAD DE BIENES Y SERVICIOS; PRESTACION DE SERVICIOS DE DIRECTORIO DE NEGOCIOS; ALQUILER DE VALLAS PUBLICITARIAS; PAGINA WEB COMERCIAL; TRABAJOS DE OFICINA; FERIAS Y EXPOSICIONES COMERCIALES DIRIGIDAS A LA EXPLOTACION DEL RUBRO TEXTIL Y DE CALZADO.</t>
  </si>
  <si>
    <t>CONSISTE EN UNA ETIQUETA DE FONDO COLOR BLANCO, EN ELA CUAL SE PUEDE OBSERVAR EL NOMBRE MARCARIOS DISPUESTO EN LETRA MAYUSCULA Y TRAZO GRUESO CARACTERISTICO. ASTER CONSISTE EN UNA PALABRA DE FANTASIA, LA PARTICULARIDAD DE LA MARCA ES QUE LA LETRA R SOBRE SALE DEL CONJUNTO Y SE UNE CON UNAS FIGURAS DE COLOR BLANCO EN LO ALTA AZUL Y ROJA A LOS COSTADOS, EN TOTAL SON 3 FIGURAS SEMI CIRCULARES.</t>
  </si>
  <si>
    <t>7ma. Avenida entre Calles Brasil y Perú, Edificio Centro Brasil, Piso 2, Catia, Caracas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</si>
  <si>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width="10%"&gt;22/04/2024&lt;/td&gt;&lt;td class="izq6a-color" width="10%"&gt;&lt;/td&gt;&lt;td class="izq6a-color" width="10%"&gt;0&lt;/td&gt;&lt;td class="izq6a-color" width="20%"&gt;INGRESO DE SOLICITUD&lt;/td&gt;&lt;td class="izq6a-color" width="10%"&gt;22/04/2024&lt;/td&gt;&lt;td class="izq6a-color" width="30%"&gt;Pago de Tasa y Publicacion en Prensa: F0681541 Tramite: 414048 Ref.: 408080&lt;/td&gt;&lt;td class="celda8" width="10%"&gt;  &lt;/td&gt;&lt;/tr&gt;&lt;tr&gt;&lt;td class="izq6a-color" width="10%"&gt;08/05/2024&lt;/td&gt;&lt;td class="izq6a-color" width="10%"&gt;&lt;/td&gt;&lt;td class="izq6a-color" width="10%"&gt;0&lt;/td&gt;&lt;td class="izq6a-color" width="20%"&gt;POR NOTIFICAR ORDEN DE PUBLICACION EN PRENSA POR EXAM. DE FORMA APROBADO&lt;/td&gt;&lt;td class="izq6a-color" width="10%"&gt;08/05/2024&lt;/td&gt;&lt;td class="izq6a-color" width="30%"&gt;&lt;/td&gt;&lt;td class="celda8" width="10%"&gt;  &lt;/td&gt;&lt;/tr&gt;&lt;tr&gt;&lt;td class="izq6a-color" width="10%"&gt;08/05/2024&lt;/td&gt;&lt;td class="izq6a-color" width="10%"&gt;&lt;/td&gt;&lt;td class="izq6a-color" width="10%"&gt;0&lt;/td&gt;&lt;td class="izq6a-color" width="20%"&gt;SOLICITUD CON EXAMEN DE FORMA APROBADO - PUBLICACION PRENSA AUTOMATICA&lt;/td&gt;&lt;td class="izq6a-color" width="10%"&gt;08/05/2024&lt;/td&gt;&lt;td class="izq6a-color" width="30%"&gt;&lt;/td&gt;&lt;td class="celda8" width="10%"&gt;  &lt;/td&gt;&lt;/tr&gt;&lt;tr&gt;&lt;td class="izq6a-color" width="10%"&gt;10/05/2024&lt;/td&gt;&lt;td class="izq6a-color" width="10%"&gt;&lt;/td&gt;&lt;td class="izq6a-color" width="10%"&gt;0&lt;/td&gt;&lt;td class="izq6a-color" width="20%"&gt;RECEPCION DE PUBLICACION EN PRENSA&lt;/td&gt;&lt;td class="izq6a-color" width="10%"&gt;13/05/2024&lt;/td&gt;&lt;td class="izq6a-color" width="30%"&gt;Periodico Digital del SAPI No.:2460 de Fecha: 10/05/2024 segun T/No.: 414048 &lt;/td&gt;&lt;td class="celda8" width="10%"&gt;  &lt;/td&gt;&lt;/tr&gt;&lt;tr&gt;&lt;td class="izq6a-color" width="10%"&gt;13/05/2024&lt;/td&gt;&lt;td class="izq6a-color" width="10%"&gt;&lt;/td&gt;&lt;td class="izq6a-color" width="10%"&gt;0&lt;/td&gt;&lt;td class="izq6a-color" width="20%"&gt;ORDEN DE PUBLICACION EN BOLETIN COMO SOLICITADA&lt;/td&gt;&lt;td class="izq6a-color" width="10%"&gt;13/05/2024&lt;/td&gt;&lt;td class="izq6a-color" width="30%"&gt;&lt;/td&gt;&lt;td class="celda8" width="10%"&gt;  &lt;/td&gt;&lt;/tr&gt;&lt;tr&gt;&lt;td class="izq6a-color" width="10%"&gt;24/05/2024&lt;/td&gt;&lt;td class="izq6a-color" width="10%"&gt;08/07/2024&lt;/td&gt;&lt;td class="izq6a-color" width="10%"&gt;630&lt;/td&gt;&lt;td class="izq6a-color" width="20%"&gt;PUBLICACION DE LA MARCA COMO SOLICITADA &lt;/td&gt;&lt;td class="izq6a-color" width="10%"&gt;24/05/2024&lt;/td&gt;&lt;td class="izq6a-color" width="30%"&gt;PUBLICADA EN BOLETIN 630&lt;/td&gt;&lt;td class="celda8" width="10%"&gt;  &lt;/td&gt;&lt;/tr&gt;&lt;tr&gt;&lt;td class="izq6a-color" width="10%"&gt;12/07/2024&lt;/td&gt;&lt;td class="izq6a-color" width="10%"&gt;&lt;/td&gt;&lt;td class="izq6a-color" width="10%"&gt;&lt;/td&gt;&lt;td class="izq6a-color" width="20%"&gt;BUSQUEDA GRAFICA ELABORADA, PENDIENTE DE EXAMEN DE FONDO&lt;/td&gt;&lt;td class="izq6a-color" width="10%"&gt;12/07/2024&lt;/td&gt;&lt;td class="izq6a-color" width="30%"&gt;BUSQUEDA GRAFICA ELABORADA, PENDIENTE DE EXAMEN DE FONDO&lt;/td&gt;&lt;td class="celda8" width="10%"&gt;  &lt;/td&gt;&lt;/tr&gt;&lt;tr&gt;&lt;td class="izq6a-color" width="10%"&gt;16/07/2024&lt;/td&gt;&lt;td class="izq6a-color" width="10%"&gt;&lt;/td&gt;&lt;td class="izq6a-color" width="10%"&gt;0&lt;/td&gt;&lt;td class="izq6a-color" width="20%"&gt;SOLICITUD EN EXAMEN DE REGISTRABILIDAD&lt;/td&gt;&lt;td class="izq6a-color" width="10%"&gt;16/07/2024&lt;/td&gt;&lt;td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width="30%"&gt;CONCEDIDA EN BOLETIN 633&lt;/td&gt;&lt;td class="celda8" width="10%"&gt;  &lt;/td&gt;&lt;/tr&gt;&lt;tr&gt;&lt;td class="izq6a-color" width="10%"&gt;19/08/2024&lt;/td&gt;&lt;td class="izq6a-color" width="10%"&gt;19/08/2039&lt;/td&gt;&lt;td class="izq6a-color" width="10%"&gt;390&lt;/td&gt;&lt;td class="izq6a-color" width="20%"&gt;REGISTRO DE MARCA&lt;/td&gt;&lt;td class="izq6a-color" width="10%"&gt;27/09/2024&lt;/td&gt;&lt;td class="izq6a-color" width="30%"&gt;REGISTRO NUMERO: S081977, POR TRAMITE WEBPI: T0451155&lt;/td&gt;&lt;td class="celda8" width="10%"&gt;&lt;a href="http://multimedia.sapi.gob.ve/marcas/certificados/boletin633/2024003597.pdf" target="_blank"&gt;&lt;img border="1" height="40" src="https://webpi.sapi.gob.ve/imagenes/ver_devolucion.png" width="40"/&gt;&lt;/a&gt;&lt;/td&gt;&lt;/tr&gt;&lt;tr&gt;&lt;td class="izq6a-color" width="10%"&gt;27/09/2024&lt;/td&gt;&lt;td class="izq6a-color" width="10%"&gt;&lt;/td&gt;&lt;td class="izq6a-color" width="10%"&gt;451155&lt;/td&gt;&lt;td class="izq6a-color" width="20%"&gt;PAGO DE DERECHOS&lt;/td&gt;&lt;td class="izq6a-color" width="10%"&gt;27/09/2024&lt;/td&gt;&lt;td class="izq6a-color" width="30%"&gt;35&lt;/td&gt;&lt;td class="celda8" width="10%"&gt;  &lt;/td&gt;&lt;/tr&gt;&lt;/table&gt;</t>
  </si>
  <si>
    <t>Webpi 28-feb-2025 03:47:42</t>
  </si>
  <si>
    <t>DETERGENTE EN POLVO; JABÓN PARA LAVAR PLATOS; DETERGENTE LIQUIDO MULTIUSO; PRODUCTOS PARA LA LIMPIEZA DE SUPERFICIE Y PISO; JABÓN INDUSTRIAL; JABÓN LÍQUIDO; JABONES; JABONES DESODORANTES; JABONES GRANULADOS; JABONES COSMÉTICOS; JABONES DETERGENTES; JABÓN EN POLVO; JABÓN DE AFEITAR; ESPONJAS IMPREGNADAS DE JABÓN; JABONES Y GELES; JABONES PARA LA PIEL; JABONES PARA LA COLADA; JABÓN EN FORMA DE LÁMINAS; JABONES PARA AVIVAR LOS TEJIDOS; JABONES DE TOCADOR NO MEDICINALES; JABÓN LÍQUIDO PARA LAVAR LA LOZA; PASTILLAS DE JABÓN PARA LIMPIEZA DOMÉSTICA; DETERGENTES; DETERGENTE LÍQUIDO; DETERGENTES DOMÉSTICOS; DETERGENTE PARA LAVAVAJILLAS; DETERGENTES PARA LAVANDERÍAS; DETERGENTES DE ESPUMA; DETERGENTES PARA AUTOMÓVILES; DETERGENTES SINTÉTICOS PARA LA ROPA; TOALLITAS PARA GAFAS IMPREGNADAS CON DETERGENTE; PAÑOS DE LIMPIEZA IMPREGNADOS CON DETERGENTE; PASTILLAS DE DETERGENTE PARA MÁQUINAS DE CAFÉ; DETERGENTES QUE NO SEAN PARA PROCESOS DE FABRICACIÓN NI PARA USO MÉDICO.</t>
  </si>
  <si>
    <t>LA MARCA CONSISTE EN UNA REPRESENTACIÓN GRÁFICA DEL TÉRMINO DE FANTASÍA IZY EN COLOR AZUL Y ESCRITA EN CARACTERES DE IMPRENTA DE TRAZO GRUESO, DONDE LA LETRA I SE REPRESENTA EN MINÚSCULA Y EL RESTO DE LAS LETRAS SON MAÝÚSCULAS DE COLOR AZUL MÁS OSCURO, DEGRADANDO SUS EXTREMOS EN COLOR AZUL MÁS CLARO HACIA EL LADO DERECHO DEL SIGNO, COMO SE PUEDE OBSERVAR LA LETRA Z CORTA CON UNA LÍNEA SINUOSA INFERIOR A LA LETRA Y; LAS LETRAS TIENEN APARIENCIA Y BRILLOS PARA HACER PERCIBIR QUE TIENEN VOLÚMEN. REIVINDICAMOS EL ALCANCE DE ESTRA DESCRIPCIÓN CON SUS COLORES Y PARTICULARIDADES.</t>
  </si>
  <si>
    <t>1800 NE. 114 CT No .1006, Miami, Florida. - ESTADOS UNIDOS DE AMÉRICA</t>
  </si>
  <si>
    <t>PUBLICADA EN BOLETIN 633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</si>
  <si>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width="10%"&gt;23/04/2024&lt;/td&gt;&lt;td class="izq6a-color" width="10%"&gt;&lt;/td&gt;&lt;td class="izq6a-color" width="10%"&gt;0&lt;/td&gt;&lt;td class="izq6a-color" width="20%"&gt;INGRESO DE SOLICITUD&lt;/td&gt;&lt;td class="izq6a-color" width="10%"&gt;23/04/2024&lt;/td&gt;&lt;td class="izq6a-color" width="30%"&gt;Pago de Tasa y Publicacion en Prensa: F0686077 Tramite: 418664 Ref.: 411721&lt;/td&gt;&lt;td class="celda8" width="10%"&gt;  &lt;/td&gt;&lt;/tr&gt;&lt;tr&gt;&lt;td class="izq6a-color" width="10%"&gt;09/07/2024&lt;/td&gt;&lt;td class="izq6a-color" width="10%"&gt;&lt;/td&gt;&lt;td class="izq6a-color" width="10%"&gt;0&lt;/td&gt;&lt;td class="izq6a-color" width="20%"&gt;SOLICITUD CON EXAMEN DE FORMA APROBADO - PUBLICACION PRENSA AUTOMATICA&lt;/td&gt;&lt;td class="izq6a-color" width="10%"&gt;09/07/2024&lt;/td&gt;&lt;td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418664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&lt;/td&gt;&lt;/tr&gt;&lt;/table&gt;</t>
  </si>
  <si>
    <t>Webpi 28-feb-2025 03:47:54</t>
  </si>
  <si>
    <t>P403241</t>
  </si>
  <si>
    <t>PREPARACIONES PARA BLANQUEAR Y OTRAS SUSTANCIAS PARA LAVAR; PREPARACIONES PARA LIMPIAR, PULIR, DESGRASAR Y RASPAR, JABONES, PERFUMERÍA, ACEITES ESENCIALES, COSMÉTICOS, LOCIONES PARA EL CABELLO, DENTÍFRICOS, DESODORANTES, TALCO DE TOCADOR.</t>
  </si>
  <si>
    <t>OBSERVAMOS LA PALABRA LUVENE (DEL INGLES: AMOR) ESCRITA EN LETRAS DE MOLDE CURSIVAS, ESTANDO LA LETRA L EN MAYÚSCULA Y EL RESTO DE LAS LETRAS EN MINÚSCULAS, ENCIMA DE LA ULTIMA LETRA E SE VE UNA TILDE INCLINADA HACIA LA IZQUIERDA, LA PALABRA ESTA DIBUJADA EN COLOR NEGRO EN UN FONDO BLANCO. SE REIVINDICA EL CONJUNTO ANTERIORMENTE DESCRITO, LA DESCRIPCIÓN DE LOS COLORES SE HA HECHO EN CUMPLIMIENTO AL AVISO OFICIAL S/N EMANADO DEL REGISTRO DE LA PROPIEDAD INTELECTUAL, FECHADO 18/11/1996.</t>
  </si>
  <si>
    <t>1132972;1132973</t>
  </si>
  <si>
    <t>HEBBE SOTO, JOSE DIKRAN;LUNA MORA, ANDREA CAROLINA</t>
  </si>
  <si>
    <t>CALLE LOS PINOS, EDIF. CEIBA, PISO 12, APT.12-3, CONJUNTO RESIDENCIAL PIEDRAS PINTADAS, URB. MAÑONGO, VALENCIA, EDO. CARABOBO. - VENEZUELA;CALLE PRINCIPAL DEL REMANSO, CASA TONW HOUSE, No. 28, CONJUNTO RESIDENCIAL AVES DEL PARAISO, VALENCIA, EDO. CARABOBO.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</si>
  <si>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width="10%"&gt;24/04/2024&lt;/td&gt;&lt;td class="izq6a-color" width="10%"&gt;&lt;/td&gt;&lt;td class="izq6a-color" width="10%"&gt;0&lt;/td&gt;&lt;td class="izq6a-color" width="20%"&gt;INGRESO DE SOLICITUD&lt;/td&gt;&lt;td class="izq6a-color" width="10%"&gt;24/04/2024&lt;/td&gt;&lt;td class="izq6a-color" width="30%"&gt;Pago de Tasa y Publicacion en Prensa: F0686011 Tramite: 418588 Ref.: 411628&lt;/td&gt;&lt;td class="celda8" width="10%"&gt;  &lt;/td&gt;&lt;/tr&gt;&lt;tr&gt;&lt;td class="izq6a-color" width="10%"&gt;09/07/2024&lt;/td&gt;&lt;td class="izq6a-color" width="10%"&gt;&lt;/td&gt;&lt;td class="izq6a-color" width="10%"&gt;0&lt;/td&gt;&lt;td class="izq6a-color" width="20%"&gt;SOLICITUD CON EXAMEN DE FORMA APROBADO - PUBLICACION PRENSA AUTOMATICA&lt;/td&gt;&lt;td class="izq6a-color" width="10%"&gt;09/07/2024&lt;/td&gt;&lt;td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418588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width="10%"&gt;04/10/2024&lt;/td&gt;&lt;td class="izq6a-color" width="10%"&gt;&lt;/td&gt;&lt;td class="izq6a-color" width="10%"&gt;0&lt;/td&gt;&lt;td class="izq6a-color" width="20%"&gt;SOLICITUD EN EXAMEN DE REGISTRABILIDAD&lt;/td&gt;&lt;td class="izq6a-color" width="10%"&gt;04/10/2024&lt;/td&gt;&lt;td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width="10%"&gt;454&lt;/td&gt;&lt;td class="izq6a-color" width="20%"&gt;REGISTRO DE MARCA&lt;/td&gt;&lt;td class="izq6a-color" width="10%"&gt;04/11/2024&lt;/td&gt;&lt;td class="izq6a-color" width="30%"&gt;REGISTRO NUMERO: P403241, POR TRAMITE WEBPI: T0459639&lt;/td&gt;&lt;td class="celda8" width="10%"&gt;&lt;a href="http://multimedia.sapi.gob.ve/marcas/certificados/boletin635/2024003658.pdf" target="_blank"&gt;&lt;img border="1" height="40" src="https://webpi.sapi.gob.ve/imagenes/ver_devolucion.png" width="40"/&gt;&lt;/a&gt;&lt;/td&gt;&lt;/tr&gt;&lt;tr&gt;&lt;td class="izq6a-color" width="10%"&gt;04/11/2024&lt;/td&gt;&lt;td class="izq6a-color" width="10%"&gt;&lt;/td&gt;&lt;td class="izq6a-color" width="10%"&gt;459639&lt;/td&gt;&lt;td class="izq6a-color" width="20%"&gt;PAGO DE DERECHOS&lt;/td&gt;&lt;td class="izq6a-color" width="10%"&gt;04/11/2024&lt;/td&gt;&lt;td class="izq6a-color" width="30%"&gt;3&lt;/td&gt;&lt;td class="celda8" width="10%"&gt;  &lt;/td&gt;&lt;/tr&gt;&lt;/table&gt;</t>
  </si>
  <si>
    <t>Webpi 28-feb-2025 03:48:06</t>
  </si>
  <si>
    <t>P403318</t>
  </si>
  <si>
    <t>Preparaciones para uso veterinario; lociones para uso veterinario; preparaciones para eliminar animales dañinos; productos antiparasitarios; insecticidas; productos para lavar el ganado [insecticidas]; repelentes de insectos; productos para lavar animales [insecticidas] para el control de pulgas, piojos, garrapatas y moscas en bovinos, ovinos, porcinos, caballos y perros; preparaciones matamoscas; preparaciones químicas para uso veterinario; pesticidas; preparaciones de tratamiento antipiojos [pediculicida]; champús insecticidas para animales; productos de lavado insecticidas para uso veterinario; champús medicinales para animales de compañía.</t>
  </si>
  <si>
    <t>Chacao, Estado Miranda, -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</si>
  <si>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width="10%"&gt;30/04/2024&lt;/td&gt;&lt;td class="izq6a-color" width="10%"&gt;&lt;/td&gt;&lt;td class="izq6a-color" width="10%"&gt;0&lt;/td&gt;&lt;td class="izq6a-color" width="20%"&gt;INGRESO DE SOLICITUD&lt;/td&gt;&lt;td class="izq6a-color" width="10%"&gt;30/04/2024&lt;/td&gt;&lt;td class="izq6a-color" width="30%"&gt;Pago de Tasa y Publicacion en Prensa: F0686965 Tramite: 419690 Ref.: 412792&lt;/td&gt;&lt;td class="celda8" width="10%"&gt;  &lt;/td&gt;&lt;/tr&gt;&lt;tr&gt;&lt;td class="izq6a-color" width="10%"&gt;10/07/2024&lt;/td&gt;&lt;td class="izq6a-color" width="10%"&gt;&lt;/td&gt;&lt;td class="izq6a-color" width="10%"&gt;0&lt;/td&gt;&lt;td class="izq6a-color" width="20%"&gt;SOLICITUD CON EXAMEN DE FORMA APROBADO - PUBLICACION PRENSA AUTOMATICA&lt;/td&gt;&lt;td class="izq6a-color" width="10%"&gt;10/07/2024&lt;/td&gt;&lt;td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419690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width="10%"&gt;07/10/2024&lt;/td&gt;&lt;td class="izq6a-color" width="10%"&gt;&lt;/td&gt;&lt;td class="izq6a-color" width="10%"&gt;0&lt;/td&gt;&lt;td class="izq6a-color" width="20%"&gt;SOLICITUD EN EXAMEN DE REGISTRABILIDAD&lt;/td&gt;&lt;td class="izq6a-color" width="10%"&gt;07/10/2024&lt;/td&gt;&lt;td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width="10%"&gt;24/10/2024&lt;/td&gt;&lt;td class="izq6a-color" width="10%"&gt;24/10/2039&lt;/td&gt;&lt;td class="izq6a-color" width="10%"&gt;467&lt;/td&gt;&lt;td class="izq6a-color" width="20%"&gt;REGISTRO DE MARCA&lt;/td&gt;&lt;td class="izq6a-color" width="10%"&gt;08/11/2024&lt;/td&gt;&lt;td class="izq6a-color" width="30%"&gt;REGISTRO NUMERO: P403318, POR TRAMITE WEBPI: T0460610&lt;/td&gt;&lt;td class="celda8" width="10%"&gt;&lt;a href="http://multimedia.sapi.gob.ve/marcas/certificados/boletin635/2024003934.pdf" target="_blank"&gt;&lt;img border="1" height="40" src="https://webpi.sapi.gob.ve/imagenes/ver_devolucion.png" width="40"/&gt;&lt;/a&gt;&lt;/td&gt;&lt;/tr&gt;&lt;tr&gt;&lt;td class="izq6a-color" width="10%"&gt;08/11/2024&lt;/td&gt;&lt;td class="izq6a-color" width="10%"&gt;&lt;/td&gt;&lt;td class="izq6a-color" width="10%"&gt;460610&lt;/td&gt;&lt;td class="izq6a-color" width="20%"&gt;PAGO DE DERECHOS&lt;/td&gt;&lt;td class="izq6a-color" width="10%"&gt;08/11/2024&lt;/td&gt;&lt;td class="izq6a-color" width="30%"&gt;5&lt;/td&gt;&lt;td class="celda8" width="10%"&gt;  &lt;/td&gt;&lt;/tr&gt;&lt;/table&gt;</t>
  </si>
  <si>
    <t>Webpi 28-feb-2025 03:48:18</t>
  </si>
  <si>
    <t>S082649</t>
  </si>
  <si>
    <t>SERVICIOS DESTINADOS A PROTEGER Y PROMOVER EL BIENESTAR PSICOLOGICO, ASÍ COMO TRATAR TRASTORNOS DE LA SALUD MENTAL.</t>
  </si>
  <si>
    <t>CONSISTE EN UNA ETIQUETA SOBRE UN FONDO GRIS CLARO CONFORMADA POR UNA FIGURA SEMICIRCULAR QUE ASEMEJA LA SILUETA DE UNA PERSONA DE LINEAS DELGADAS DE COLOR AZUL Y EN LA CONTRAPCARA UNA LINEA CIRCULAR LIGERAMENTE MAS GRUESA DE COLOR AZUL CLARO. DENTRO DE LA FIGURA SE MUESTRA UN EXAGONO DE LINEAS DE COLOR AZUL OSCURO CON SEIS EXTENSIONES TAMBIEN DE COLOR AZUL DOBLADAS DURANTE SU RECORRIDO Y CULMINANDO CON UN CIRCULO AZUL OSCURO CON FONDO GRIS CLARO. DENTRO DEL EXAGONO SE REPRODUCE UNA FIGURA CIRCULAR DE COLOR AZUL CLARO CON VARIOS SEMICIRCULOS CON LIGEROS CORTES EN SUS EXTREMOS. EN LA PARTE INFERIOR DE LA FIGURA, SE REPRODUCE LA PALABRA \"MENTALINK\" (LINK TRADUCIDO DEL INDIOMA INGLÉS AL ESPAÑOL SIGNIFICA: ENLACE) ESTANDO LA PALABRA \"MENTA\" EN COLOR AZUL OSCURO Y LINK EN AZUL CLARO. SE REIVINDICAN LOS DISEÑOS, FORMAS Y COLORES.</t>
  </si>
  <si>
    <t>FUNDACION MENTALINK</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</si>
  <si>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width="10%"&gt;02/05/2024&lt;/td&gt;&lt;td class="izq6a-color" width="10%"&gt;&lt;/td&gt;&lt;td class="izq6a-color" width="10%"&gt;0&lt;/td&gt;&lt;td class="izq6a-color" width="20%"&gt;INGRESO DE SOLICITUD&lt;/td&gt;&lt;td class="izq6a-color" width="10%"&gt;02/05/2024&lt;/td&gt;&lt;td class="izq6a-color" width="30%"&gt;Pago de Tasa y Publicacion en Prensa: F0687434 Tramite: 420122 Ref.: 413119&lt;/td&gt;&lt;td class="celda8" width="10%"&gt;  &lt;/td&gt;&lt;/tr&gt;&lt;tr&gt;&lt;td class="izq6a-color" width="10%"&gt;15/07/2024&lt;/td&gt;&lt;td class="izq6a-color" width="10%"&gt;&lt;/td&gt;&lt;td class="izq6a-color" width="10%"&gt;0&lt;/td&gt;&lt;td class="izq6a-color" width="20%"&gt;SOLICITUD CON EXAMEN DE FORMA APROBADO - PUBLICACION PRENSA AUTOMATICA&lt;/td&gt;&lt;td class="izq6a-color" width="10%"&gt;15/07/2024&lt;/td&gt;&lt;td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420122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width="10%"&gt;23/08/2024&lt;/td&gt;&lt;td class="izq6a-color" width="10%"&gt;&lt;/td&gt;&lt;td class="izq6a-color" width="10%"&gt;202443065&lt;/td&gt;&lt;td class="izq6a-color" width="20%"&gt;MODIFICACION DE DATOS DE LA SOLICITUD&lt;/td&gt;&lt;td class="izq6a-color" width="10%"&gt;23/08/2024&lt;/td&gt;&lt;td class="izq6a-color" width="30%"&gt;CAMBIO DE SOLICITANTE&lt;/td&gt;&lt;td class="celda8" width="10%"&gt;  &lt;/td&gt;&lt;/tr&gt;&lt;tr&gt;&lt;td class="izq6a-color" width="10%"&gt;23/08/2024&lt;/td&gt;&lt;td class="izq6a-color" width="10%"&gt;&lt;/td&gt;&lt;td class="izq6a-color" width="10%"&gt;202443065&lt;/td&gt;&lt;td class="izq6a-color" width="20%"&gt;CAMBIO DE TITULAR&lt;/td&gt;&lt;td class="izq6a-color" width="10%"&gt;23/08/2024&lt;/td&gt;&lt;td class="izq6a-color" width="30%"&gt;Elim.: MINDSOLUTIONS, C.A. Domicilio: CALLE CAPANAPARO, EDIF. VALLE ALTO, PISO 2, OF 21, SECTOR VALLE ABAJO, CARACAS, DISTRITO CAPITAL., VENEZUELA Inser.: FUNDACION MENTALINK Domicilio: CALLE CAPANAPARO, EDIF. VALLE ALTO, PISO 2, OF 21, SECTOR VALLE ABAJO, CARACAS, DISTRITO CAPITAL., VENEZUELA. S/Factura No.: F0708758 De Fecha: 23/08/2024&lt;/td&gt;&lt;td class="celda8" width="10%"&gt;  &lt;/td&gt;&lt;/tr&gt;&lt;tr&gt;&lt;td class="izq6a-color" width="10%"&gt;08/10/2024&lt;/td&gt;&lt;td class="izq6a-color" width="10%"&gt;&lt;/td&gt;&lt;td class="izq6a-color" width="10%"&gt;0&lt;/td&gt;&lt;td class="izq6a-color" width="20%"&gt;SOLICITUD EN EXAMEN DE REGISTRABILIDAD&lt;/td&gt;&lt;td class="izq6a-color" width="10%"&gt;08/10/2024&lt;/td&gt;&lt;td class="izq6a-color" width="30%"&gt;&lt;/td&gt;&lt;td class="celda8" width="10%"&gt;  &lt;/td&gt;&lt;/tr&gt;&lt;tr&gt;&lt;td class="izq6a-color" width="10%"&gt;08/10/2024&lt;/td&gt;&lt;td class="izq6a-color" width="10%"&gt;&lt;/td&gt;&lt;td class="izq6a-color" width="10%"&gt;&lt;/td&gt;&lt;td class="izq6a-color" width="20%"&gt;BUSQUEDA GRAFICA ELABORADA, PENDIENTE DE EXAMEN DE FONDO&lt;/td&gt;&lt;td class="izq6a-color" width="10%"&gt;08/10/2024&lt;/td&gt;&lt;td class="izq6a-color" width="30%"&gt;BUSQUEDA GRAFICA ELABORADA, PENDIENTE DE EXAMEN DE FONDO&lt;/td&gt;&lt;td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width="30%"&gt;CONCEDIDA EN BOLETIN 636&lt;/td&gt;&lt;td class="celda8" width="10%"&gt;  &lt;/td&gt;&lt;/tr&gt;&lt;tr&gt;&lt;td class="izq6a-color" width="10%"&gt;13/11/2024&lt;/td&gt;&lt;td class="izq6a-color" width="10%"&gt;13/11/2039&lt;/td&gt;&lt;td class="izq6a-color" width="10%"&gt;491&lt;/td&gt;&lt;td class="izq6a-color" width="20%"&gt;REGISTRO DE MARCA&lt;/td&gt;&lt;td class="izq6a-color" width="10%"&gt;22/11/2024&lt;/td&gt;&lt;td class="izq6a-color" width="30%"&gt;REGISTRO NUMERO: S082649, POR TRAMITE WEBPI: T0464240&lt;/td&gt;&lt;td class="celda8" width="10%"&gt;&lt;a href="http://multimedia.sapi.gob.ve/marcas/certificados/boletin636/2024003960.pdf" target="_blank"&gt;&lt;img border="1" height="40" src="https://webpi.sapi.gob.ve/imagenes/ver_devolucion.png" width="40"/&gt;&lt;/a&gt;&lt;/td&gt;&lt;/tr&gt;&lt;tr&gt;&lt;td class="izq6a-color" width="10%"&gt;22/11/2024&lt;/td&gt;&lt;td class="izq6a-color" width="10%"&gt;&lt;/td&gt;&lt;td class="izq6a-color" width="10%"&gt;464240&lt;/td&gt;&lt;td class="izq6a-color" width="20%"&gt;PAGO DE DERECHOS&lt;/td&gt;&lt;td class="izq6a-color" width="10%"&gt;22/11/2024&lt;/td&gt;&lt;td class="izq6a-color" width="30%"&gt;44&lt;/td&gt;&lt;td class="celda8" width="10%"&gt;  &lt;/td&gt;&lt;/tr&gt;&lt;/table&gt;</t>
  </si>
  <si>
    <t>Webpi 28-feb-2025 03:48:30</t>
  </si>
  <si>
    <t>SOLICITUD DEVUELTA - EXAMEN DE FONDO CON OFICIO POR PUBLICAR</t>
  </si>
  <si>
    <t>MOTOCICLETAS, REPUESTOS DE LAS MISMAS, AMORTIGUADORES, EMBRAGUES, BOMBAS DE AIRE Y RINES</t>
  </si>
  <si>
    <t>CONSISTE EN UN CIRCULO DE FONDO COLOR BLANCO, QUE EN EL TERCIO SUPERIOR TIENE DOS LINEAS QUE CONFLUYEN Y LUEGO SE UNEN DE MANERA ASCENDENTE, FORMANDO UNA V INVERTIDA Y A LOS LADOS DOS PUNTAS SEMEJANDO SER UNA CORONA Y EN LOS DOS TERCIOS INFERIORES, TIENE UNA ZETA DEL LADO IZQUIERDO Y UNA Z INVERTIDA DEL LADO DERECHO Y ENTRE AMBAS UNA FIGURA QUE SEMEJA SER UN EMBUDO APUNTANDO HACIA ABAJO, TANTO EN LA PARTE SUPERIOR E INFERIOR DEL CIRCULO ASI COMO PARTE DE LAS Z Y EL EMBUDO SE OBSERVA LA PRESENCIA DEL COLOR GRIS, DEBAJO DE LA FIGURA DESCRITA SE LEE LA PALABRA ZETA´S MOTORCYCLE PARTS EN LETRAS DE COLOR BLANCO DE TRAZOS GRUESOS Y SOBRE UN FONDO MUY TENUE DE COLOR GRIS, QUE TRADUCIDO AL CASTELLANO SIGNIFICA ZETA´S PARTES DE MOTOCICLETAS, NO SE REIVINDICAN LAS PALABRAS, TERMINOS O FIGURAS QUE PUDIERAN RESULTAR GENERICOS O DESCRIPTIVOS, MAS SI SE REIVINDICAN LOS COLORES</t>
  </si>
  <si>
    <t>calle Rio Limon, edificio Merlot Suites, piso 2 apartamento 2A, sector El Parral, Valencia estado Carabobo - VENEZUELA</t>
  </si>
  <si>
    <t>OFICIO DE DEVOLUCION</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</si>
  <si>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width="10%"&gt;16/05/2024&lt;/td&gt;&lt;td class="izq6a-color" width="10%"&gt;&lt;/td&gt;&lt;td class="izq6a-color" width="10%"&gt;0&lt;/td&gt;&lt;td class="izq6a-color" width="20%"&gt;INGRESO DE SOLICITUD&lt;/td&gt;&lt;td class="izq6a-color" width="10%"&gt;16/05/2024&lt;/td&gt;&lt;td class="izq6a-color" width="30%"&gt;Pago de Tasa y Publicacion en Prensa: F0688409 Tramite: 421131 Ref.: 414212&lt;/td&gt;&lt;td class="celda8" width="10%"&gt;  &lt;/td&gt;&lt;/tr&gt;&lt;tr&gt;&lt;td class="izq6a-color" width="10%"&gt;18/07/2024&lt;/td&gt;&lt;td class="izq6a-color" width="10%"&gt;&lt;/td&gt;&lt;td class="izq6a-color" width="10%"&gt;0&lt;/td&gt;&lt;td class="izq6a-color" width="20%"&gt;SOLICITUD CON EXAMEN DE FORMA APROBADO - PUBLICACION PRENSA AUTOMATICA&lt;/td&gt;&lt;td class="izq6a-color" width="10%"&gt;18/07/2024&lt;/td&gt;&lt;td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421131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width="10%"&gt;22/10/2024&lt;/td&gt;&lt;td class="izq6a-color" width="10%"&gt;&lt;/td&gt;&lt;td class="izq6a-color" width="10%"&gt;&lt;/td&gt;&lt;td class="izq6a-color" width="20%"&gt;BUSQUEDA GRAFICA ELABORADA, PENDIENTE DE EXAMEN DE FONDO&lt;/td&gt;&lt;td class="izq6a-color" width="10%"&gt;22/10/2024&lt;/td&gt;&lt;td class="izq6a-color" width="30%"&gt;BUSQUEDA GRAFICA ELABORADA, PENDIENTE DE EXAMEN DE FONDO&lt;/td&gt;&lt;td class="celda8" width="10%"&gt;  &lt;/td&gt;&lt;/tr&gt;&lt;tr&gt;&lt;td class="izq6a-color" width="10%"&gt;17/02/2025&lt;/td&gt;&lt;td class="izq6a-color" width="10%"&gt;&lt;/td&gt;&lt;td class="izq6a-color" width="10%"&gt;0&lt;/td&gt;&lt;td class="izq6a-color" width="20%"&gt;DEVUELTA POR EXAMEN DE FONDO&lt;/td&gt;&lt;td class="izq6a-color" width="10%"&gt;17/02/2025&lt;/td&gt;&lt;td class="izq6a-color" width="30%"&gt;&lt;/td&gt;&lt;td class="celda8" width="10%"&gt;  &lt;/td&gt;&lt;/tr&gt;&lt;tr&gt;&lt;td class="izq6a-color" width="10%"&gt;17/02/2025&lt;/td&gt;&lt;td class="izq6a-color" width="10%"&gt;&lt;/td&gt;&lt;td class="izq6a-color" width="10%"&gt;0&lt;/td&gt;&lt;td class="izq6a-color" width="20%"&gt;OFICIO DE DEVOLUCION&lt;/td&gt;&lt;td class="izq6a-color" width="10%"&gt;17/02/2025&lt;/td&gt;&lt;td class="izq6a-color" width="30%"&gt;&lt;/td&gt;&lt;td class="celda8" width="10%"&gt;  &lt;/td&gt;&lt;/tr&gt;&lt;/table&gt;</t>
  </si>
  <si>
    <t>Webpi 28-feb-2025 03:48:42</t>
  </si>
  <si>
    <t>PAPEL Y CARTÓN; PRODUCTOS DE IMPRENTA; MATERIAL DE ENCUADERNACIÓN; FOTOGRAFÍAS; ARTÍCULOS DE PAPELERÍA Y ARTÍCULOS DE OFICINA, HOJAS, PELÍCULAS Y BOLSAS DE MATERIAS PLÁSTICAS PARA EMBALAR Y EMPAQUETAR; CARACTERES DE IMPRENTA, CLICHÉS DE IMPRENTA.</t>
  </si>
  <si>
    <t>EL LOGOTIPO CONSISTE EN LA FRASE \"MI REGALO PA CHAVEZ ES VOTANDO\" DE LAS CUALES EN LA PARTE SUPERIOR SE DISTINGUE QUE LAS PALABRAS \"MI\" Y \"PA\" SON EN LETRA CURSIVA Y COLOR NEGRO, LA PALABRA \"REGALO\" ES DE COLOR ROJO CON UN LEVE OSCURECIMIENTO HACIA LA DERECHA Y LA PALABRA \"CHAVEZ\" ES COMPLETAMENTE EN MAYUSCULA Y DE COLOR AZUL, CON UN LEVE OSCURECIMIENTO HACIA LA PARTE IZQUIERDA, DEBAJO SE PUEDE LEER LAS PALABRAS \"ES\" Y \"VOTANDO\", IGUALMENTE EN LETRA CURSIVA Y COLOR NEGRO, ESTA ULTIMA SE ENCUENTRA SUBRAYADA Y VIENE SEGUIDA DE DOS SIGNOS DE EXCLAMACION. SE REIVINDICA LA TOTALIDAD DEL LOGOTIPO INCLUYENDO SUS COLORES Y NO LOS ELEMENTOS QUE LOS CONSTITUYEN DE FORMA SEPARADA.</t>
  </si>
  <si>
    <t>Manzanares, Torre A, Piso 10, Apartamento D, Municipio Baruta, Caracas - VENEZUELA</t>
  </si>
  <si>
    <t>NEGADA PUBLICADA EN BOLETIN 637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</si>
  <si>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width="10%"&gt;21/05/2024&lt;/td&gt;&lt;td class="izq6a-color" width="10%"&gt;&lt;/td&gt;&lt;td class="izq6a-color" width="10%"&gt;0&lt;/td&gt;&lt;td class="izq6a-color" width="20%"&gt;INGRESO DE SOLICITUD&lt;/td&gt;&lt;td class="izq6a-color" width="10%"&gt;21/05/2024&lt;/td&gt;&lt;td class="izq6a-color" width="30%"&gt;Pago de Tasa y Publicacion en Prensa: F0684457 Tramite: 416906 Ref.: 410345&lt;/td&gt;&lt;td class="celda8" width="10%"&gt;  &lt;/td&gt;&lt;/tr&gt;&lt;tr&gt;&lt;td class="izq6a-color" width="10%"&gt;20/08/2024&lt;/td&gt;&lt;td class="izq6a-color" width="10%"&gt;&lt;/td&gt;&lt;td class="izq6a-color" width="10%"&gt;0&lt;/td&gt;&lt;td class="izq6a-color" width="20%"&gt;SOLICITUD CON EXAMEN DE FORMA APROBADO - PUBLICACION PRENSA AUTOMATICA&lt;/td&gt;&lt;td class="izq6a-color" width="10%"&gt;20/08/2024&lt;/td&gt;&lt;td class="izq6a-color" width="30%"&gt;&lt;/td&gt;&lt;td class="celda8" width="10%"&gt;  &lt;/td&gt;&lt;/tr&gt;&lt;tr&gt;&lt;td class="izq6a-color" width="10%"&gt;20/08/2024&lt;/td&gt;&lt;td class="izq6a-color" width="10%"&gt;&lt;/td&gt;&lt;td class="izq6a-color" width="10%"&gt;0&lt;/td&gt;&lt;td class="izq6a-color" width="20%"&gt;RECEPCION DE PUBLICACION EN PRENSA&lt;/td&gt;&lt;td class="izq6a-color" width="10%"&gt;04/09/2024&lt;/td&gt;&lt;td class="izq6a-color" width="30%"&gt;Periodico Digital del SAPI No.:2562 de Fecha: 20/08/2024 segun T/No.: 416906 &lt;/td&gt;&lt;td class="celda8" width="10%"&gt;  &lt;/td&gt;&lt;/tr&gt;&lt;tr&gt;&lt;td class="izq6a-color" width="10%"&gt;04/09/2024&lt;/td&gt;&lt;td class="izq6a-color" width="10%"&gt;&lt;/td&gt;&lt;td class="izq6a-color" width="10%"&gt;634&lt;/td&gt;&lt;td class="izq6a-color" width="20%"&gt;ORDEN DE PUBLICACION EN BOLETIN COMO SOLICITADA&lt;/td&gt;&lt;td class="izq6a-color" width="10%"&gt;04/09/2024&lt;/td&gt;&lt;td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width="10%"&gt;30/10/2024&lt;/td&gt;&lt;td class="izq6a-color" width="10%"&gt;&lt;/td&gt;&lt;td class="izq6a-color" width="10%"&gt;&lt;/td&gt;&lt;td class="izq6a-color" width="20%"&gt;BUSQUEDA GRAFICA ELABORADA, PENDIENTE DE EXAMEN DE FONDO&lt;/td&gt;&lt;td class="izq6a-color" width="10%"&gt;30/10/2024&lt;/td&gt;&lt;td class="izq6a-color" width="30%"&gt;BUSQUEDA GRAFICA ELABORADA, PENDIENTE DE EXAMEN DE FONDO&lt;/td&gt;&lt;td class="celda8" width="10%"&gt;  &lt;/td&gt;&lt;/tr&gt;&lt;tr&gt;&lt;td class="izq6a-color" width="10%"&gt;22/11/2024&lt;/td&gt;&lt;td class="izq6a-color" width="10%"&gt;&lt;/td&gt;&lt;td class="izq6a-color" width="10%"&gt;0&lt;/td&gt;&lt;td class="izq6a-color" width="20%"&gt;SOLICITUD EN EXAMEN DE FONDO - POR PUBLICAR DECISION&lt;/td&gt;&lt;td class="izq6a-color" width="10%"&gt;22/11/2024&lt;/td&gt;&lt;td class="izq6a-color" width="30%"&gt;NEGAR POR CUANTO EN EL SIGNO SOLICITADO ESTA CONTENIDO EL NOMBRE DE UNA PERSONA NATURAL DISTINTO AL SOLICITANTE, SIN QUE MEDIE LA AUTORIZACIÓN DE LOS FAMILIARES.&lt;/td&gt;&lt;td class="celda8" width="10%"&gt;  &lt;/td&gt;&lt;/tr&gt;&lt;tr&gt;&lt;td class="izq6a-color" width="10%"&gt;12/12/2024&lt;/td&gt;&lt;td class="izq6a-color" width="10%"&gt;15/01/2025&lt;/td&gt;&lt;td class="izq6a-color" width="10%"&gt;637&lt;/td&gt;&lt;td class="izq6a-color" width="20%"&gt;PUBLICACION COMO NEGADA &lt;/td&gt;&lt;td class="izq6a-color" width="10%"&gt;12/12/2024&lt;/td&gt;&lt;td class="izq6a-color" width="30%"&gt;NEGADA PUBLICADA EN BOLETIN 637&lt;/td&gt;&lt;td class="celda8" width="10%"&gt;  &lt;/td&gt;&lt;/tr&gt;&lt;/table&gt;</t>
  </si>
  <si>
    <t>Webpi 28-feb-2025 03:48:54</t>
  </si>
  <si>
    <t>P405401</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</si>
  <si>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width="10%"&gt;28/05/2024&lt;/td&gt;&lt;td class="izq6a-color" width="10%"&gt;&lt;/td&gt;&lt;td class="izq6a-color" width="10%"&gt;0&lt;/td&gt;&lt;td class="izq6a-color" width="20%"&gt;INGRESO DE SOLICITUD&lt;/td&gt;&lt;td class="izq6a-color" width="10%"&gt;28/05/2024&lt;/td&gt;&lt;td class="izq6a-color" width="30%"&gt;Pago de Tasa y Publicacion en Prensa: F0692181 Tramite: 425050 Ref.: 418316&lt;/td&gt;&lt;td class="celda8" width="10%"&gt;  &lt;/td&gt;&lt;/tr&gt;&lt;tr&gt;&lt;td class="izq6a-color" width="10%"&gt;19/08/2024&lt;/td&gt;&lt;td class="izq6a-color" width="10%"&gt;&lt;/td&gt;&lt;td class="izq6a-color" width="10%"&gt;0&lt;/td&gt;&lt;td class="izq6a-color" width="20%"&gt;SOLICITUD CON EXAMEN DE FORMA APROBADO - PUBLICACION PRENSA AUTOMATICA&lt;/td&gt;&lt;td class="izq6a-color" width="10%"&gt;19/08/2024&lt;/td&gt;&lt;td class="izq6a-color" width="30%"&gt;&lt;/td&gt;&lt;td class="celda8" width="10%"&gt;  &lt;/td&gt;&lt;/tr&gt;&lt;tr&gt;&lt;td class="izq6a-color" width="10%"&gt;20/08/2024&lt;/td&gt;&lt;td class="izq6a-color" width="10%"&gt;&lt;/td&gt;&lt;td class="izq6a-color" width="10%"&gt;0&lt;/td&gt;&lt;td class="izq6a-color" width="20%"&gt;RECEPCION DE PUBLICACION EN PRENSA&lt;/td&gt;&lt;td class="izq6a-color" width="10%"&gt;04/09/2024&lt;/td&gt;&lt;td class="izq6a-color" width="30%"&gt;Periodico Digital del SAPI No.:2562 de Fecha: 20/08/2024 segun T/No.: 425050 &lt;/td&gt;&lt;td class="celda8" width="10%"&gt;  &lt;/td&gt;&lt;/tr&gt;&lt;tr&gt;&lt;td class="izq6a-color" width="10%"&gt;04/09/2024&lt;/td&gt;&lt;td class="izq6a-color" width="10%"&gt;&lt;/td&gt;&lt;td class="izq6a-color" width="10%"&gt;634&lt;/td&gt;&lt;td class="izq6a-color" width="20%"&gt;ORDEN DE PUBLICACION EN BOLETIN COMO SOLICITADA&lt;/td&gt;&lt;td class="izq6a-color" width="10%"&gt;04/09/2024&lt;/td&gt;&lt;td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width="10%"&gt;30/10/2024&lt;/td&gt;&lt;td class="izq6a-color" width="10%"&gt;&lt;/td&gt;&lt;td class="izq6a-color" width="10%"&gt;&lt;/td&gt;&lt;td class="izq6a-color" width="20%"&gt;BUSQUEDA GRAFICA ELABORADA, PENDIENTE DE EXAMEN DE FONDO&lt;/td&gt;&lt;td class="izq6a-color" width="10%"&gt;30/10/2024&lt;/td&gt;&lt;td class="izq6a-color" width="30%"&gt;BUSQUEDA GRAFICA ELABORADA, PENDIENTE DE EXAMEN DE FONDO&lt;/td&gt;&lt;td class="celda8" width="10%"&gt;  &lt;/td&gt;&lt;/tr&gt;&lt;tr&gt;&lt;td class="izq6a-color" width="10%"&gt;04/12/2024&lt;/td&gt;&lt;td class="izq6a-color" width="10%"&gt;&lt;/td&gt;&lt;td class="izq6a-color" width="10%"&gt;0&lt;/td&gt;&lt;td class="izq6a-color" width="20%"&gt;SOLICITUD EN EXAMEN DE REGISTRABILIDAD&lt;/td&gt;&lt;td class="izq6a-color" width="10%"&gt;04/12/2024&lt;/td&gt;&lt;td class="izq6a-color" width="30%"&gt;&lt;/td&gt;&lt;td class="celda8" width="10%"&gt;  &lt;/td&gt;&lt;/tr&gt;&lt;tr&gt;&lt;td class="izq6a-color" width="10%"&gt;12/12/2024&lt;/td&gt;&lt;td class="izq6a-color" width="10%"&gt;05/02/2025&lt;/td&gt;&lt;td class="izq6a-color" width="10%"&gt;637&lt;/td&gt;&lt;td class="izq6a-color" width="20%"&gt;PUBLICACION DE STATUS ANTERIOR EN BOLETIN DE LA PROPIEDAD INDUSTRIAL (30 DIAS HABILES) &lt;/td&gt;&lt;td class="izq6a-color" width="10%"&gt;12/12/2024&lt;/td&gt;&lt;td class="izq6a-color" width="30%"&gt;CONCEDIDA EN BOLETIN 637&lt;/td&gt;&lt;td class="celda8" width="10%"&gt;  &lt;/td&gt;&lt;/tr&gt;&lt;tr&gt;&lt;td class="izq6a-color" width="10%"&gt;12/12/2024&lt;/td&gt;&lt;td class="izq6a-color" width="10%"&gt;12/12/2039&lt;/td&gt;&lt;td class="izq6a-color" width="10%"&gt;595&lt;/td&gt;&lt;td class="izq6a-color" width="20%"&gt;REGISTRO DE MARCA&lt;/td&gt;&lt;td class="izq6a-color" width="10%"&gt;24/01/2025&lt;/td&gt;&lt;td class="izq6a-color" width="30%"&gt;REGISTRO NUMERO: P405401, POR TRAMITE WEBPI: T0475062&lt;/td&gt;&lt;td class="celda8" width="10%"&gt;&lt;a href="http://multimedia.sapi.gob.ve/marcas/certificados/boletin637/2024004796.pdf" target="_blank"&gt;&lt;img border="1" height="40" src="https://webpi.sapi.gob.ve/imagenes/ver_devolucion.png" width="40"/&gt;&lt;/a&gt;&lt;/td&gt;&lt;/tr&gt;&lt;tr&gt;&lt;td class="izq6a-color" width="10%"&gt;24/01/2025&lt;/td&gt;&lt;td class="izq6a-color" width="10%"&gt;&lt;/td&gt;&lt;td class="izq6a-color" width="10%"&gt;475062&lt;/td&gt;&lt;td class="izq6a-color" width="20%"&gt;PAGO DE DERECHOS&lt;/td&gt;&lt;td class="izq6a-color" width="10%"&gt;24/01/2025&lt;/td&gt;&lt;td class="izq6a-color" width="30%"&gt;16&lt;/td&gt;&lt;td class="celda8" width="10%"&gt;  &lt;/td&gt;&lt;/tr&gt;&lt;/table&gt;</t>
  </si>
  <si>
    <t>Webpi 28-feb-2025 03:49:06</t>
  </si>
  <si>
    <t>S083105</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</si>
  <si>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width="10%"&gt;29/05/2024&lt;/td&gt;&lt;td class="izq6a-color" width="10%"&gt;&lt;/td&gt;&lt;td class="izq6a-color" width="10%"&gt;0&lt;/td&gt;&lt;td class="izq6a-color" width="20%"&gt;INGRESO DE SOLICITUD&lt;/td&gt;&lt;td class="izq6a-color" width="10%"&gt;29/05/2024&lt;/td&gt;&lt;td class="izq6a-color" width="30%"&gt;Pago de Tasa y Publicacion en Prensa: F0692106 Tramite: 424976 Ref.: 418221&lt;/td&gt;&lt;td class="celda8" width="10%"&gt;  &lt;/td&gt;&lt;/tr&gt;&lt;tr&gt;&lt;td class="izq6a-color" width="10%"&gt;22/07/2024&lt;/td&gt;&lt;td class="izq6a-color" width="10%"&gt;&lt;/td&gt;&lt;td class="izq6a-color" width="10%"&gt;0&lt;/td&gt;&lt;td class="izq6a-color" width="20%"&gt;SOLICITUD CON EXAMEN DE FORMA APROBADO - PUBLICACION PRENSA AUTOMATICA&lt;/td&gt;&lt;td class="izq6a-color" width="10%"&gt;22/07/2024&lt;/td&gt;&lt;td class="izq6a-color" width="30%"&gt;&lt;/td&gt;&lt;td class="celda8" width="10%"&gt;  &lt;/td&gt;&lt;/tr&gt;&lt;tr&gt;&lt;td class="izq6a-color" width="10%"&gt;25/07/2024&lt;/td&gt;&lt;td class="izq6a-color" width="10%"&gt;&lt;/td&gt;&lt;td class="izq6a-color" width="10%"&gt;0&lt;/td&gt;&lt;td class="izq6a-color" width="20%"&gt;RECEPCION DE PUBLICACION EN PRENSA&lt;/td&gt;&lt;td class="izq6a-color" width="10%"&gt;01/08/2024&lt;/td&gt;&lt;td class="izq6a-color" width="30%"&gt;Periodico Digital del SAPI No.:2536 de Fecha: 25/07/2024 segun T/No.: 424976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width="10%"&gt;08/10/2024&lt;/td&gt;&lt;td class="izq6a-color" width="10%"&gt;&lt;/td&gt;&lt;td class="izq6a-color" width="10%"&gt;0&lt;/td&gt;&lt;td class="izq6a-color" width="20%"&gt;SOLICITUD EN EXAMEN DE REGISTRABILIDAD&lt;/td&gt;&lt;td class="izq6a-color" width="10%"&gt;08/10/2024&lt;/td&gt;&lt;td class="izq6a-color" width="30%"&gt;&lt;/td&gt;&lt;td class="celda8" width="10%"&gt;  &lt;/td&gt;&lt;/tr&gt;&lt;tr&gt;&lt;td class="izq6a-color" width="10%"&gt;24/10/2024&lt;/td&gt;&lt;td class="izq6a-color" width="10%"&gt;&lt;/td&gt;&lt;td class="izq6a-color" width="10%"&gt;&lt;/td&gt;&lt;td class="izq6a-color" width="20%"&gt;BUSQUEDA GRAFICA ELABORADA, PENDIENTE DE EXAMEN DE FONDO&lt;/td&gt;&lt;td class="izq6a-color" width="10%"&gt;24/10/2024&lt;/td&gt;&lt;td class="izq6a-color" width="30%"&gt;BUSQUEDA GRAFICA ELABORADA, PENDIENTE DE EXAMEN DE FONDO&lt;/td&gt;&lt;td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width="30%"&gt;CONCEDIDA EN BOLETIN 636&lt;/td&gt;&lt;td class="celda8" width="10%"&gt;  &lt;/td&gt;&lt;/tr&gt;&lt;tr&gt;&lt;td class="izq6a-color" width="10%"&gt;13/11/2024&lt;/td&gt;&lt;td class="izq6a-color" width="10%"&gt;13/11/2039&lt;/td&gt;&lt;td class="izq6a-color" width="10%"&gt;543&lt;/td&gt;&lt;td class="izq6a-color" width="20%"&gt;REGISTRO DE MARCA&lt;/td&gt;&lt;td class="izq6a-color" width="10%"&gt;21/12/2024&lt;/td&gt;&lt;td class="izq6a-color" width="30%"&gt;REGISTRO NUMERO: S083105, POR TRAMITE WEBPI: T0470756&lt;/td&gt;&lt;td class="celda8" width="10%"&gt;&lt;a href="http://multimedia.sapi.gob.ve/marcas/certificados/boletin636/2024004891.pdf" target="_blank"&gt;&lt;img border="1" height="40" src="https://webpi.sapi.gob.ve/imagenes/ver_devolucion.png" width="40"/&gt;&lt;/a&gt;&lt;/td&gt;&lt;/tr&gt;&lt;tr&gt;&lt;td class="izq6a-color" width="10%"&gt;21/12/2024&lt;/td&gt;&lt;td class="izq6a-color" width="10%"&gt;&lt;/td&gt;&lt;td class="izq6a-color" width="10%"&gt;470756&lt;/td&gt;&lt;td class="izq6a-color" width="20%"&gt;PAGO DE DERECHOS&lt;/td&gt;&lt;td class="izq6a-color" width="10%"&gt;21/12/2024&lt;/td&gt;&lt;td class="izq6a-color" width="30%"&gt;38&lt;/td&gt;&lt;td class="celda8" width="10%"&gt;  &lt;/td&gt;&lt;/tr&gt;&lt;/table&gt;</t>
  </si>
  <si>
    <t>Webpi 28-feb-2025 03:49:18</t>
  </si>
  <si>
    <t>P404366</t>
  </si>
  <si>
    <t>2024-1486</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</si>
  <si>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width="10%"&gt;31/05/2024&lt;/td&gt;&lt;td class="izq6a-color" width="10%"&gt;&lt;/td&gt;&lt;td class="izq6a-color" width="10%"&gt;0&lt;/td&gt;&lt;td class="izq6a-color" width="20%"&gt;INGRESO DE SOLICITUD&lt;/td&gt;&lt;td class="izq6a-color" width="10%"&gt;31/05/2024&lt;/td&gt;&lt;td class="izq6a-color" width="30%"&gt;Pago de Tasa y Publicacion en Prensa: F0692837 Tramite: 425786 Ref.: 418995&lt;/td&gt;&lt;td class="celda8" width="10%"&gt;  &lt;/td&gt;&lt;/tr&gt;&lt;tr&gt;&lt;td class="izq6a-color" width="10%"&gt;16/07/2024&lt;/td&gt;&lt;td class="izq6a-color" width="10%"&gt;&lt;/td&gt;&lt;td class="izq6a-color" width="10%"&gt;0&lt;/td&gt;&lt;td class="izq6a-color" width="20%"&gt;ESCRITO ASOCIADO A MARCA EN TRAMITE - INFORMACION VARIA&lt;/td&gt;&lt;td class="izq6a-color" width="10%"&gt;16/07/2024&lt;/td&gt;&lt;td class="izq6a-color" width="30%"&gt;ESCRITO DE NOTIFICACION DE PODER BAJO EL NRO. 2024-1486&lt;/td&gt;&lt;td class="celda8" width="10%"&gt;  &lt;/td&gt;&lt;/tr&gt;&lt;tr&gt;&lt;td class="izq6a-color" width="10%"&gt;14/08/2024&lt;/td&gt;&lt;td class="izq6a-color" width="10%"&gt;&lt;/td&gt;&lt;td class="izq6a-color" width="10%"&gt;0&lt;/td&gt;&lt;td class="izq6a-color" width="20%"&gt;SOLICITUD CON EXAMEN DE FORMA APROBADO - PUBLICACION PRENSA AUTOMATICA&lt;/td&gt;&lt;td class="izq6a-color" width="10%"&gt;14/08/2024&lt;/td&gt;&lt;td class="izq6a-color" width="30%"&gt;&lt;/td&gt;&lt;td class="celda8" width="10%"&gt;  &lt;/td&gt;&lt;/tr&gt;&lt;tr&gt;&lt;td class="izq6a-color" width="10%"&gt;15/08/2024&lt;/td&gt;&lt;td class="izq6a-color" width="10%"&gt;&lt;/td&gt;&lt;td class="izq6a-color" width="10%"&gt;0&lt;/td&gt;&lt;td class="izq6a-color" width="20%"&gt;RECEPCION DE PUBLICACION EN PRENSA&lt;/td&gt;&lt;td class="izq6a-color" width="10%"&gt;15/08/2024&lt;/td&gt;&lt;td class="izq6a-color" width="30%"&gt;Periodico Digital del SAPI No.:421 de Fecha: 15/08/2024 segun T/No.: 425786 &lt;/td&gt;&lt;td class="celda8" width="10%"&gt;  &lt;/td&gt;&lt;/tr&gt;&lt;tr&gt;&lt;td class="izq6a-color" width="10%"&gt;15/08/2024&lt;/td&gt;&lt;td class="izq6a-color" width="10%"&gt;&lt;/td&gt;&lt;td class="izq6a-color" width="10%"&gt;632&lt;/td&gt;&lt;td class="izq6a-color" width="20%"&gt;ORDEN DE PUBLICACION EN BOLETIN COMO SOLICITADA&lt;/td&gt;&lt;td class="izq6a-color" width="10%"&gt;15/08/2024&lt;/td&gt;&lt;td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width="10%"&gt;31/10/2024&lt;/td&gt;&lt;td class="izq6a-color" width="10%"&gt;&lt;/td&gt;&lt;td class="izq6a-color" width="10%"&gt;&lt;/td&gt;&lt;td class="izq6a-color" width="20%"&gt;BUSQUEDA GRAFICA ELABORADA, PENDIENTE DE EXAMEN DE FONDO&lt;/td&gt;&lt;td class="izq6a-color" width="10%"&gt;31/10/2024&lt;/td&gt;&lt;td class="izq6a-color" width="30%"&gt;BUSQUEDA GRAFICA ELABORADA, PENDIENTE DE EXAMEN DE FONDO&lt;/td&gt;&lt;td class="celda8" width="10%"&gt;  &lt;/td&gt;&lt;/tr&gt;&lt;tr&gt;&lt;td class="izq6a-color" width="10%"&gt;31/10/2024&lt;/td&gt;&lt;td class="izq6a-color" width="10%"&gt;&lt;/td&gt;&lt;td class="izq6a-color" width="10%"&gt;0&lt;/td&gt;&lt;td class="izq6a-color" width="20%"&gt;SOLICITUD EN EXAMEN DE REGISTRABILIDAD&lt;/td&gt;&lt;td class="izq6a-color" width="10%"&gt;31/10/2024&lt;/td&gt;&lt;td class="izq6a-color" width="30%"&gt;&lt;/td&gt;&lt;td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width="30%"&gt;CONCEDIDA EN BOLETIN 636&lt;/td&gt;&lt;td class="celda8" width="10%"&gt;  &lt;/td&gt;&lt;/tr&gt;&lt;tr&gt;&lt;td class="izq6a-color" width="10%"&gt;13/11/2024&lt;/td&gt;&lt;td class="izq6a-color" width="10%"&gt;13/11/2039&lt;/td&gt;&lt;td class="izq6a-color" width="10%"&gt;497&lt;/td&gt;&lt;td class="izq6a-color" width="20%"&gt;REGISTRO DE MARCA&lt;/td&gt;&lt;td class="izq6a-color" width="10%"&gt;09/12/2024&lt;/td&gt;&lt;td class="izq6a-color" width="30%"&gt;REGISTRO NUMERO: P404366, POR TRAMITE WEBPI: T0467953&lt;/td&gt;&lt;td class="celda8" width="10%"&gt;&lt;a href="http://multimedia.sapi.gob.ve/marcas/certificados/boletin636/2024004983.pdf" target="_blank"&gt;&lt;img border="1" height="40" src="https://webpi.sapi.gob.ve/imagenes/ver_devolucion.png" width="40"/&gt;&lt;/a&gt;&lt;/td&gt;&lt;/tr&gt;&lt;tr&gt;&lt;td class="izq6a-color" width="10%"&gt;09/12/2024&lt;/td&gt;&lt;td class="izq6a-color" width="10%"&gt;&lt;/td&gt;&lt;td class="izq6a-color" width="10%"&gt;467953&lt;/td&gt;&lt;td class="izq6a-color" width="20%"&gt;PAGO DE DERECHOS&lt;/td&gt;&lt;td class="izq6a-color" width="10%"&gt;09/12/2024&lt;/td&gt;&lt;td class="izq6a-color" width="30%"&gt;9&lt;/td&gt;&lt;td class="celda8" width="10%"&gt;  &lt;/td&gt;&lt;/tr&gt;&lt;/table&gt;</t>
  </si>
  <si>
    <t>Webpi 28-feb-2025 03:49:30</t>
  </si>
  <si>
    <t>S083100</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</si>
  <si>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width="10%"&gt;31/05/2024&lt;/td&gt;&lt;td class="izq6a-color" width="10%"&gt;&lt;/td&gt;&lt;td class="izq6a-color" width="10%"&gt;0&lt;/td&gt;&lt;td class="izq6a-color" width="20%"&gt;INGRESO DE SOLICITUD&lt;/td&gt;&lt;td class="izq6a-color" width="10%"&gt;31/05/2024&lt;/td&gt;&lt;td class="izq6a-color" width="30%"&gt;Pago de Tasa y Publicacion en Prensa: F0693414 Tramite: 426085 Ref.: 419237&lt;/td&gt;&lt;td class="celda8" width="10%"&gt;  &lt;/td&gt;&lt;/tr&gt;&lt;tr&gt;&lt;td class="izq6a-color" width="10%"&gt;26/07/2024&lt;/td&gt;&lt;td class="izq6a-color" width="10%"&gt;&lt;/td&gt;&lt;td class="izq6a-color" width="10%"&gt;0&lt;/td&gt;&lt;td class="izq6a-color" width="20%"&gt;SOLICITUD CON EXAMEN DE FORMA APROBADO - PUBLICACION PRENSA AUTOMATICA&lt;/td&gt;&lt;td class="izq6a-color" width="10%"&gt;26/07/2024&lt;/td&gt;&lt;td class="izq6a-color" width="30%"&gt;&lt;/td&gt;&lt;td class="celda8" width="10%"&gt;  &lt;/td&gt;&lt;/tr&gt;&lt;tr&gt;&lt;td class="izq6a-color" width="10%"&gt;31/07/2024&lt;/td&gt;&lt;td class="izq6a-color" width="10%"&gt;&lt;/td&gt;&lt;td class="izq6a-color" width="10%"&gt;0&lt;/td&gt;&lt;td class="izq6a-color" width="20%"&gt;RECEPCION DE PUBLICACION EN PRENSA&lt;/td&gt;&lt;td class="izq6a-color" width="10%"&gt;05/08/2024&lt;/td&gt;&lt;td class="izq6a-color" width="30%"&gt;Periodico Digital del SAPI No.:2542 de Fecha: 31/07/2024 segun T/No.: 426085 &lt;/td&gt;&lt;td class="celda8" width="10%"&gt;  &lt;/td&gt;&lt;/tr&gt;&lt;tr&gt;&lt;td class="izq6a-color" width="10%"&gt;05/08/2024&lt;/td&gt;&lt;td class="izq6a-color" width="10%"&gt;&lt;/td&gt;&lt;td class="izq6a-color" width="10%"&gt;0&lt;/td&gt;&lt;td class="izq6a-color" width="20%"&gt;ESCRITO ASOCIADO A MARCA EN TRAMITE - INFORMACION VARIA&lt;/td&gt;&lt;td class="izq6a-color" width="10%"&gt;05/08/2024&lt;/td&gt;&lt;td class="izq6a-color" width="30%"&gt;ESCRITO DE CONSIGNACION DE CERTIFICADO DE PRIORIDAD EXTRANJERA.&lt;/td&gt;&lt;td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width="10%"&gt;10/10/2024&lt;/td&gt;&lt;td class="izq6a-color" width="10%"&gt;&lt;/td&gt;&lt;td class="izq6a-color" width="10%"&gt;0&lt;/td&gt;&lt;td class="izq6a-color" width="20%"&gt;SOLICITUD EN EXAMEN DE REGISTRABILIDAD&lt;/td&gt;&lt;td class="izq6a-color" width="10%"&gt;10/10/2024&lt;/td&gt;&lt;td class="izq6a-color" width="30%"&gt;&lt;/td&gt;&lt;td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width="30%"&gt;CONCEDIDA EN BOLETIN 636&lt;/td&gt;&lt;td class="celda8" width="10%"&gt;  &lt;/td&gt;&lt;/tr&gt;&lt;tr&gt;&lt;td class="izq6a-color" width="10%"&gt;13/11/2024&lt;/td&gt;&lt;td class="izq6a-color" width="10%"&gt;13/11/2039&lt;/td&gt;&lt;td class="izq6a-color" width="10%"&gt;543&lt;/td&gt;&lt;td class="izq6a-color" width="20%"&gt;REGISTRO DE MARCA&lt;/td&gt;&lt;td class="izq6a-color" width="10%"&gt;20/12/2024&lt;/td&gt;&lt;td class="izq6a-color" width="30%"&gt;REGISTRO NUMERO: S083100, POR TRAMITE WEBPI: T0470733&lt;/td&gt;&lt;td class="celda8" width="10%"&gt;&lt;a href="http://multimedia.sapi.gob.ve/marcas/certificados/boletin636/2024005013.pdf" target="_blank"&gt;&lt;img border="1" height="40" src="https://webpi.sapi.gob.ve/imagenes/ver_devolucion.png" width="40"/&gt;&lt;/a&gt;&lt;/td&gt;&lt;/tr&gt;&lt;tr&gt;&lt;td class="izq6a-color" width="10%"&gt;20/12/2024&lt;/td&gt;&lt;td class="izq6a-color" width="10%"&gt;&lt;/td&gt;&lt;td class="izq6a-color" width="10%"&gt;470733&lt;/td&gt;&lt;td class="izq6a-color" width="20%"&gt;PAGO DE DERECHOS&lt;/td&gt;&lt;td class="izq6a-color" width="10%"&gt;20/12/2024&lt;/td&gt;&lt;td class="izq6a-color" width="30%"&gt;41&lt;/td&gt;&lt;td class="celda8" width="10%"&gt;  &lt;/td&gt;&lt;/tr&gt;&lt;/table&gt;</t>
  </si>
  <si>
    <t>Webpi 28-feb-2025 03:49:41</t>
  </si>
  <si>
    <t>PRORROGA APROBADA (30 DIAS HABILES )</t>
  </si>
  <si>
    <t>RESOLUCION 67, FECHA DE VIGENCIA 22/01/2025, PAGINA 86 HASTA LA PAGINA 88, TOMO XX.</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</si>
  <si>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width="10%"&gt;31/05/2024&lt;/td&gt;&lt;td class="izq6a-color" width="10%"&gt;&lt;/td&gt;&lt;td class="izq6a-color" width="10%"&gt;0&lt;/td&gt;&lt;td class="izq6a-color" width="20%"&gt;INGRESO DE SOLICITUD&lt;/td&gt;&lt;td class="izq6a-color" width="10%"&gt;31/05/2024&lt;/td&gt;&lt;td class="izq6a-color" width="30%"&gt;Pago de Tasa y Publicacion en Prensa: F0693370 Tramite: 426038 Ref.: 419208&lt;/td&gt;&lt;td class="celda8" width="10%"&gt;  &lt;/td&gt;&lt;/tr&gt;&lt;tr&gt;&lt;td class="izq6a-color" width="10%"&gt;26/07/2024&lt;/td&gt;&lt;td class="izq6a-color" width="10%"&gt;&lt;/td&gt;&lt;td class="izq6a-color" width="10%"&gt;0&lt;/td&gt;&lt;td class="izq6a-color" width="20%"&gt;SOLICITUD EN EXAMEN DE FORMA&lt;/td&gt;&lt;td class="izq6a-color" width="10%"&gt;26/07/2024&lt;/td&gt;&lt;td class="izq6a-color" width="30%"&gt;&lt;/td&gt;&lt;td class="celda8" width="10%"&gt;  &lt;/td&gt;&lt;/tr&gt;&lt;tr&gt;&lt;td class="izq6a-color" width="10%"&gt;26/07/2024&lt;/td&gt;&lt;td class="izq6a-color" width="10%"&gt;&lt;/td&gt;&lt;td class="izq6a-color" width="10%"&gt;0&lt;/td&gt;&lt;td class="izq6a-color" width="20%"&gt;SOLICITUD EN EXAMEN DE FORMA&lt;/td&gt;&lt;td class="izq6a-color" width="10%"&gt;26/07/2024&lt;/td&gt;&lt;td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width="30%"&gt;DEVUELTA EN BOLETIN 633&lt;/td&gt;&lt;td class="celda8" width="10%"&gt;&lt;a href="https://webpi.sapi.gob.ve/documentos/devolucion/marcas/forma/boletin633/2024005030.pdf" target="_blank"&gt;&lt;img border="1" height="40" src="https://webpi.sapi.gob.ve/imagenes/ver_devolucion.png" width="40"/&gt;&lt;/a&gt;&lt;/td&gt;&lt;/tr&gt;&lt;tr&gt;&lt;td class="izq6a-color" width="10%"&gt;26/09/2024&lt;/td&gt;&lt;td class="izq6a-color" width="10%"&gt;&lt;/td&gt;&lt;td class="izq6a-color" width="10%"&gt;633&lt;/td&gt;&lt;td class="izq6a-color" width="20%"&gt;ESCRITO DE PRORROGA A LA DEVOLUCION&lt;/td&gt;&lt;td class="izq6a-color" width="10%"&gt;26/09/2024&lt;/td&gt;&lt;td class="izq6a-color" width="30%"&gt;Solicitud de Prorroga para contestar Oficio de Devolucion de forma publicado en el boletin: 633. Tramite Webpi: 450597&lt;/td&gt;&lt;td class="celda8" width="10%"&gt;&lt;a href="https://webpi.sapi.gob.ve/documentos/prorrogas/marcas/boletin633/epd_2024005030.pdf" target="_blank"&gt;&lt;img border="1" height="40" src="https://webpi.sapi.gob.ve/imagenes/ver_devolucion.png" width="40"/&gt;&lt;/a&gt;&lt;/td&gt;&lt;/tr&gt;&lt;tr&gt;&lt;td class="izq6a-color" width="10%"&gt;22/01/2025&lt;/td&gt;&lt;td class="izq6a-color" width="10%"&gt;06/03/2025&lt;/td&gt;&lt;td class="izq6a-color" width="10%"&gt;638&lt;/td&gt;&lt;td class="izq6a-color" width="20%"&gt;PRORROGA APROBADA (30 DIAS HABILES )&lt;/td&gt;&lt;td class="izq6a-color" width="10%"&gt;23/01/2025&lt;/td&gt;&lt;td class="izq6a-color" width="30%"&gt;RESOLUCION 67, FECHA DE VIGENCIA 22/01/2025, PAGINA 86 HASTA LA PAGINA 88, TOMO XX.&lt;/td&gt;&lt;td class="celda8" width="10%"&gt;  &lt;/td&gt;&lt;/tr&gt;&lt;/table&gt;</t>
  </si>
  <si>
    <t>Webpi 28-feb-2025 03:49:53</t>
  </si>
  <si>
    <t>LA IMAGEN ESTA COMPUESTA POR UN FONDO BLANCO UN ELEMENTO GRAFICO Y UN TEXTO EN COLOR NEGRO EL ELEMENTO GRAFICO UBICADO EN EL LADO IZQUIERDO DE LA IMAGEN COMPUESTO POR FIGURAS GEOMETRICAS CONSISTE EN UNA REPRESENTACIÓN ESTILIZADA DE TRES (3) CAPAS SUPERPUESTAS LA CAPA SUPERIOR DA LA ILUSION OPTICA DE FORMA DE DIAMANTE POR DEBAJO HAY OTRAS DOS CAPAS ANGULADAS QUE DAN LA SENSACION DE PROFUNDIDAD O TRIDIMENSIONALIDAD Y LA CAPA CENTRAL TIENE LINEAS HORIZONTALES QUE SUGIEREN TEXTURA A LA DERECHA DE LA GRAFICA SE ENCUENTRA EL TEXTO. COMPUESTO POR DOS PALABRAS PERFECT SENSE PERFECTA SENSACIÓN) AMBAS PALABRAS ESCRITAS EN TIPOGRAFIA SANS-SERIF NEGRITA LA PALABRA PERFECT QUE SIGNIFICA PERFECTA ESCRITA CON LA LETRA P EN MAYUSCULA Y LA LETRAS ERFECT MINUSCULAS Y CON LA CARACTERISTICA QUE LA SEGUNDA E TIENE UNA LEVE INCLINACION QUE REPRESENTA LO DIFERENTE, NUEVO, NOVEDOSO, ADEMAS EL TAMAÑO DE LA FUENTE ES LIGERAMENTE MAS GRANDE CON RESPECTO DE LA PALABRA SENSE POR OTRA PARTE LA PALABRA SENSE QUE SIGNIFICA SENSACION SE ENCUENTRA ESCRITA CON LA S INICIAL EN MAYUSCULA Y LAS LETRAS ENSE EN MINUSCULAS</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</si>
  <si>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width="10%"&gt;04/06/2024&lt;/td&gt;&lt;td class="izq6a-color" width="10%"&gt;&lt;/td&gt;&lt;td class="izq6a-color" width="10%"&gt;0&lt;/td&gt;&lt;td class="izq6a-color" width="20%"&gt;INGRESO DE SOLICITUD&lt;/td&gt;&lt;td class="izq6a-color" width="10%"&gt;04/06/2024&lt;/td&gt;&lt;td class="izq6a-color" width="30%"&gt;Pago de Tasa y Publicacion en Prensa: F0690686 Tramite: 423456 Ref.: 416701&lt;/td&gt;&lt;td class="celda8" width="10%"&gt;  &lt;/td&gt;&lt;/tr&gt;&lt;tr&gt;&lt;td class="izq6a-color" width="10%"&gt;02/08/2024&lt;/td&gt;&lt;td class="izq6a-color" width="10%"&gt;&lt;/td&gt;&lt;td class="izq6a-color" width="10%"&gt;0&lt;/td&gt;&lt;td class="izq6a-color" width="20%"&gt;SOLICITUD EN EXAMEN DE FORMA&lt;/td&gt;&lt;td class="izq6a-color" width="10%"&gt;02/08/2024&lt;/td&gt;&lt;td class="izq6a-color" width="30%"&gt;&lt;/td&gt;&lt;td class="celda8" width="10%"&gt;  &lt;/td&gt;&lt;/tr&gt;&lt;tr&gt;&lt;td class="izq6a-color" width="10%"&gt;02/08/2024&lt;/td&gt;&lt;td class="izq6a-color" width="10%"&gt;&lt;/td&gt;&lt;td class="izq6a-color" width="10%"&gt;0&lt;/td&gt;&lt;td class="izq6a-color" width="20%"&gt;SOLICITUD EN EXAMEN DE FORMA&lt;/td&gt;&lt;td class="izq6a-color" width="10%"&gt;02/08/2024&lt;/td&gt;&lt;td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width="30%"&gt;DEVUELTA EN BOLETIN 633&lt;/td&gt;&lt;td class="celda8" width="10%"&gt;&lt;a href="https://webpi.sapi.gob.ve/documentos/devolucion/marcas/forma/boletin633/2024005075.pdf" target="_blank"&gt;&lt;img border="1" height="40" src="https://webpi.sapi.gob.ve/imagenes/ver_devolucion.png" width="40"/&gt;&lt;/a&gt;&lt;/td&gt;&lt;/tr&gt;&lt;tr&gt;&lt;td class="izq6a-color" width="10%"&gt;27/08/2024&lt;/td&gt;&lt;td class="izq6a-color" width="10%"&gt;&lt;/td&gt;&lt;td class="izq6a-color" width="10%"&gt;633&lt;/td&gt;&lt;td class="izq6a-color" width="20%"&gt;ESCRITO DE REINGRESO&lt;/td&gt;&lt;td class="izq6a-color" width="10%"&gt;27/08/2024&lt;/td&gt;&lt;td class="izq6a-color" width="30%"&gt;Contestacion a Oficio de Devolucion de forma publicado en el boletin: 633. Tramite Webpi: 443531&lt;/td&gt;&lt;td class="celda8" width="10%"&gt;&lt;a href="https://webpi.sapi.gob.ve/documentos/cdevolucion/marcas/forma/boletin633/ecd_2024005075.pdf" target="_blank"&gt;&lt;img border="1" height="40" src="https://webpi.sapi.gob.ve/imagenes/ver_devolucion.png" width="40"/&gt;&lt;/a&gt;&lt;/td&gt;&lt;/tr&gt;&lt;tr&gt;&lt;td class="izq6a-color" width="10%"&gt;26/11/2024&lt;/td&gt;&lt;td class="izq6a-color" width="10%"&gt;&lt;/td&gt;&lt;td class="izq6a-color" width="10%"&gt;0&lt;/td&gt;&lt;td class="izq6a-color" width="20%"&gt;REINGRESO DE SOLICITUD&lt;/td&gt;&lt;td class="izq6a-color" width="10%"&gt;26/11/2024&lt;/td&gt;&lt;td class="izq6a-color" width="30%"&gt;&lt;/td&gt;&lt;td class="celda8" width="10%"&gt;  &lt;/td&gt;&lt;/tr&gt;&lt;tr&gt;&lt;td class="izq6a-color" width="10%"&gt;26/11/2024&lt;/td&gt;&lt;td class="izq6a-color" width="10%"&gt;&lt;/td&gt;&lt;td class="izq6a-color" width="10%"&gt;0&lt;/td&gt;&lt;td class="izq6a-color" width="20%"&gt;SOLICITUD CON EXAMEN DE FORMA APROBADO - PUBLICACION PRENSA AUTOMATICA&lt;/td&gt;&lt;td class="izq6a-color" width="10%"&gt;26/11/2024&lt;/td&gt;&lt;td class="izq6a-color" width="30%"&gt;&lt;/td&gt;&lt;td class="celda8" width="10%"&gt;  &lt;/td&gt;&lt;/tr&gt;&lt;tr&gt;&lt;td class="izq6a-color" width="10%"&gt;29/11/2024&lt;/td&gt;&lt;td class="izq6a-color" width="10%"&gt;&lt;/td&gt;&lt;td class="izq6a-color" width="10%"&gt;0&lt;/td&gt;&lt;td class="izq6a-color" width="20%"&gt;RECEPCION DE PUBLICACION EN PRENSA&lt;/td&gt;&lt;td class="izq6a-color" width="10%"&gt;02/12/2024&lt;/td&gt;&lt;td class="izq6a-color" width="30%"&gt;Periodico Digital del SAPI No.:2663 de Fecha: 29/11/2024 segun T/No.: 423456 &lt;/td&gt;&lt;td class="celda8" width="10%"&gt;  &lt;/td&gt;&lt;/tr&gt;&lt;tr&gt;&lt;td class="izq6a-color" width="10%"&gt;02/12/2024&lt;/td&gt;&lt;td class="izq6a-color" width="10%"&gt;&lt;/td&gt;&lt;td class="izq6a-color" width="10%"&gt;636&lt;/td&gt;&lt;td class="izq6a-color" width="20%"&gt;ORDEN DE PUBLICACION EN BOLETIN COMO SOLICITADA&lt;/td&gt;&lt;td class="izq6a-color" width="10%"&gt;02/12/2024&lt;/td&gt;&lt;td class="izq6a-color" width="30%"&gt;&lt;/td&gt;&lt;td class="celda8" width="10%"&gt;  &lt;/td&gt;&lt;/tr&gt;&lt;tr&gt;&lt;td class="izq6a-color" width="10%"&gt;12/12/2024&lt;/td&gt;&lt;td class="izq6a-color" width="10%"&gt;05/02/2025&lt;/td&gt;&lt;td class="izq6a-color" width="10%"&gt;637&lt;/td&gt;&lt;td class="izq6a-color" width="20%"&gt;PUBLICACION DE LA MARCA COMO SOLICITADA &lt;/td&gt;&lt;td class="izq6a-color" width="10%"&gt;12/12/2024&lt;/td&gt;&lt;td class="izq6a-color" width="30%"&gt;PUBLICADA EN BOLETIN 637&lt;/td&gt;&lt;td class="celda8" width="10%"&gt;  &lt;/td&gt;&lt;/tr&gt;&lt;tr&gt;&lt;td class="izq6a-color" width="10%"&gt;06/02/2025&lt;/td&gt;&lt;td class="izq6a-color" width="10%"&gt;&lt;/td&gt;&lt;td class="izq6a-color" width="10%"&gt;&lt;/td&gt;&lt;td class="izq6a-color" width="20%"&gt;BUSQUEDA GRAFICA ELABORADA, PENDIENTE DE EXAMEN DE FONDO&lt;/td&gt;&lt;td class="izq6a-color" width="10%"&gt;06/02/2025&lt;/td&gt;&lt;td class="izq6a-color" width="30%"&gt;BUSQUEDA GRAFICA ELABORADA, PENDIENTE DE EXAMEN DE FONDO&lt;/td&gt;&lt;td class="celda8" width="10%"&gt;  &lt;/td&gt;&lt;/tr&gt;&lt;tr&gt;&lt;td class="izq6a-color" width="10%"&gt;07/02/2025&lt;/td&gt;&lt;td class="izq6a-color" width="10%"&gt;&lt;/td&gt;&lt;td class="izq6a-color" width="10%"&gt;0&lt;/td&gt;&lt;td class="izq6a-color" width="20%"&gt;SOLICITUD EN EXAMEN DE REGISTRABILIDAD&lt;/td&gt;&lt;td class="izq6a-color" width="10%"&gt;07/02/2025&lt;/td&gt;&lt;td class="izq6a-color" width="30%"&gt;&lt;/td&gt;&lt;td class="celda8" width="10%"&gt;  &lt;/td&gt;&lt;/tr&gt;&lt;tr&gt;&lt;td class="izq6a-color" width="10%"&gt;26/02/2025&lt;/td&gt;&lt;td class="izq6a-color" width="10%"&gt;10/04/2025&lt;/td&gt;&lt;td class="izq6a-color" width="10%"&gt;639&lt;/td&gt;&lt;td class="izq6a-color" width="20%"&gt;PUBLICACION DE STATUS ANTERIOR EN BOLETIN DE LA PROPIEDAD INDUSTRIAL (30 DIAS HABILES) &lt;/td&gt;&lt;td class="izq6a-color" width="10%"&gt;26/02/2025&lt;/td&gt;&lt;td class="izq6a-color" width="30%"&gt;CONCEDIDA EN BOLETIN 639&lt;/td&gt;&lt;td class="celda8" width="10%"&gt;  &lt;/td&gt;&lt;/tr&gt;&lt;/table&gt;</t>
  </si>
  <si>
    <t>Webpi 28-feb-2025 03:50:05</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</si>
  <si>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width="10%"&gt;04/06/2024&lt;/td&gt;&lt;td class="izq6a-color" width="10%"&gt;&lt;/td&gt;&lt;td class="izq6a-color" width="10%"&gt;0&lt;/td&gt;&lt;td class="izq6a-color" width="20%"&gt;INGRESO DE SOLICITUD&lt;/td&gt;&lt;td class="izq6a-color" width="10%"&gt;04/06/2024&lt;/td&gt;&lt;td class="izq6a-color" width="30%"&gt;Pago de Tasa y Publicacion en Prensa: F0692298 Tramite: 425289 Ref.: 418574&lt;/td&gt;&lt;td class="celda8" width="10%"&gt;  &lt;/td&gt;&lt;/tr&gt;&lt;tr&gt;&lt;td class="izq6a-color" width="10%"&gt;02/08/2024&lt;/td&gt;&lt;td class="izq6a-color" width="10%"&gt;&lt;/td&gt;&lt;td class="izq6a-color" width="10%"&gt;0&lt;/td&gt;&lt;td class="izq6a-color" width="20%"&gt;SOLICITUD CON EXAMEN DE FORMA APROBADO - PUBLICACION PRENSA AUTOMATICA&lt;/td&gt;&lt;td class="izq6a-color" width="10%"&gt;02/08/2024&lt;/td&gt;&lt;td class="izq6a-color" width="30%"&gt;&lt;/td&gt;&lt;td class="celda8" width="10%"&gt;  &lt;/td&gt;&lt;/tr&gt;&lt;tr&gt;&lt;td class="izq6a-color" width="10%"&gt;07/08/2024&lt;/td&gt;&lt;td class="izq6a-color" width="10%"&gt;&lt;/td&gt;&lt;td class="izq6a-color" width="10%"&gt;0&lt;/td&gt;&lt;td class="izq6a-color" width="20%"&gt;RECEPCION DE PUBLICACION EN PRENSA&lt;/td&gt;&lt;td class="izq6a-color" width="10%"&gt;15/08/2024&lt;/td&gt;&lt;td class="izq6a-color" width="30%"&gt;Periodico Digital del SAPI No.:2549 de Fecha: 07/08/2024 segun T/No.: 425289 &lt;/td&gt;&lt;td class="celda8" width="10%"&gt;  &lt;/td&gt;&lt;/tr&gt;&lt;tr&gt;&lt;td class="izq6a-color" width="10%"&gt;15/08/2024&lt;/td&gt;&lt;td class="izq6a-color" width="10%"&gt;&lt;/td&gt;&lt;td class="izq6a-color" width="10%"&gt;632&lt;/td&gt;&lt;td class="izq6a-color" width="20%"&gt;ORDEN DE PUBLICACION EN BOLETIN COMO SOLICITADA&lt;/td&gt;&lt;td class="izq6a-color" width="10%"&gt;15/08/2024&lt;/td&gt;&lt;td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width="10%"&gt;12/02/2025&lt;/td&gt;&lt;td class="izq6a-color" width="10%"&gt;&lt;/td&gt;&lt;td class="izq6a-color" width="10%"&gt;0&lt;/td&gt;&lt;td class="izq6a-color" width="20%"&gt;DEVUELTA POR EXAMEN DE FONDO&lt;/td&gt;&lt;td class="izq6a-color" width="10%"&gt;12/02/2025&lt;/td&gt;&lt;td class="izq6a-color" width="30%"&gt;&lt;/td&gt;&lt;td class="celda8" width="10%"&gt;  &lt;/td&gt;&lt;/tr&gt;&lt;tr&gt;&lt;td class="izq6a-color" width="10%"&gt;12/02/2025&lt;/td&gt;&lt;td class="izq6a-color" width="10%"&gt;&lt;/td&gt;&lt;td class="izq6a-color" width="10%"&gt;0&lt;/td&gt;&lt;td class="izq6a-color" width="20%"&gt;OFICIO DE DEVOLUCION&lt;/td&gt;&lt;td class="izq6a-color" width="10%"&gt;12/02/2025&lt;/td&gt;&lt;td class="izq6a-color" width="30%"&gt;&lt;/td&gt;&lt;td class="celda8" width="10%"&gt;  &lt;/td&gt;&lt;/tr&gt;&lt;/table&gt;</t>
  </si>
  <si>
    <t>Webpi 28-feb-2025 03:50:17</t>
  </si>
  <si>
    <t>S083079</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</si>
  <si>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width="10%"&gt;07/06/2024&lt;/td&gt;&lt;td class="izq6a-color" width="10%"&gt;&lt;/td&gt;&lt;td class="izq6a-color" width="10%"&gt;0&lt;/td&gt;&lt;td class="izq6a-color" width="20%"&gt;INGRESO DE SOLICITUD&lt;/td&gt;&lt;td class="izq6a-color" width="10%"&gt;07/06/2024&lt;/td&gt;&lt;td class="izq6a-color" width="30%"&gt;Pago de Tasa y Publicacion en Prensa: F0693980 Tramite: 426817 Ref.: 419770&lt;/td&gt;&lt;td class="celda8" width="10%"&gt;  &lt;/td&gt;&lt;/tr&gt;&lt;tr&gt;&lt;td class="izq6a-color" width="10%"&gt;05/08/2024&lt;/td&gt;&lt;td class="izq6a-color" width="10%"&gt;&lt;/td&gt;&lt;td class="izq6a-color" width="10%"&gt;0&lt;/td&gt;&lt;td class="izq6a-color" width="20%"&gt;SOLICITUD CON EXAMEN DE FORMA APROBADO - PUBLICACION PRENSA AUTOMATICA&lt;/td&gt;&lt;td class="izq6a-color" width="10%"&gt;05/08/2024&lt;/td&gt;&lt;td class="izq6a-color" width="30%"&gt;&lt;/td&gt;&lt;td class="celda8" width="10%"&gt;  &lt;/td&gt;&lt;/tr&gt;&lt;tr&gt;&lt;td class="izq6a-color" width="10%"&gt;07/08/2024&lt;/td&gt;&lt;td class="izq6a-color" width="10%"&gt;&lt;/td&gt;&lt;td class="izq6a-color" width="10%"&gt;0&lt;/td&gt;&lt;td class="izq6a-color" width="20%"&gt;RECEPCION DE PUBLICACION EN PRENSA&lt;/td&gt;&lt;td class="izq6a-color" width="10%"&gt;15/08/2024&lt;/td&gt;&lt;td class="izq6a-color" width="30%"&gt;Periodico Digital del SAPI No.:2549 de Fecha: 07/08/2024 segun T/No.: 426817 &lt;/td&gt;&lt;td class="celda8" width="10%"&gt;  &lt;/td&gt;&lt;/tr&gt;&lt;tr&gt;&lt;td class="izq6a-color" width="10%"&gt;15/08/2024&lt;/td&gt;&lt;td class="izq6a-color" width="10%"&gt;&lt;/td&gt;&lt;td class="izq6a-color" width="10%"&gt;632&lt;/td&gt;&lt;td class="izq6a-color" width="20%"&gt;ORDEN DE PUBLICACION EN BOLETIN COMO SOLICITADA&lt;/td&gt;&lt;td class="izq6a-color" width="10%"&gt;15/08/2024&lt;/td&gt;&lt;td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width="10%"&gt;31/10/2024&lt;/td&gt;&lt;td class="izq6a-color" width="10%"&gt;&lt;/td&gt;&lt;td class="izq6a-color" width="10%"&gt;0&lt;/td&gt;&lt;td class="izq6a-color" width="20%"&gt;SOLICITUD EN EXAMEN DE REGISTRABILIDAD&lt;/td&gt;&lt;td class="izq6a-color" width="10%"&gt;31/10/2024&lt;/td&gt;&lt;td class="izq6a-color" width="30%"&gt;&lt;/td&gt;&lt;td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width="30%"&gt;CONCEDIDA EN BOLETIN 636&lt;/td&gt;&lt;td class="celda8" width="10%"&gt;  &lt;/td&gt;&lt;/tr&gt;&lt;tr&gt;&lt;td class="izq6a-color" width="10%"&gt;13/11/2024&lt;/td&gt;&lt;td class="izq6a-color" width="10%"&gt;13/11/2039&lt;/td&gt;&lt;td class="izq6a-color" width="10%"&gt;537&lt;/td&gt;&lt;td class="izq6a-color" width="20%"&gt;REGISTRO DE MARCA&lt;/td&gt;&lt;td class="izq6a-color" width="10%"&gt;19/12/2024&lt;/td&gt;&lt;td class="izq6a-color" width="30%"&gt;REGISTRO NUMERO: S083079, POR TRAMITE WEBPI: T0470345&lt;/td&gt;&lt;td class="celda8" width="10%"&gt;&lt;a href="http://multimedia.sapi.gob.ve/marcas/certificados/boletin636/2024005207.pdf" target="_blank"&gt;&lt;img border="1" height="40" src="https://webpi.sapi.gob.ve/imagenes/ver_devolucion.png" width="40"/&gt;&lt;/a&gt;&lt;/td&gt;&lt;/tr&gt;&lt;tr&gt;&lt;td class="izq6a-color" width="10%"&gt;19/12/2024&lt;/td&gt;&lt;td class="izq6a-color" width="10%"&gt;&lt;/td&gt;&lt;td class="izq6a-color" width="10%"&gt;470345&lt;/td&gt;&lt;td class="izq6a-color" width="20%"&gt;PAGO DE DERECHOS&lt;/td&gt;&lt;td class="izq6a-color" width="10%"&gt;19/12/2024&lt;/td&gt;&lt;td class="izq6a-color" width="30%"&gt;35&lt;/td&gt;&lt;td class="celda8" width="10%"&gt;  &lt;/td&gt;&lt;/tr&gt;&lt;/table&gt;</t>
  </si>
  <si>
    <t>Webpi 28-feb-2025 03:50:28</t>
  </si>
  <si>
    <t>Contestacion a Oficio de Devolucion de forma publicado en el boletin: 633. Tramite Webpi: 450567</t>
  </si>
  <si>
    <t>https://webpi.sapi.gob.ve/documentos/cdevolucion/marcas/forma/boletin633/ecd_2024005286.pdf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</si>
  <si>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width="10%"&gt;11/06/2024&lt;/td&gt;&lt;td class="izq6a-color" width="10%"&gt;&lt;/td&gt;&lt;td class="izq6a-color" width="10%"&gt;0&lt;/td&gt;&lt;td class="izq6a-color" width="20%"&gt;INGRESO DE SOLICITUD&lt;/td&gt;&lt;td class="izq6a-color" width="10%"&gt;11/06/2024&lt;/td&gt;&lt;td class="izq6a-color" width="30%"&gt;Pago de Tasa y Publicacion en Prensa: F0694539 Tramite: 427469 Ref.: 420355&lt;/td&gt;&lt;td class="celda8" width="10%"&gt;  &lt;/td&gt;&lt;/tr&gt;&lt;tr&gt;&lt;td class="izq6a-color" width="10%"&gt;06/08/2024&lt;/td&gt;&lt;td class="izq6a-color" width="10%"&gt;&lt;/td&gt;&lt;td class="izq6a-color" width="10%"&gt;0&lt;/td&gt;&lt;td class="izq6a-color" width="20%"&gt;SOLICITUD EN EXAMEN DE FORMA&lt;/td&gt;&lt;td class="izq6a-color" width="10%"&gt;06/08/2024&lt;/td&gt;&lt;td class="izq6a-color" width="30%"&gt;&lt;/td&gt;&lt;td class="celda8" width="10%"&gt;  &lt;/td&gt;&lt;/tr&gt;&lt;tr&gt;&lt;td class="izq6a-color" width="10%"&gt;06/08/2024&lt;/td&gt;&lt;td class="izq6a-color" width="10%"&gt;&lt;/td&gt;&lt;td class="izq6a-color" width="10%"&gt;0&lt;/td&gt;&lt;td class="izq6a-color" width="20%"&gt;SOLICITUD EN EXAMEN DE FORMA&lt;/td&gt;&lt;td class="izq6a-color" width="10%"&gt;06/08/2024&lt;/td&gt;&lt;td class="izq6a-color" width="30%"&gt;&lt;/td&gt;&lt;td class="celda8" width="10%"&gt;  &lt;/td&gt;&lt;/tr&gt;&lt;tr&gt;&lt;td class="izq6a-color" width="10%"&gt;19/08/2024&lt;/td&gt;&lt;td class="izq6a-color" width="10%"&gt;27/09/2024&lt;/td&gt;&lt;td class="izq6a-color" width="10%"&gt;633&lt;/td&gt;&lt;td class="izq6a-color" width="20%"&gt;PUBLICACION DE STATUS ANTERIOR EN BOLETIN DE LA PROPIEDAD INDUSTRIAL (30 DIAS HABILES) &lt;/td&gt;&lt;td class="izq6a-color" width="10%"&gt;19/08/2024&lt;/td&gt;&lt;td class="izq6a-color" width="30%"&gt;DEVUELTA EN BOLETIN 633&lt;/td&gt;&lt;td class="celda8" width="10%"&gt;&lt;a href="https://webpi.sapi.gob.ve/documentos/devolucion/marcas/forma/boletin633/2024005286.pdf" target="_blank"&gt;&lt;img border="1" height="40" src="https://webpi.sapi.gob.ve/imagenes/ver_devolucion.png" width="40"/&gt;&lt;/a&gt;&lt;/td&gt;&lt;/tr&gt;&lt;tr&gt;&lt;td class="izq6a-color" width="10%"&gt;26/09/2024&lt;/td&gt;&lt;td class="izq6a-color" width="10%"&gt;&lt;/td&gt;&lt;td class="izq6a-color" width="10%"&gt;633&lt;/td&gt;&lt;td class="izq6a-color" width="20%"&gt;ESCRITO DE REINGRESO&lt;/td&gt;&lt;td class="izq6a-color" width="10%"&gt;26/09/2024&lt;/td&gt;&lt;td class="izq6a-color" width="30%"&gt;Contestacion a Oficio de Devolucion de forma publicado en el boletin: 633. Tramite Webpi: 450567&lt;/td&gt;&lt;td class="celda8" width="10%"&gt;&lt;a href="https://webpi.sapi.gob.ve/documentos/cdevolucion/marcas/forma/boletin633/ecd_2024005286.pdf" target="_blank"&gt;&lt;img border="1" height="40" src="https://webpi.sapi.gob.ve/imagenes/ver_devolucion.png" width="40"/&gt;&lt;/a&gt;&lt;/td&gt;&lt;/tr&gt;&lt;/table&gt;</t>
  </si>
  <si>
    <t>Webpi 28-feb-2025 03:51:38</t>
  </si>
  <si>
    <t>P404288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</si>
  <si>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width="10%"&gt;12/06/2024&lt;/td&gt;&lt;td class="izq6a-color" width="10%"&gt;&lt;/td&gt;&lt;td class="izq6a-color" width="10%"&gt;0&lt;/td&gt;&lt;td class="izq6a-color" width="20%"&gt;INGRESO DE SOLICITUD&lt;/td&gt;&lt;td class="izq6a-color" width="10%"&gt;12/06/2024&lt;/td&gt;&lt;td class="izq6a-color" width="30%"&gt;Pago de Tasa y Publicacion en Prensa: F0695016 Tramite: 428033 Ref.: 420865&lt;/td&gt;&lt;td class="celda8" width="10%"&gt;  &lt;/td&gt;&lt;/tr&gt;&lt;tr&gt;&lt;td class="izq6a-color" width="10%"&gt;07/08/2024&lt;/td&gt;&lt;td class="izq6a-color" width="10%"&gt;&lt;/td&gt;&lt;td class="izq6a-color" width="10%"&gt;0&lt;/td&gt;&lt;td class="izq6a-color" width="20%"&gt;SOLICITUD CON EXAMEN DE FORMA APROBADO - PUBLICACION PRENSA AUTOMATICA&lt;/td&gt;&lt;td class="izq6a-color" width="10%"&gt;07/08/2024&lt;/td&gt;&lt;td class="izq6a-color" width="30%"&gt;&lt;/td&gt;&lt;td class="celda8" width="10%"&gt;  &lt;/td&gt;&lt;/tr&gt;&lt;tr&gt;&lt;td class="izq6a-color" width="10%"&gt;07/08/2024&lt;/td&gt;&lt;td class="izq6a-color" width="10%"&gt;&lt;/td&gt;&lt;td class="izq6a-color" width="10%"&gt;0&lt;/td&gt;&lt;td class="izq6a-color" width="20%"&gt;RECEPCION DE PUBLICACION EN PRENSA&lt;/td&gt;&lt;td class="izq6a-color" width="10%"&gt;15/08/2024&lt;/td&gt;&lt;td class="izq6a-color" width="30%"&gt;Periodico Digital del SAPI No.:2549 de Fecha: 07/08/2024 segun T/No.: 428033 &lt;/td&gt;&lt;td class="celda8" width="10%"&gt;  &lt;/td&gt;&lt;/tr&gt;&lt;tr&gt;&lt;td class="izq6a-color" width="10%"&gt;15/08/2024&lt;/td&gt;&lt;td class="izq6a-color" width="10%"&gt;&lt;/td&gt;&lt;td class="izq6a-color" width="10%"&gt;632&lt;/td&gt;&lt;td class="izq6a-color" width="20%"&gt;ORDEN DE PUBLICACION EN BOLETIN COMO SOLICITADA&lt;/td&gt;&lt;td class="izq6a-color" width="10%"&gt;15/08/2024&lt;/td&gt;&lt;td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width="10%"&gt;01/11/2024&lt;/td&gt;&lt;td class="izq6a-color" width="10%"&gt;&lt;/td&gt;&lt;td class="izq6a-color" width="10%"&gt;0&lt;/td&gt;&lt;td class="izq6a-color" width="20%"&gt;SOLICITUD EN EXAMEN DE REGISTRABILIDAD&lt;/td&gt;&lt;td class="izq6a-color" width="10%"&gt;01/11/2024&lt;/td&gt;&lt;td class="izq6a-color" width="30%"&gt;&lt;/td&gt;&lt;td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width="30%"&gt;CONCEDIDA EN BOLETIN 636&lt;/td&gt;&lt;td class="celda8" width="10%"&gt;  &lt;/td&gt;&lt;/tr&gt;&lt;tr&gt;&lt;td class="izq6a-color" width="10%"&gt;13/11/2024&lt;/td&gt;&lt;td class="izq6a-color" width="10%"&gt;13/11/2039&lt;/td&gt;&lt;td class="izq6a-color" width="10%"&gt;498&lt;/td&gt;&lt;td class="izq6a-color" width="20%"&gt;REGISTRO DE MARCA&lt;/td&gt;&lt;td class="izq6a-color" width="10%"&gt;09/12/2024&lt;/td&gt;&lt;td class="izq6a-color" width="30%"&gt;REGISTRO NUMERO: P404288, POR TRAMITE WEBPI: T0467801&lt;/td&gt;&lt;td class="celda8" width="10%"&gt;&lt;a href="http://multimedia.sapi.gob.ve/marcas/certificados/boletin636/2024005338.pdf" target="_blank"&gt;&lt;img border="1" height="40" src="https://webpi.sapi.gob.ve/imagenes/ver_devolucion.png" width="40"/&gt;&lt;/a&gt;&lt;/td&gt;&lt;/tr&gt;&lt;tr&gt;&lt;td class="izq6a-color" width="10%"&gt;09/12/2024&lt;/td&gt;&lt;td class="izq6a-color" width="10%"&gt;&lt;/td&gt;&lt;td class="izq6a-color" width="10%"&gt;467801&lt;/td&gt;&lt;td class="izq6a-color" width="20%"&gt;PAGO DE DERECHOS&lt;/td&gt;&lt;td class="izq6a-color" width="10%"&gt;09/12/2024&lt;/td&gt;&lt;td class="izq6a-color" width="30%"&gt;5&lt;/td&gt;&lt;td class="celda8" width="10%"&gt;  &lt;/td&gt;&lt;/tr&gt;&lt;/table&gt;</t>
  </si>
  <si>
    <t>Webpi 28-feb-2025 03:51:50</t>
  </si>
  <si>
    <t>P403547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</si>
  <si>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width="10%"&gt;13/06/2024&lt;/td&gt;&lt;td class="izq6a-color" width="10%"&gt;&lt;/td&gt;&lt;td class="izq6a-color" width="10%"&gt;0&lt;/td&gt;&lt;td class="izq6a-color" width="20%"&gt;INGRESO DE SOLICITUD&lt;/td&gt;&lt;td class="izq6a-color" width="10%"&gt;13/06/2024&lt;/td&gt;&lt;td class="izq6a-color" width="30%"&gt;Pago de Tasa y Publicacion en Prensa: F0695536 Tramite: 428596 Ref.: 421353&lt;/td&gt;&lt;td class="celda8" width="10%"&gt;  &lt;/td&gt;&lt;/tr&gt;&lt;tr&gt;&lt;td class="izq6a-color" width="10%"&gt;07/08/2024&lt;/td&gt;&lt;td class="izq6a-color" width="10%"&gt;&lt;/td&gt;&lt;td class="izq6a-color" width="10%"&gt;0&lt;/td&gt;&lt;td class="izq6a-color" width="20%"&gt;SOLICITUD CON EXAMEN DE FORMA APROBADO - PUBLICACION PRENSA AUTOMATICA&lt;/td&gt;&lt;td class="izq6a-color" width="10%"&gt;07/08/2024&lt;/td&gt;&lt;td class="izq6a-color" width="30%"&gt;&lt;/td&gt;&lt;td class="celda8" width="10%"&gt;  &lt;/td&gt;&lt;/tr&gt;&lt;tr&gt;&lt;td class="izq6a-color" width="10%"&gt;07/08/2024&lt;/td&gt;&lt;td class="izq6a-color" width="10%"&gt;&lt;/td&gt;&lt;td class="izq6a-color" width="10%"&gt;0&lt;/td&gt;&lt;td class="izq6a-color" width="20%"&gt;RECEPCION DE PUBLICACION EN PRENSA&lt;/td&gt;&lt;td class="izq6a-color" width="10%"&gt;15/08/2024&lt;/td&gt;&lt;td class="izq6a-color" width="30%"&gt;Periodico Digital del SAPI No.:2549 de Fecha: 07/08/2024 segun T/No.: 428596 &lt;/td&gt;&lt;td class="celda8" width="10%"&gt;  &lt;/td&gt;&lt;/tr&gt;&lt;tr&gt;&lt;td class="izq6a-color" width="10%"&gt;15/08/2024&lt;/td&gt;&lt;td class="izq6a-color" width="10%"&gt;&lt;/td&gt;&lt;td class="izq6a-color" width="10%"&gt;632&lt;/td&gt;&lt;td class="izq6a-color" width="20%"&gt;ORDEN DE PUBLICACION EN BOLETIN COMO SOLICITADA&lt;/td&gt;&lt;td class="izq6a-color" width="10%"&gt;15/08/2024&lt;/td&gt;&lt;td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width="10%"&gt;31/10/2024&lt;/td&gt;&lt;td class="izq6a-color" width="10%"&gt;&lt;/td&gt;&lt;td class="izq6a-color" width="10%"&gt;&lt;/td&gt;&lt;td class="izq6a-color" width="20%"&gt;BUSQUEDA GRAFICA ELABORADA, PENDIENTE DE EXAMEN DE FONDO&lt;/td&gt;&lt;td class="izq6a-color" width="10%"&gt;31/10/2024&lt;/td&gt;&lt;td class="izq6a-color" width="30%"&gt;BUSQUEDA GRAFICA ELABORADA, PENDIENTE DE EXAMEN DE FONDO&lt;/td&gt;&lt;td class="celda8" width="10%"&gt;  &lt;/td&gt;&lt;/tr&gt;&lt;tr&gt;&lt;td class="izq6a-color" width="10%"&gt;01/11/2024&lt;/td&gt;&lt;td class="izq6a-color" width="10%"&gt;&lt;/td&gt;&lt;td class="izq6a-color" width="10%"&gt;0&lt;/td&gt;&lt;td class="izq6a-color" width="20%"&gt;SOLICITUD EN EXAMEN DE REGISTRABILIDAD&lt;/td&gt;&lt;td class="izq6a-color" width="10%"&gt;01/11/2024&lt;/td&gt;&lt;td class="izq6a-color" width="30%"&gt;&lt;/td&gt;&lt;td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width="30%"&gt;CONCEDIDA EN BOLETIN 636&lt;/td&gt;&lt;td class="celda8" width="10%"&gt;  &lt;/td&gt;&lt;/tr&gt;&lt;tr&gt;&lt;td class="izq6a-color" width="10%"&gt;13/11/2024&lt;/td&gt;&lt;td class="izq6a-color" width="10%"&gt;13/11/2039&lt;/td&gt;&lt;td class="izq6a-color" width="10%"&gt;485&lt;/td&gt;&lt;td class="izq6a-color" width="20%"&gt;REGISTRO DE MARCA&lt;/td&gt;&lt;td class="izq6a-color" width="10%"&gt;18/11/2024&lt;/td&gt;&lt;td class="izq6a-color" width="30%"&gt;REGISTRO NUMERO: P403547, POR TRAMITE WEBPI: T0462715&lt;/td&gt;&lt;td class="celda8" width="10%"&gt;&lt;a href="http://multimedia.sapi.gob.ve/marcas/certificados/boletin636/2024005392.pdf" target="_blank"&gt;&lt;img border="1" height="40" src="https://webpi.sapi.gob.ve/imagenes/ver_devolucion.png" width="40"/&gt;&lt;/a&gt;&lt;/td&gt;&lt;/tr&gt;&lt;tr&gt;&lt;td class="izq6a-color" width="10%"&gt;18/11/2024&lt;/td&gt;&lt;td class="izq6a-color" width="10%"&gt;&lt;/td&gt;&lt;td class="izq6a-color" width="10%"&gt;462715&lt;/td&gt;&lt;td class="izq6a-color" width="20%"&gt;PAGO DE DERECHOS&lt;/td&gt;&lt;td class="izq6a-color" width="10%"&gt;18/11/2024&lt;/td&gt;&lt;td class="izq6a-color" width="30%"&gt;11&lt;/td&gt;&lt;td class="celda8" width="10%"&gt;  &lt;/td&gt;&lt;/tr&gt;&lt;/table&gt;</t>
  </si>
  <si>
    <t>Webpi 28-feb-2025 03:52:02</t>
  </si>
  <si>
    <t>P405079</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</si>
  <si>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width="10%"&gt;13/06/2024&lt;/td&gt;&lt;td class="izq6a-color" width="10%"&gt;&lt;/td&gt;&lt;td class="izq6a-color" width="10%"&gt;0&lt;/td&gt;&lt;td class="izq6a-color" width="20%"&gt;INGRESO DE SOLICITUD&lt;/td&gt;&lt;td class="izq6a-color" width="10%"&gt;13/06/2024&lt;/td&gt;&lt;td class="izq6a-color" width="30%"&gt;Pago de Tasa y Publicacion en Prensa: F0689607 Tramite: 422314 Ref.: 415474&lt;/td&gt;&lt;td class="celda8" width="10%"&gt;  &lt;/td&gt;&lt;/tr&gt;&lt;tr&gt;&lt;td class="izq6a-color" width="10%"&gt;07/08/2024&lt;/td&gt;&lt;td class="izq6a-color" width="10%"&gt;&lt;/td&gt;&lt;td class="izq6a-color" width="10%"&gt;0&lt;/td&gt;&lt;td class="izq6a-color" width="20%"&gt;SOLICITUD CON EXAMEN DE FORMA APROBADO - PUBLICACION PRENSA AUTOMATICA&lt;/td&gt;&lt;td class="izq6a-color" width="10%"&gt;07/08/2024&lt;/td&gt;&lt;td class="izq6a-color" width="30%"&gt;&lt;/td&gt;&lt;td class="celda8" width="10%"&gt;  &lt;/td&gt;&lt;/tr&gt;&lt;tr&gt;&lt;td class="izq6a-color" width="10%"&gt;07/08/2024&lt;/td&gt;&lt;td class="izq6a-color" width="10%"&gt;&lt;/td&gt;&lt;td class="izq6a-color" width="10%"&gt;0&lt;/td&gt;&lt;td class="izq6a-color" width="20%"&gt;RECEPCION DE PUBLICACION EN PRENSA&lt;/td&gt;&lt;td class="izq6a-color" width="10%"&gt;15/08/2024&lt;/td&gt;&lt;td class="izq6a-color" width="30%"&gt;Periodico Digital del SAPI No.:2549 de Fecha: 07/08/2024 segun T/No.: 422314 &lt;/td&gt;&lt;td class="celda8" width="10%"&gt;  &lt;/td&gt;&lt;/tr&gt;&lt;tr&gt;&lt;td class="izq6a-color" width="10%"&gt;15/08/2024&lt;/td&gt;&lt;td class="izq6a-color" width="10%"&gt;&lt;/td&gt;&lt;td class="izq6a-color" width="10%"&gt;632&lt;/td&gt;&lt;td class="izq6a-color" width="20%"&gt;ORDEN DE PUBLICACION EN BOLETIN COMO SOLICITADA&lt;/td&gt;&lt;td class="izq6a-color" width="10%"&gt;15/08/2024&lt;/td&gt;&lt;td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width="10%"&gt;01/11/2024&lt;/td&gt;&lt;td class="izq6a-color" width="10%"&gt;&lt;/td&gt;&lt;td class="izq6a-color" width="10%"&gt;&lt;/td&gt;&lt;td class="izq6a-color" width="20%"&gt;BUSQUEDA GRAFICA ELABORADA, PENDIENTE DE EXAMEN DE FONDO&lt;/td&gt;&lt;td class="izq6a-color" width="10%"&gt;01/11/2024&lt;/td&gt;&lt;td class="izq6a-color" width="30%"&gt;BUSQUEDA GRAFICA ELABORADA, PENDIENTE DE EXAMEN DE FONDO&lt;/td&gt;&lt;td class="celda8" width="10%"&gt;  &lt;/td&gt;&lt;/tr&gt;&lt;tr&gt;&lt;td class="izq6a-color" width="10%"&gt;01/11/2024&lt;/td&gt;&lt;td class="izq6a-color" width="10%"&gt;&lt;/td&gt;&lt;td class="izq6a-color" width="10%"&gt;0&lt;/td&gt;&lt;td class="izq6a-color" width="20%"&gt;SOLICITUD EN EXAMEN DE REGISTRABILIDAD&lt;/td&gt;&lt;td class="izq6a-color" width="10%"&gt;01/11/2024&lt;/td&gt;&lt;td class="izq6a-color" width="30%"&gt;&lt;/td&gt;&lt;td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width="30%"&gt;CONCEDIDA EN BOLETIN 636&lt;/td&gt;&lt;td class="celda8" width="10%"&gt;  &lt;/td&gt;&lt;/tr&gt;&lt;tr&gt;&lt;td class="izq6a-color" width="10%"&gt;13/11/2024&lt;/td&gt;&lt;td class="izq6a-color" width="10%"&gt;13/11/2039&lt;/td&gt;&lt;td class="izq6a-color" width="10%"&gt;565&lt;/td&gt;&lt;td class="izq6a-color" width="20%"&gt;REGISTRO DE MARCA&lt;/td&gt;&lt;td class="izq6a-color" width="10%"&gt;07/01/2025&lt;/td&gt;&lt;td class="izq6a-color" width="30%"&gt;REGISTRO NUMERO: P405079&lt;/td&gt;&lt;td class="celda8" width="10%"&gt;&lt;a href="http://multimedia.sapi.gob.ve/marcas/certificados/boletin636/2024005406.pdf" target="_blank"&gt;&lt;img border="1" height="40" src="https://webpi.sapi.gob.ve/imagenes/ver_devolucion.png" width="40"/&gt;&lt;/a&gt;&lt;/td&gt;&lt;/tr&gt;&lt;tr&gt;&lt;td class="izq6a-color" width="10%"&gt;07/01/2025&lt;/td&gt;&lt;td class="izq6a-color" width="10%"&gt;&lt;/td&gt;&lt;td class="izq6a-color" width="10%"&gt;736519&lt;/td&gt;&lt;td class="izq6a-color" width="20%"&gt;PAGO DE DERECHOS&lt;/td&gt;&lt;td class="izq6a-color" width="10%"&gt;07/01/2025&lt;/td&gt;&lt;td class="izq6a-color" width="30%"&gt;29&lt;/td&gt;&lt;td class="celda8" width="10%"&gt;  &lt;/td&gt;&lt;/tr&gt;&lt;/table&gt;</t>
  </si>
  <si>
    <t>Webpi 28-feb-2025 03:52:13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</si>
  <si>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width="10%"&gt;13/06/2024&lt;/td&gt;&lt;td class="izq6a-color" width="10%"&gt;&lt;/td&gt;&lt;td class="izq6a-color" width="10%"&gt;0&lt;/td&gt;&lt;td class="izq6a-color" width="20%"&gt;INGRESO DE SOLICITUD&lt;/td&gt;&lt;td class="izq6a-color" width="10%"&gt;13/06/2024&lt;/td&gt;&lt;td class="izq6a-color" width="30%"&gt;Pago de Tasa y Publicacion en Prensa: F0694305 Tramite: 427173 Ref.: 420102&lt;/td&gt;&lt;td class="celda8" width="10%"&gt;  &lt;/td&gt;&lt;/tr&gt;&lt;tr&gt;&lt;td class="izq6a-color" width="10%"&gt;07/08/2024&lt;/td&gt;&lt;td class="izq6a-color" width="10%"&gt;&lt;/td&gt;&lt;td class="izq6a-color" width="10%"&gt;0&lt;/td&gt;&lt;td class="izq6a-color" width="20%"&gt;SOLICITUD CON EXAMEN DE FORMA APROBADO - PUBLICACION PRENSA AUTOMATICA&lt;/td&gt;&lt;td class="izq6a-color" width="10%"&gt;07/08/2024&lt;/td&gt;&lt;td class="izq6a-color" width="30%"&gt;&lt;/td&gt;&lt;td class="celda8" width="10%"&gt;  &lt;/td&gt;&lt;/tr&gt;&lt;tr&gt;&lt;td class="izq6a-color" width="10%"&gt;07/08/2024&lt;/td&gt;&lt;td class="izq6a-color" width="10%"&gt;&lt;/td&gt;&lt;td class="izq6a-color" width="10%"&gt;0&lt;/td&gt;&lt;td class="izq6a-color" width="20%"&gt;RECEPCION DE PUBLICACION EN PRENSA&lt;/td&gt;&lt;td class="izq6a-color" width="10%"&gt;15/08/2024&lt;/td&gt;&lt;td class="izq6a-color" width="30%"&gt;Periodico Digital del SAPI No.:2549 de Fecha: 07/08/2024 segun T/No.: 427173 &lt;/td&gt;&lt;td class="celda8" width="10%"&gt;  &lt;/td&gt;&lt;/tr&gt;&lt;tr&gt;&lt;td class="izq6a-color" width="10%"&gt;15/08/2024&lt;/td&gt;&lt;td class="izq6a-color" width="10%"&gt;&lt;/td&gt;&lt;td class="izq6a-color" width="10%"&gt;632&lt;/td&gt;&lt;td class="izq6a-color" width="20%"&gt;ORDEN DE PUBLICACION EN BOLETIN COMO SOLICITADA&lt;/td&gt;&lt;td class="izq6a-color" width="10%"&gt;15/08/2024&lt;/td&gt;&lt;td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width="10%"&gt;04/11/2024&lt;/td&gt;&lt;td class="izq6a-color" width="10%"&gt;&lt;/td&gt;&lt;td class="izq6a-color" width="10%"&gt;&lt;/td&gt;&lt;td class="izq6a-color" width="20%"&gt;BUSQUEDA GRAFICA ELABORADA, PENDIENTE DE EXAMEN DE FONDO&lt;/td&gt;&lt;td class="izq6a-color" width="10%"&gt;04/11/2024&lt;/td&gt;&lt;td class="izq6a-color" width="30%"&gt;BUSQUEDA GRAFICA ELABORADA, PENDIENTE DE EXAMEN DE FONDO&lt;/td&gt;&lt;td class="celda8" width="10%"&gt;  &lt;/td&gt;&lt;/tr&gt;&lt;/table&gt;</t>
  </si>
  <si>
    <t>Webpi 28-feb-2025 03:52:25</t>
  </si>
  <si>
    <t>P405712</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</si>
  <si>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width="10%"&gt;27/06/2024&lt;/td&gt;&lt;td class="izq6a-color" width="10%"&gt;&lt;/td&gt;&lt;td class="izq6a-color" width="10%"&gt;0&lt;/td&gt;&lt;td class="izq6a-color" width="20%"&gt;INGRESO DE SOLICITUD&lt;/td&gt;&lt;td class="izq6a-color" width="10%"&gt;27/06/2024&lt;/td&gt;&lt;td class="izq6a-color" width="30%"&gt;Pago de Tasa y Publicacion en Prensa: F0698043 Tramite: 431542 Ref.: 423730&lt;/td&gt;&lt;td class="celda8" width="10%"&gt;  &lt;/td&gt;&lt;/tr&gt;&lt;tr&gt;&lt;td class="izq6a-color" width="10%"&gt;14/08/2024&lt;/td&gt;&lt;td class="izq6a-color" width="10%"&gt;&lt;/td&gt;&lt;td class="izq6a-color" width="10%"&gt;0&lt;/td&gt;&lt;td class="izq6a-color" width="20%"&gt;SOLICITUD CON EXAMEN DE FORMA APROBADO - PUBLICACION PRENSA AUTOMATICA&lt;/td&gt;&lt;td class="izq6a-color" width="10%"&gt;14/08/2024&lt;/td&gt;&lt;td class="izq6a-color" width="30%"&gt;&lt;/td&gt;&lt;td class="celda8" width="10%"&gt;  &lt;/td&gt;&lt;/tr&gt;&lt;tr&gt;&lt;td class="izq6a-color" width="10%"&gt;15/08/2024&lt;/td&gt;&lt;td class="izq6a-color" width="10%"&gt;&lt;/td&gt;&lt;td class="izq6a-color" width="10%"&gt;0&lt;/td&gt;&lt;td class="izq6a-color" width="20%"&gt;RECEPCION DE PUBLICACION EN PRENSA&lt;/td&gt;&lt;td class="izq6a-color" width="10%"&gt;15/08/2024&lt;/td&gt;&lt;td class="izq6a-color" width="30%"&gt;Periodico Digital del SAPI No.:421 de Fecha: 15/08/2024 segun T/No.: 431542 &lt;/td&gt;&lt;td class="celda8" width="10%"&gt;  &lt;/td&gt;&lt;/tr&gt;&lt;tr&gt;&lt;td class="izq6a-color" width="10%"&gt;15/08/2024&lt;/td&gt;&lt;td class="izq6a-color" width="10%"&gt;&lt;/td&gt;&lt;td class="izq6a-color" width="10%"&gt;632&lt;/td&gt;&lt;td class="izq6a-color" width="20%"&gt;ORDEN DE PUBLICACION EN BOLETIN COMO SOLICITADA&lt;/td&gt;&lt;td class="izq6a-color" width="10%"&gt;15/08/2024&lt;/td&gt;&lt;td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width="10%"&gt;04/11/2024&lt;/td&gt;&lt;td class="izq6a-color" width="10%"&gt;&lt;/td&gt;&lt;td class="izq6a-color" width="10%"&gt;0&lt;/td&gt;&lt;td class="izq6a-color" width="20%"&gt;SOLICITUD EN EXAMEN DE REGISTRABILIDAD&lt;/td&gt;&lt;td class="izq6a-color" width="10%"&gt;04/11/2024&lt;/td&gt;&lt;td class="izq6a-color" width="30%"&gt;&lt;/td&gt;&lt;td class="celda8" width="10%"&gt;  &lt;/td&gt;&lt;/tr&gt;&lt;tr&gt;&lt;td class="izq6a-color" width="10%"&gt;12/12/2024&lt;/td&gt;&lt;td class="izq6a-color" width="10%"&gt;05/02/2025&lt;/td&gt;&lt;td class="izq6a-color" width="10%"&gt;637&lt;/td&gt;&lt;td class="izq6a-color" width="20%"&gt;PUBLICACION DE STATUS ANTERIOR EN BOLETIN DE LA PROPIEDAD INDUSTRIAL (30 DIAS HABILES) &lt;/td&gt;&lt;td class="izq6a-color" width="10%"&gt;12/12/2024&lt;/td&gt;&lt;td class="izq6a-color" width="30%"&gt;CONCEDIDA EN BOLETIN 637&lt;/td&gt;&lt;td class="celda8" width="10%"&gt;  &lt;/td&gt;&lt;/tr&gt;&lt;tr&gt;&lt;td class="izq6a-color" width="10%"&gt;12/12/2024&lt;/td&gt;&lt;td class="izq6a-color" width="10%"&gt;12/12/2039&lt;/td&gt;&lt;td class="izq6a-color" width="10%"&gt;612&lt;/td&gt;&lt;td class="izq6a-color" width="20%"&gt;REGISTRO DE MARCA&lt;/td&gt;&lt;td class="izq6a-color" width="10%"&gt;31/01/2025&lt;/td&gt;&lt;td class="izq6a-color" width="30%"&gt;REGISTRO NUMERO: P405712, POR TRAMITE WEBPI: T0476637&lt;/td&gt;&lt;td class="celda8" width="10%"&gt;&lt;a href="http://multimedia.sapi.gob.ve/marcas/certificados/boletin637/2024005982.pdf" target="_blank"&gt;&lt;img border="1" height="40" src="https://webpi.sapi.gob.ve/imagenes/ver_devolucion.png" width="40"/&gt;&lt;/a&gt;&lt;/td&gt;&lt;/tr&gt;&lt;tr&gt;&lt;td class="izq6a-color" width="10%"&gt;31/01/2025&lt;/td&gt;&lt;td class="izq6a-color" width="10%"&gt;&lt;/td&gt;&lt;td class="izq6a-color" width="10%"&gt;476637&lt;/td&gt;&lt;td class="izq6a-color" width="20%"&gt;PAGO DE DERECHOS&lt;/td&gt;&lt;td class="izq6a-color" width="10%"&gt;31/01/2025&lt;/td&gt;&lt;td class="izq6a-color" width="30%"&gt;5&lt;/td&gt;&lt;td class="celda8" width="10%"&gt;  &lt;/td&gt;&lt;/tr&gt;&lt;/table&gt;</t>
  </si>
  <si>
    <t>Webpi 28-feb-2025 03:52:37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</si>
  <si>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width="10%"&gt;01/07/2024&lt;/td&gt;&lt;td class="izq6a-color" width="10%"&gt;&lt;/td&gt;&lt;td class="izq6a-color" width="10%"&gt;0&lt;/td&gt;&lt;td class="izq6a-color" width="20%"&gt;INGRESO DE SOLICITUD&lt;/td&gt;&lt;td class="izq6a-color" width="10%"&gt;01/07/2024&lt;/td&gt;&lt;td class="izq6a-color" width="30%"&gt;Pago de Tasa y Publicacion en Prensa: F0694388 Tramite: 427284 Ref.: 420212&lt;/td&gt;&lt;td class="celda8" width="10%"&gt;  &lt;/td&gt;&lt;/tr&gt;&lt;tr&gt;&lt;td class="izq6a-color" width="10%"&gt;13/01/2025&lt;/td&gt;&lt;td class="izq6a-color" width="10%"&gt;&lt;/td&gt;&lt;td class="izq6a-color" width="10%"&gt;0&lt;/td&gt;&lt;td class="izq6a-color" width="20%"&gt;ESCRITO DE AGILIZACION DE TRAMITE ADMINISTRATIVO.&lt;/td&gt;&lt;td class="izq6a-color" width="10%"&gt;13/01/2025&lt;/td&gt;&lt;td class="izq6a-color" width="30%"&gt;ESCRITO DE AGILIZACION DE TRAMITE ADMINISTRATIVO.&lt;/td&gt;&lt;td class="celda8" width="10%"&gt;  &lt;/td&gt;&lt;/tr&gt;&lt;tr&gt;&lt;td class="izq6a-color" width="10%"&gt;13/01/2025&lt;/td&gt;&lt;td class="izq6a-color" width="10%"&gt;&lt;/td&gt;&lt;td class="izq6a-color" width="10%"&gt;0&lt;/td&gt;&lt;td class="izq6a-color" width="20%"&gt;SOLICITUD CON EXAMEN DE FORMA APROBADO - PUBLICACION PRENSA AUTOMATICA&lt;/td&gt;&lt;td class="izq6a-color" width="10%"&gt;13/01/2025&lt;/td&gt;&lt;td class="izq6a-color" width="30%"&gt;&lt;/td&gt;&lt;td class="celda8" width="10%"&gt;  &lt;/td&gt;&lt;/tr&gt;&lt;tr&gt;&lt;td class="izq6a-color" width="10%"&gt;13/01/2025&lt;/td&gt;&lt;td class="izq6a-color" width="10%"&gt;&lt;/td&gt;&lt;td class="izq6a-color" width="10%"&gt;0&lt;/td&gt;&lt;td class="izq6a-color" width="20%"&gt;RECEPCION DE PUBLICACION EN PRENSA&lt;/td&gt;&lt;td class="izq6a-color" width="10%"&gt;14/01/2025&lt;/td&gt;&lt;td class="izq6a-color" width="30%"&gt;Periodico Digital del SAPI No.:2708 de Fecha: 13/01/2025 segun T/No.: 427284 &lt;/td&gt;&lt;td class="celda8" width="10%"&gt;  &lt;/td&gt;&lt;/tr&gt;&lt;tr&gt;&lt;td class="izq6a-color" width="10%"&gt;14/01/2025&lt;/td&gt;&lt;td class="izq6a-color" width="10%"&gt;&lt;/td&gt;&lt;td class="izq6a-color" width="10%"&gt;636&lt;/td&gt;&lt;td class="izq6a-color" width="20%"&gt;ORDEN DE PUBLICACION EN BOLETIN COMO SOLICITADA&lt;/td&gt;&lt;td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LA MARCA COMO SOLICITADA &lt;/td&gt;&lt;td class="izq6a-color" width="10%"&gt;22/01/2025&lt;/td&gt;&lt;td class="izq6a-color" width="30%"&gt;PUBLICADA EN BOLETIN 638&lt;/td&gt;&lt;td class="celda8" width="10%"&gt;  &lt;/td&gt;&lt;/tr&gt;&lt;/table&gt;</t>
  </si>
  <si>
    <t>Webpi 28-feb-2025 03:52:49</t>
  </si>
  <si>
    <t>SOLICITUD PENDIENTE DE REGISTRO</t>
  </si>
  <si>
    <t>EXONERACION DE PAGO DE TASA</t>
  </si>
  <si>
    <t>EXONERACION DE PAGO APROBADA POR EL MINISTERIO DE COMERCIO NACIONAL A TRAVES DE PUNTO DE CUENTA Nº006/2023, EN ATENCION A LA LEY DE DEPORTE, ACTIVIDAD FISICA Y EDUCACION FISICA.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</si>
  <si>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width="10%"&gt;01/07/2024&lt;/td&gt;&lt;td class="izq6a-color" width="10%"&gt;&lt;/td&gt;&lt;td class="izq6a-color" width="10%"&gt;0&lt;/td&gt;&lt;td class="izq6a-color" width="20%"&gt;INGRESO DE SOLICITUD&lt;/td&gt;&lt;td class="izq6a-color" width="10%"&gt;01/07/2024&lt;/td&gt;&lt;td class="izq6a-color" width="30%"&gt;Pago de Tasa y Publicacion en Prensa: F0697909 Tramite: 431389 Ref.: 423636&lt;/td&gt;&lt;td class="celda8" width="10%"&gt;  &lt;/td&gt;&lt;/tr&gt;&lt;tr&gt;&lt;td class="izq6a-color" width="10%"&gt;01/07/2024&lt;/td&gt;&lt;td class="izq6a-color" width="10%"&gt;&lt;/td&gt;&lt;td class="izq6a-color" width="10%"&gt;0&lt;/td&gt;&lt;td class="izq6a-color" width="20%"&gt;POR NOTIFICAR ORDEN DE PUBLICACION EN PRENSA POR EXAM. DE FORMA APROBADO&lt;/td&gt;&lt;td class="izq6a-color" width="10%"&gt;01/07/2024&lt;/td&gt;&lt;td class="izq6a-color" width="30%"&gt;&lt;/td&gt;&lt;td class="celda8" width="10%"&gt;  &lt;/td&gt;&lt;/tr&gt;&lt;tr&gt;&lt;td class="izq6a-color" width="10%"&gt;01/07/2024&lt;/td&gt;&lt;td class="izq6a-color" width="10%"&gt;&lt;/td&gt;&lt;td class="izq6a-color" width="10%"&gt;0&lt;/td&gt;&lt;td class="izq6a-color" width="20%"&gt;SOLICITUD CON EXAMEN DE FORMA APROBADO - PUBLICACION PRENSA AUTOMATICA&lt;/td&gt;&lt;td class="izq6a-color" width="10%"&gt;01/07/2024&lt;/td&gt;&lt;td class="izq6a-color" width="30%"&gt;&lt;/td&gt;&lt;td class="celda8" width="10%"&gt;  &lt;/td&gt;&lt;/tr&gt;&lt;tr&gt;&lt;td class="izq6a-color" width="10%"&gt;01/07/2024&lt;/td&gt;&lt;td class="izq6a-color" width="10%"&gt;&lt;/td&gt;&lt;td class="izq6a-color" width="10%"&gt;0&lt;/td&gt;&lt;td class="izq6a-color" width="20%"&gt;RECEPCION DE PUBLICACION EN PRENSA&lt;/td&gt;&lt;td class="izq6a-color" width="10%"&gt;02/07/2024&lt;/td&gt;&lt;td class="izq6a-color" width="30%"&gt;Periodico Digital del SAPI No.:2512 de Fecha: 01/07/2024 segun T/No.: 431389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width="10%"&gt;06/10/2024&lt;/td&gt;&lt;td class="izq6a-color" width="10%"&gt;&lt;/td&gt;&lt;td class="izq6a-color" width="10%"&gt;0&lt;/td&gt;&lt;td class="izq6a-color" width="20%"&gt;SOLICITUD EN EXAMEN DE REGISTRABILIDAD&lt;/td&gt;&lt;td class="izq6a-color" width="10%"&gt;06/10/2024&lt;/td&gt;&lt;td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width="30%"&gt;CONCEDIDA EN BOLETIN 635&lt;/td&gt;&lt;td class="celda8" width="10%"&gt;  &lt;/td&gt;&lt;/tr&gt;&lt;tr&gt;&lt;td class="izq6a-color" width="10%"&gt;25/10/2024&lt;/td&gt;&lt;td class="izq6a-color" width="10%"&gt;&lt;/td&gt;&lt;td class="izq6a-color" width="10%"&gt;&lt;/td&gt;&lt;td class="izq6a-color" width="20%"&gt;BUSQUEDA GRAFICA ELABORADA, PENDIENTE DE EXAMEN DE FONDO&lt;/td&gt;&lt;td class="izq6a-color" width="10%"&gt;25/10/2024&lt;/td&gt;&lt;td class="izq6a-color" width="30%"&gt;BUSQUEDA GRAFICA ELABORADA, PENDIENTE DE EXAMEN DE FONDO&lt;/td&gt;&lt;td class="celda8" width="10%"&gt;  &lt;/td&gt;&lt;/tr&gt;&lt;tr&gt;&lt;td class="izq6a-color" width="10%"&gt;27/11/2024&lt;/td&gt;&lt;td class="izq6a-color" width="10%"&gt;&lt;/td&gt;&lt;td class="izq6a-color" width="10%"&gt;0&lt;/td&gt;&lt;td class="izq6a-color" width="20%"&gt;ESCRITO ASOCIADO A MARCA EN TRAMITE - INFORMACION VARIA&lt;/td&gt;&lt;td class="izq6a-color" width="10%"&gt;27/11/2024&lt;/td&gt;&lt;td class="izq6a-color" width="30%"&gt;SOLICITUD DE HOMOLOGACION DE EXONERACION DE TASAS OFICIALES.&lt;/td&gt;&lt;td class="celda8" width="10%"&gt;  &lt;/td&gt;&lt;/tr&gt;&lt;tr&gt;&lt;td class="izq6a-color" width="10%"&gt;04/12/2024&lt;/td&gt;&lt;td class="izq6a-color" width="10%"&gt;&lt;/td&gt;&lt;td class="izq6a-color" width="10%"&gt;0&lt;/td&gt;&lt;td class="izq6a-color" width="20%"&gt;EXONERACION DE PAGO DE TASA&lt;/td&gt;&lt;td class="izq6a-color" width="10%"&gt;04/12/2024&lt;/td&gt;&lt;td class="izq6a-color" width="30%"&gt;EXONERACION DE PAGO APROBADA POR EL MINISTERIO DE COMERCIO NACIONAL A TRAVES DE PUNTO DE CUENTA Nº006/2023, EN ATENCION A LA LEY DE DEPORTE, ACTIVIDAD FISICA Y EDUCACION FISICA.&lt;/td&gt;&lt;td class="celda8" width="10%"&gt;  &lt;/td&gt;&lt;/tr&gt;&lt;/table&gt;</t>
  </si>
  <si>
    <t>Webpi 28-feb-2025 03:53:01</t>
  </si>
  <si>
    <t>N059790</t>
  </si>
  <si>
    <t>EXONERACION DE PAGO APROBADA POR EL MINISTERIO DE COMERCIO NACIONAL A TRAVES DE PUNTO DE CUENTA EN ATENCION A LO DISPUESTO EN LOS ARTICULOS 23,24,25 Y 104 DE LA LEY DE LA ADMINISTRACION PUBLICA.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</si>
  <si>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width="10%"&gt;01/07/2024&lt;/td&gt;&lt;td class="izq6a-color" width="10%"&gt;&lt;/td&gt;&lt;td class="izq6a-color" width="10%"&gt;0&lt;/td&gt;&lt;td class="izq6a-color" width="20%"&gt;INGRESO DE SOLICITUD&lt;/td&gt;&lt;td class="izq6a-color" width="10%"&gt;01/07/2024&lt;/td&gt;&lt;td class="izq6a-color" width="30%"&gt;Pago de Tasa y Publicacion en Prensa: F0697909 Tramite: 431389 Ref.: 423601&lt;/td&gt;&lt;td class="celda8" width="10%"&gt;  &lt;/td&gt;&lt;/tr&gt;&lt;tr&gt;&lt;td class="izq6a-color" width="10%"&gt;01/07/2024&lt;/td&gt;&lt;td class="izq6a-color" width="10%"&gt;&lt;/td&gt;&lt;td class="izq6a-color" width="10%"&gt;0&lt;/td&gt;&lt;td class="izq6a-color" width="20%"&gt;POR NOTIFICAR ORDEN DE PUBLICACION EN PRENSA POR EXAM. DE FORMA APROBADO&lt;/td&gt;&lt;td class="izq6a-color" width="10%"&gt;01/07/2024&lt;/td&gt;&lt;td class="izq6a-color" width="30%"&gt;&lt;/td&gt;&lt;td class="celda8" width="10%"&gt;  &lt;/td&gt;&lt;/tr&gt;&lt;tr&gt;&lt;td class="izq6a-color" width="10%"&gt;01/07/2024&lt;/td&gt;&lt;td class="izq6a-color" width="10%"&gt;&lt;/td&gt;&lt;td class="izq6a-color" width="10%"&gt;0&lt;/td&gt;&lt;td class="izq6a-color" width="20%"&gt;SOLICITUD CON EXAMEN DE FORMA APROBADO - PUBLICACION PRENSA AUTOMATICA&lt;/td&gt;&lt;td class="izq6a-color" width="10%"&gt;01/07/2024&lt;/td&gt;&lt;td class="izq6a-color" width="30%"&gt;&lt;/td&gt;&lt;td class="celda8" width="10%"&gt;  &lt;/td&gt;&lt;/tr&gt;&lt;tr&gt;&lt;td class="izq6a-color" width="10%"&gt;01/07/2024&lt;/td&gt;&lt;td class="izq6a-color" width="10%"&gt;&lt;/td&gt;&lt;td class="izq6a-color" width="10%"&gt;0&lt;/td&gt;&lt;td class="izq6a-color" width="20%"&gt;RECEPCION DE PUBLICACION EN PRENSA&lt;/td&gt;&lt;td class="izq6a-color" width="10%"&gt;02/07/2024&lt;/td&gt;&lt;td class="izq6a-color" width="30%"&gt;Periodico Digital del SAPI No.:2512 de Fecha: 01/07/2024 segun T/No.: 431389 &lt;/td&gt;&lt;td class="celda8" width="10%"&gt;  &lt;/td&gt;&lt;/tr&gt;&lt;tr&gt;&lt;td class="izq6a-color" width="10%"&gt;08/08/2024&lt;/td&gt;&lt;td class="izq6a-color" width="10%"&gt;&lt;/td&gt;&lt;td class="izq6a-color" width="10%"&gt;631&lt;/td&gt;&lt;td class="izq6a-color" width="20%"&gt;ORDEN DE PUBLICACION EN BOLETIN COMO SOLICITADA&lt;/td&gt;&lt;td class="izq6a-color" width="10%"&gt;08/08/2024&lt;/td&gt;&lt;td class="izq6a-color" width="30%"&gt;&lt;/td&gt;&lt;td class="celda8" width="10%"&gt;  &lt;/td&gt;&lt;/tr&gt;&lt;tr&gt;&lt;td class="izq6a-color" width="10%"&gt;19/08/2024&lt;/td&gt;&lt;td class="izq6a-color" width="10%"&gt;27/09/2024&lt;/td&gt;&lt;td class="izq6a-color" width="10%"&gt;633&lt;/td&gt;&lt;td class="izq6a-color" width="20%"&gt;PUBLICACION DE LA MARCA COMO SOLICITADA &lt;/td&gt;&lt;td class="izq6a-color" width="10%"&gt;19/08/2024&lt;/td&gt;&lt;td class="izq6a-color" width="30%"&gt;PUBLICADA EN BOLETIN 633&lt;/td&gt;&lt;td class="celda8" width="10%"&gt;  &lt;/td&gt;&lt;/tr&gt;&lt;tr&gt;&lt;td class="izq6a-color" width="10%"&gt;25/10/2024&lt;/td&gt;&lt;td class="izq6a-color" width="10%"&gt;&lt;/td&gt;&lt;td class="izq6a-color" width="10%"&gt;&lt;/td&gt;&lt;td class="izq6a-color" width="20%"&gt;BUSQUEDA GRAFICA ELABORADA, PENDIENTE DE EXAMEN DE FONDO&lt;/td&gt;&lt;td class="izq6a-color" width="10%"&gt;25/10/2024&lt;/td&gt;&lt;td class="izq6a-color" width="30%"&gt;BUSQUEDA GRAFICA ELABORADA, PENDIENTE DE EXAMEN DE FONDO&lt;/td&gt;&lt;td class="celda8" width="10%"&gt;  &lt;/td&gt;&lt;/tr&gt;&lt;tr&gt;&lt;td class="izq6a-color" width="10%"&gt;04/11/2024&lt;/td&gt;&lt;td class="izq6a-color" width="10%"&gt;&lt;/td&gt;&lt;td class="izq6a-color" width="10%"&gt;0&lt;/td&gt;&lt;td class="izq6a-color" width="20%"&gt;SOLICITUD EN EXAMEN DE REGISTRABILIDAD&lt;/td&gt;&lt;td class="izq6a-color" width="10%"&gt;04/11/2024&lt;/td&gt;&lt;td class="izq6a-color" width="30%"&gt;&lt;/td&gt;&lt;td class="celda8" width="10%"&gt;  &lt;/td&gt;&lt;/tr&gt;&lt;tr&gt;&lt;td class="izq6a-color" width="10%"&gt;12/12/2024&lt;/td&gt;&lt;td class="izq6a-color" width="10%"&gt;05/02/2025&lt;/td&gt;&lt;td class="izq6a-color" width="10%"&gt;637&lt;/td&gt;&lt;td class="izq6a-color" width="20%"&gt;PUBLICACION DE STATUS ANTERIOR EN BOLETIN DE LA PROPIEDAD INDUSTRIAL (30 DIAS HABILES) &lt;/td&gt;&lt;td class="izq6a-color" width="10%"&gt;12/12/2024&lt;/td&gt;&lt;td class="izq6a-color" width="30%"&gt;CONCEDIDA EN BOLETIN 637&lt;/td&gt;&lt;td class="celda8" width="10%"&gt;  &lt;/td&gt;&lt;/tr&gt;&lt;tr&gt;&lt;td class="izq6a-color" width="10%"&gt;12/12/2024&lt;/td&gt;&lt;td class="izq6a-color" width="10%"&gt;31/12/1969&lt;/td&gt;&lt;td class="izq6a-color" width="10%"&gt;1&lt;/td&gt;&lt;td class="izq6a-color" width="20%"&gt;REGISTRO DE MARCAS&lt;/td&gt;&lt;td class="izq6a-color" width="10%"&gt;05/02/2025&lt;/td&gt;&lt;td class="izq6a-color" width="30%"&gt;N059790&lt;/td&gt;&lt;td class="celda8" width="10%"&gt;&lt;a href="http://multimedia.sapi.gob.ve/marcas/certificados/boletin637/2024006140.pdf" target="_blank"&gt;&lt;img border="1" height="40" src="https://webpi.sapi.gob.ve/imagenes/ver_devolucion.png" width="40"/&gt;&lt;/a&gt;&lt;/td&gt;&lt;/tr&gt;&lt;tr&gt;&lt;td class="izq6a-color" width="10%"&gt;05/02/2025&lt;/td&gt;&lt;td class="izq6a-color" width="10%"&gt;&lt;/td&gt;&lt;td class="izq6a-color" width="10%"&gt;0&lt;/td&gt;&lt;td class="izq6a-color" width="20%"&gt;EXONERACION DE PAGO DE TASA&lt;/td&gt;&lt;td class="izq6a-color" width="10%"&gt;05/02/2025&lt;/td&gt;&lt;td class="izq6a-color" width="30%"&gt;EXONERACION DE PAGO APROBADA POR EL MINISTERIO DE COMERCIO NACIONAL A TRAVES DE PUNTO DE CUENTA EN ATENCION A LO DISPUESTO EN LOS ARTICULOS 23,24,25 Y 104 DE LA LEY DE LA ADMINISTRACION PUBLICA.&lt;/td&gt;&lt;td class="celda8" width="10%"&gt;  &lt;/td&gt;&lt;/tr&gt;&lt;/table&gt;</t>
  </si>
  <si>
    <t>Webpi 28-feb-2025 03:53:12</t>
  </si>
  <si>
    <t>Webpi 28-feb-2025 03:53:24</t>
  </si>
  <si>
    <t>ISÓLOGO DE FONDO COLOR BLANCO, COMPUESTO POR LAS LETRAS MAYÚSCULAS Y TIPO MOLDE \\\\\\\"H\\\\\\\", \\\\\\\"I\\\\\\\", \\\\\\\"P\\\\\\\", \\\\\\\"O\\\\\\\", \\\\\\\"C\\\\\\\", \\\\\\\"A\\\\\\\", \\\\\\\"M\\\\\\\", \\\\\\\"P\\\\\\\", Y \\\\\\\"O\\\\\\\" FORMANDO ASÍ LA PALABRA \\\\\\\"HIPOCAMPO\\\\\\\", EN UN TONO COLOR DORADO QUE SE DEGRADA EN UN TONO MÁS OSCURO DESDE LA PARTE MEDIA DE CADA LETRA HASTA SU PARTE INFERIOR HACIENDO VER CADA LETRA DE FORMA METALIZADA Y DANDO PROFUNDIDAD.LA LETRA \\\\\\\"C\\\\\\\" SE FORMA GRACIAS A LA PARTE GRÁFICA DEL CONJUNTO LA CUAL SE ENCUENTRA REPRESENTADA POR LA SILUETA DE UN HIPPOCAMPUS O CABALLO DE MAR, UBICADO EN SU PERFIL IZQUIERDO A OJO DEL OBSERVADOR, NOTANDO EN SU PARTE SUPERIOR LA SILUETA DE SU TROMPA, Y CRESTA DORSAL CON UNA PEQUEÑA LÍNEA CURVA QUE ASEMEJA SER EL OJO, SU DORSO Y CUERPO SE ENCUENTRAN CONSTITUIDOS POR UNA LARGA CURVA QUE ATRAVIESA A LA LETRA \\\\\\\"A\\\\\\\" HASTA LLEGAR A SU COLA EN LA LETRA \\\\\\\"M\\\\\\\", EN MEDIO DE ESTA CURVA SE MUESTRA LO QUE PARECE SER UNA ALETA DORSAL DE TAMAÑO MEDIA, TODA LA SILUETA ES DE UN TONO COLOR AZUL QUE COMIENZA EN SU PARTE SUPERIOR SIENDO DE UN TONO CLARO HASTA CONVERTIRSE EN SU PARTE INFERIOR EN UN TONO MÁS OSCURO. EN LA PARTE BAJA DEL CONJUNTO JUSTO DEBAJO DE LA LETRA \\\\\\\" O \\\\\\\" SE OBSERVAN LAS LETRAS ITALICAS Y CURSIVAS \\\\\\\"S\\\\\\\", \\\\\\\"A\\\\\\\" , \\\\\\\"L\\\\\\\", \\\\\\\"A\\\\\\\", \\\\\\\"S\\\\\\\", \\\\\\\"H\\\\\\\", \\\\\\\"O\\\\\\\", \\\\\\\"W\\\\\\\", FORMANDO LOS TÉRMINOS \\\\\\\"SALA SHOW\\\\\\\" QUE TRADUCIDOS AL CASTELLANO SIGNIFICAN \\\\\\\"ESPECTÁCULO DE SALA\\\\\\\" EN UN TONO COLOR DORADO QUE SE DEGRADA EN UN TONO MÁS OSCURO DESDE LA PARTE MEDIA DE CADA LETRA HASTA SU PARTE INFERIOR HACIENDO VER CADA LETRA DE FORMA METALIZADA. SE REIVINDICA EL CONJUNTO DE FORMA GENERAL INCLUYENDO SUS COLORES, MÁS NO LO TÉRMINOS GENÉRICOS O DESCRIPTIVOS COMO \"HIPOCAMPO\" \"SALA\" Y \"SHOW\" QUE PUEDAN SER EVALUADOS EN SU CONCEPTUALIZACIÓN INDIVIDUAL Y SE ENCUENTRAN PRESENTES EN EL CONJUNTO.</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</si>
  <si>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width="10%"&gt;08/07/2024&lt;/td&gt;&lt;td class="izq6a-color" width="10%"&gt;&lt;/td&gt;&lt;td class="izq6a-color" width="10%"&gt;0&lt;/td&gt;&lt;td class="izq6a-color" width="20%"&gt;INGRESO DE SOLICITUD&lt;/td&gt;&lt;td class="izq6a-color" width="10%"&gt;08/07/2024&lt;/td&gt;&lt;td class="izq6a-color" width="30%"&gt;Pago de Tasa y Publicacion en Prensa: F0692864 Tramite: 425803 Ref.: 419003&lt;/td&gt;&lt;td class="celda8" width="10%"&gt;  &lt;/td&gt;&lt;/tr&gt;&lt;tr&gt;&lt;td class="izq6a-color" width="10%"&gt;14/10/2024&lt;/td&gt;&lt;td class="izq6a-color" width="10%"&gt;&lt;/td&gt;&lt;td class="izq6a-color" width="10%"&gt;0&lt;/td&gt;&lt;td class="izq6a-color" width="20%"&gt;SOLICITUD CON EXAMEN DE FORMA APROBADO - PUBLICACION PRENSA AUTOMATICA&lt;/td&gt;&lt;td class="izq6a-color" width="10%"&gt;14/10/2024&lt;/td&gt;&lt;td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425803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width="10%"&gt;26/12/2024&lt;/td&gt;&lt;td class="izq6a-color" width="10%"&gt;&lt;/td&gt;&lt;td class="izq6a-color" width="10%"&gt;&lt;/td&gt;&lt;td class="izq6a-color" width="20%"&gt;BUSQUEDA GRAFICA ELABORADA, PENDIENTE DE EXAMEN DE FONDO&lt;/td&gt;&lt;td class="izq6a-color" width="10%"&gt;26/12/2024&lt;/td&gt;&lt;td class="izq6a-color" width="30%"&gt;BUSQUEDA GRAFICA ELABORADA, PENDIENTE DE EXAMEN DE FONDO&lt;/td&gt;&lt;td class="celda8" width="10%"&gt;  &lt;/td&gt;&lt;/tr&gt;&lt;tr&gt;&lt;td class="izq6a-color" width="10%"&gt;23/01/2025&lt;/td&gt;&lt;td class="izq6a-color" width="10%"&gt;&lt;/td&gt;&lt;td class="izq6a-color" width="10%"&gt;0&lt;/td&gt;&lt;td class="izq6a-color" width="20%"&gt;SOLICITUD EN EXAMEN DE REGISTRABILIDAD&lt;/td&gt;&lt;td class="izq6a-color" width="10%"&gt;23/01/2025&lt;/td&gt;&lt;td class="izq6a-color" width="30%"&gt;&lt;/td&gt;&lt;td class="celda8" width="10%"&gt;  &lt;/td&gt;&lt;/tr&gt;&lt;/table&gt;</t>
  </si>
  <si>
    <t>Webpi 28-feb-2025 03:53:36</t>
  </si>
  <si>
    <t>Contestacion a Oficio de Devolucion de forma publicado en el boletin: 636. Tramite Webpi: 468354</t>
  </si>
  <si>
    <t>https://webpi.sapi.gob.ve/documentos/cdevolucion/marcas/forma/boletin636/ecd_2024006385.pdf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</si>
  <si>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width="10%"&gt;09/07/2024&lt;/td&gt;&lt;td class="izq6a-color" width="10%"&gt;&lt;/td&gt;&lt;td class="izq6a-color" width="10%"&gt;0&lt;/td&gt;&lt;td class="izq6a-color" width="20%"&gt;INGRESO DE SOLICITUD&lt;/td&gt;&lt;td class="izq6a-color" width="10%"&gt;09/07/2024&lt;/td&gt;&lt;td class="izq6a-color" width="30%"&gt;Pago de Tasa y Publicacion en Prensa: F0700529 Tramite: 434306 Ref.: 425093&lt;/td&gt;&lt;td class="celda8" width="10%"&gt;  &lt;/td&gt;&lt;/tr&gt;&lt;tr&gt;&lt;td class="izq6a-color" width="10%"&gt;31/10/2024&lt;/td&gt;&lt;td class="izq6a-color" width="10%"&gt;&lt;/td&gt;&lt;td class="izq6a-color" width="10%"&gt;0&lt;/td&gt;&lt;td class="izq6a-color" width="20%"&gt;SOLICITUD EN EXAMEN DE FORMA&lt;/td&gt;&lt;td class="izq6a-color" width="10%"&gt;31/10/2024&lt;/td&gt;&lt;td class="izq6a-color" width="30%"&gt;&lt;/td&gt;&lt;td class="celda8" width="10%"&gt;  &lt;/td&gt;&lt;/tr&gt;&lt;tr&gt;&lt;td class="izq6a-color" width="10%"&gt;31/10/2024&lt;/td&gt;&lt;td class="izq6a-color" width="10%"&gt;&lt;/td&gt;&lt;td class="izq6a-color" width="10%"&gt;0&lt;/td&gt;&lt;td class="izq6a-color" width="20%"&gt;SOLICITUD EN EXAMEN DE FORMA&lt;/td&gt;&lt;td class="izq6a-color" width="10%"&gt;31/10/2024&lt;/td&gt;&lt;td class="izq6a-color" width="30%"&gt;&lt;/td&gt;&lt;td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width="30%"&gt;DEVUELTA EN BOLETIN 636&lt;/td&gt;&lt;td class="celda8" width="10%"&gt;&lt;a href="https://webpi.sapi.gob.ve/documentos/devolucion/marcas/forma/boletin636/2024006385.pdf" target="_blank"&gt;&lt;img border="1" height="40" src="https://webpi.sapi.gob.ve/imagenes/ver_devolucion.png" width="40"/&gt;&lt;/a&gt;&lt;/td&gt;&lt;/tr&gt;&lt;tr&gt;&lt;td class="izq6a-color" width="10%"&gt;11/12/2024&lt;/td&gt;&lt;td class="izq6a-color" width="10%"&gt;&lt;/td&gt;&lt;td class="izq6a-color" width="10%"&gt;636&lt;/td&gt;&lt;td class="izq6a-color" width="20%"&gt;ESCRITO DE REINGRESO&lt;/td&gt;&lt;td class="izq6a-color" width="10%"&gt;11/12/2024&lt;/td&gt;&lt;td class="izq6a-color" width="30%"&gt;Contestacion a Oficio de Devolucion de forma publicado en el boletin: 636. Tramite Webpi: 468354&lt;/td&gt;&lt;td class="celda8" width="10%"&gt;&lt;a href="https://webpi.sapi.gob.ve/documentos/cdevolucion/marcas/forma/boletin636/ecd_2024006385.pdf" target="_blank"&gt;&lt;img border="1" height="40" src="https://webpi.sapi.gob.ve/imagenes/ver_devolucion.png" width="40"/&gt;&lt;/a&gt;&lt;/td&gt;&lt;/tr&gt;&lt;/table&gt;</t>
  </si>
  <si>
    <t>Webpi 28-feb-2025 03:53:47</t>
  </si>
  <si>
    <t>Contestacion a Oficio de Devolucion de forma publicado en el boletin: 636. Tramite Webpi: 466143</t>
  </si>
  <si>
    <t>https://webpi.sapi.gob.ve/documentos/cdevolucion/marcas/forma/boletin636/ecd_2024006419.pdf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</si>
  <si>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width="10%"&gt;09/07/2024&lt;/td&gt;&lt;td class="izq6a-color" width="10%"&gt;&lt;/td&gt;&lt;td class="izq6a-color" width="10%"&gt;0&lt;/td&gt;&lt;td class="izq6a-color" width="20%"&gt;INGRESO DE SOLICITUD&lt;/td&gt;&lt;td class="izq6a-color" width="10%"&gt;09/07/2024&lt;/td&gt;&lt;td class="izq6a-color" width="30%"&gt;Pago de Tasa y Publicacion en Prensa: F0700760 Tramite: 434623 Ref.: 425207&lt;/td&gt;&lt;td class="celda8" width="10%"&gt;  &lt;/td&gt;&lt;/tr&gt;&lt;tr&gt;&lt;td class="izq6a-color" width="10%"&gt;09/10/2024&lt;/td&gt;&lt;td class="izq6a-color" width="10%"&gt;&lt;/td&gt;&lt;td class="izq6a-color" width="10%"&gt;0&lt;/td&gt;&lt;td class="izq6a-color" width="20%"&gt;SOLICITUD EN EXAMEN DE FORMA&lt;/td&gt;&lt;td class="izq6a-color" width="10%"&gt;09/10/2024&lt;/td&gt;&lt;td class="izq6a-color" width="30%"&gt;&lt;/td&gt;&lt;td class="celda8" width="10%"&gt;  &lt;/td&gt;&lt;/tr&gt;&lt;tr&gt;&lt;td class="izq6a-color" width="10%"&gt;09/10/2024&lt;/td&gt;&lt;td class="izq6a-color" width="10%"&gt;&lt;/td&gt;&lt;td class="izq6a-color" width="10%"&gt;0&lt;/td&gt;&lt;td class="izq6a-color" width="20%"&gt;SOLICITUD EN EXAMEN DE FORMA&lt;/td&gt;&lt;td class="izq6a-color" width="10%"&gt;09/10/2024&lt;/td&gt;&lt;td class="izq6a-color" width="30%"&gt;&lt;/td&gt;&lt;td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width="30%"&gt;DEVUELTA EN BOLETIN 636&lt;/td&gt;&lt;td class="celda8" width="10%"&gt;&lt;a href="https://webpi.sapi.gob.ve/documentos/devolucion/marcas/forma/boletin636/2024006419.pdf" target="_blank"&gt;&lt;img border="1" height="40" src="https://webpi.sapi.gob.ve/imagenes/ver_devolucion.png" width="40"/&gt;&lt;/a&gt;&lt;/td&gt;&lt;/tr&gt;&lt;tr&gt;&lt;td class="izq6a-color" width="10%"&gt;29/11/2024&lt;/td&gt;&lt;td class="izq6a-color" width="10%"&gt;&lt;/td&gt;&lt;td class="izq6a-color" width="10%"&gt;636&lt;/td&gt;&lt;td class="izq6a-color" width="20%"&gt;ESCRITO DE REINGRESO&lt;/td&gt;&lt;td class="izq6a-color" width="10%"&gt;29/11/2024&lt;/td&gt;&lt;td class="izq6a-color" width="30%"&gt;Contestacion a Oficio de Devolucion de forma publicado en el boletin: 636. Tramite Webpi: 466143&lt;/td&gt;&lt;td class="celda8" width="10%"&gt;&lt;a href="https://webpi.sapi.gob.ve/documentos/cdevolucion/marcas/forma/boletin636/ecd_2024006419.pdf" target="_blank"&gt;&lt;img border="1" height="40" src="https://webpi.sapi.gob.ve/imagenes/ver_devolucion.png" width="40"/&gt;&lt;/a&gt;&lt;/td&gt;&lt;/tr&gt;&lt;/table&gt;</t>
  </si>
  <si>
    <t>Webpi 28-feb-2025 03:53:59</t>
  </si>
  <si>
    <t>P406532</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</si>
  <si>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width="10%"&gt;10/07/2024&lt;/td&gt;&lt;td class="izq6a-color" width="10%"&gt;&lt;/td&gt;&lt;td class="izq6a-color" width="10%"&gt;0&lt;/td&gt;&lt;td class="izq6a-color" width="20%"&gt;INGRESO DE SOLICITUD&lt;/td&gt;&lt;td class="izq6a-color" width="10%"&gt;10/07/2024&lt;/td&gt;&lt;td class="izq6a-color" width="30%"&gt;Pago de Tasa y Publicacion en Prensa: F0701008 Tramite: 434896 Ref.: 425484&lt;/td&gt;&lt;td class="celda8" width="10%"&gt;  &lt;/td&gt;&lt;/tr&gt;&lt;tr&gt;&lt;td class="izq6a-color" width="10%"&gt;08/10/2024&lt;/td&gt;&lt;td class="izq6a-color" width="10%"&gt;&lt;/td&gt;&lt;td class="izq6a-color" width="10%"&gt;0&lt;/td&gt;&lt;td class="izq6a-color" width="20%"&gt;SOLICITUD CON EXAMEN DE FORMA APROBADO - PUBLICACION PRENSA AUTOMATICA&lt;/td&gt;&lt;td class="izq6a-color" width="10%"&gt;08/10/2024&lt;/td&gt;&lt;td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434896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width="10%"&gt;07/01/2025&lt;/td&gt;&lt;td class="izq6a-color" width="10%"&gt;&lt;/td&gt;&lt;td class="izq6a-color" width="10%"&gt;&lt;/td&gt;&lt;td class="izq6a-color" width="20%"&gt;BUSQUEDA GRAFICA ELABORADA, PENDIENTE DE EXAMEN DE FONDO&lt;/td&gt;&lt;td class="izq6a-color" width="10%"&gt;07/01/2025&lt;/td&gt;&lt;td class="izq6a-color" width="30%"&gt;BUSQUEDA GRAFICA ELABORADA, PENDIENTE DE EXAMEN DE FONDO&lt;/td&gt;&lt;td class="celda8" width="10%"&gt;  &lt;/td&gt;&lt;/tr&gt;&lt;tr&gt;&lt;td class="izq6a-color" width="10%"&gt;13/01/2025&lt;/td&gt;&lt;td class="izq6a-color" width="10%"&gt;&lt;/td&gt;&lt;td class="izq6a-color" width="10%"&gt;0&lt;/td&gt;&lt;td class="izq6a-color" width="20%"&gt;SOLICITUD EN EXAMEN DE REGISTRABILIDAD&lt;/td&gt;&lt;td class="izq6a-color" width="10%"&gt;13/01/2025&lt;/td&gt;&lt;td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width="10%"&gt;662&lt;/td&gt;&lt;td class="izq6a-color" width="20%"&gt;REGISTRO DE MARCA&lt;/td&gt;&lt;td class="izq6a-color" width="10%"&gt;18/02/2025&lt;/td&gt;&lt;td class="izq6a-color" width="30%"&gt;REGISTRO NUMERO: P406532, POR TRAMITE WEBPI: T0480641&lt;/td&gt;&lt;td class="celda8" width="10%"&gt;  &lt;/td&gt;&lt;/tr&gt;&lt;tr&gt;&lt;td class="izq6a-color" width="10%"&gt;18/02/2025&lt;/td&gt;&lt;td class="izq6a-color" width="10%"&gt;&lt;/td&gt;&lt;td class="izq6a-color" width="10%"&gt;480641&lt;/td&gt;&lt;td class="izq6a-color" width="20%"&gt;PAGO DE DERECHOS&lt;/td&gt;&lt;td class="izq6a-color" width="10%"&gt;18/02/2025&lt;/td&gt;&lt;td class="izq6a-color" width="30%"&gt;17&lt;/td&gt;&lt;td class="celda8" width="10%"&gt;  &lt;/td&gt;&lt;/tr&gt;&lt;/table&gt;</t>
  </si>
  <si>
    <t>Webpi 28-feb-2025 03:54:11</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</si>
  <si>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width="10%"&gt;11/07/2024&lt;/td&gt;&lt;td class="izq6a-color" width="10%"&gt;&lt;/td&gt;&lt;td class="izq6a-color" width="10%"&gt;0&lt;/td&gt;&lt;td class="izq6a-color" width="20%"&gt;INGRESO DE SOLICITUD&lt;/td&gt;&lt;td class="izq6a-color" width="10%"&gt;11/07/2024&lt;/td&gt;&lt;td class="izq6a-color" width="30%"&gt;Pago de Tasa y Publicacion en Prensa: F0701269 Tramite: 435129 Ref.: 425746&lt;/td&gt;&lt;td class="celda8" width="10%"&gt;  &lt;/td&gt;&lt;/tr&gt;&lt;tr&gt;&lt;td class="izq6a-color" width="10%"&gt;11/10/2024&lt;/td&gt;&lt;td class="izq6a-color" width="10%"&gt;&lt;/td&gt;&lt;td class="izq6a-color" width="10%"&gt;0&lt;/td&gt;&lt;td class="izq6a-color" width="20%"&gt;SOLICITUD CON EXAMEN DE FORMA APROBADO - PUBLICACION PRENSA AUTOMATICA&lt;/td&gt;&lt;td class="izq6a-color" width="10%"&gt;11/10/2024&lt;/td&gt;&lt;td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435129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width="10%"&gt;14/01/2025&lt;/td&gt;&lt;td class="izq6a-color" width="10%"&gt;&lt;/td&gt;&lt;td class="izq6a-color" width="10%"&gt;0&lt;/td&gt;&lt;td class="izq6a-color" width="20%"&gt;SOLICITUD EN EXAMEN DE REGISTRABILIDAD&lt;/td&gt;&lt;td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&lt;/td&gt;&lt;/tr&gt;&lt;/table&gt;</t>
  </si>
  <si>
    <t>Webpi 28-feb-2025 03:54:23</t>
  </si>
  <si>
    <t>S083492</t>
  </si>
  <si>
    <t>MOREAU AYMARD JACQUELINE J. - GONZALEZ BENOIT ANA CAROLINA - DE BASTOS ALVAREZ KATHERINE ALEJANDRA - KOLSTER OTAOLA OMAR - GARCIA BARRETO YISMAR - BARRIOS MARIA FERNANDA -</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</si>
  <si>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width="10%"&gt;12/07/2024&lt;/td&gt;&lt;td class="izq6a-color" width="10%"&gt;&lt;/td&gt;&lt;td class="izq6a-color" width="10%"&gt;0&lt;/td&gt;&lt;td class="izq6a-color" width="20%"&gt;INGRESO DE SOLICITUD&lt;/td&gt;&lt;td class="izq6a-color" width="10%"&gt;12/07/2024&lt;/td&gt;&lt;td class="izq6a-color" width="30%"&gt;Pago de Tasa y Publicacion en Prensa: F0701438 Tramite: 435287 Ref.: 425868&lt;/td&gt;&lt;td class="celda8" width="10%"&gt;  &lt;/td&gt;&lt;/tr&gt;&lt;tr&gt;&lt;td class="izq6a-color" width="10%"&gt;11/10/2024&lt;/td&gt;&lt;td class="izq6a-color" width="10%"&gt;&lt;/td&gt;&lt;td class="izq6a-color" width="10%"&gt;0&lt;/td&gt;&lt;td class="izq6a-color" width="20%"&gt;SOLICITUD CON EXAMEN DE FORMA APROBADO - PUBLICACION PRENSA AUTOMATICA&lt;/td&gt;&lt;td class="izq6a-color" width="10%"&gt;11/10/2024&lt;/td&gt;&lt;td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435287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width="10%"&gt;08/01/2025&lt;/td&gt;&lt;td class="izq6a-color" width="10%"&gt;&lt;/td&gt;&lt;td class="izq6a-color" width="10%"&gt;&lt;/td&gt;&lt;td class="izq6a-color" width="20%"&gt;BUSQUEDA GRAFICA ELABORADA, PENDIENTE DE EXAMEN DE FONDO&lt;/td&gt;&lt;td class="izq6a-color" width="10%"&gt;08/01/2025&lt;/td&gt;&lt;td class="izq6a-color" width="30%"&gt;BUSQUEDA GRAFICA ELABORADA, PENDIENTE DE EXAMEN DE FONDO&lt;/td&gt;&lt;td class="celda8" width="10%"&gt;  &lt;/td&gt;&lt;/tr&gt;&lt;tr&gt;&lt;td class="izq6a-color" width="10%"&gt;14/01/2025&lt;/td&gt;&lt;td class="izq6a-color" width="10%"&gt;&lt;/td&gt;&lt;td class="izq6a-color" width="10%"&gt;0&lt;/td&gt;&lt;td class="izq6a-color" width="20%"&gt;SOLICITUD EN EXAMEN DE REGISTRABILIDAD&lt;/td&gt;&lt;td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width="10%"&gt;623&lt;/td&gt;&lt;td class="izq6a-color" width="20%"&gt;REGISTRO DE MARCA&lt;/td&gt;&lt;td class="izq6a-color" width="10%"&gt;05/02/2025&lt;/td&gt;&lt;td class="izq6a-color" width="30%"&gt;REGISTRO NUMERO: S083492, POR TRAMITE WEBPI: T0477613&lt;/td&gt;&lt;td class="celda8" width="10%"&gt;  &lt;/td&gt;&lt;/tr&gt;&lt;tr&gt;&lt;td class="izq6a-color" width="10%"&gt;05/02/2025&lt;/td&gt;&lt;td class="izq6a-color" width="10%"&gt;&lt;/td&gt;&lt;td class="izq6a-color" width="10%"&gt;477613&lt;/td&gt;&lt;td class="izq6a-color" width="20%"&gt;PAGO DE DERECHOS&lt;/td&gt;&lt;td class="izq6a-color" width="10%"&gt;05/02/2025&lt;/td&gt;&lt;td class="izq6a-color" width="30%"&gt;44&lt;/td&gt;&lt;td class="celda8" width="10%"&gt;  &lt;/td&gt;&lt;/tr&gt;&lt;/table&gt;</t>
  </si>
  <si>
    <t>Webpi 28-feb-2025 03:54:34</t>
  </si>
  <si>
    <t>P406643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</si>
  <si>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width="10%"&gt;15/07/2024&lt;/td&gt;&lt;td class="izq6a-color" width="10%"&gt;&lt;/td&gt;&lt;td class="izq6a-color" width="10%"&gt;0&lt;/td&gt;&lt;td class="izq6a-color" width="20%"&gt;INGRESO DE SOLICITUD&lt;/td&gt;&lt;td class="izq6a-color" width="10%"&gt;15/07/2024&lt;/td&gt;&lt;td class="izq6a-color" width="30%"&gt;Pago de Tasa y Publicacion en Prensa: F0701707 Tramite: 435575 Ref.: 426078&lt;/td&gt;&lt;td class="celda8" width="10%"&gt;  &lt;/td&gt;&lt;/tr&gt;&lt;tr&gt;&lt;td class="izq6a-color" width="10%"&gt;14/10/2024&lt;/td&gt;&lt;td class="izq6a-color" width="10%"&gt;&lt;/td&gt;&lt;td class="izq6a-color" width="10%"&gt;0&lt;/td&gt;&lt;td class="izq6a-color" width="20%"&gt;SOLICITUD CON EXAMEN DE FORMA APROBADO - PUBLICACION PRENSA AUTOMATICA&lt;/td&gt;&lt;td class="izq6a-color" width="10%"&gt;14/10/2024&lt;/td&gt;&lt;td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435575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width="10%"&gt;08/01/2025&lt;/td&gt;&lt;td class="izq6a-color" width="10%"&gt;&lt;/td&gt;&lt;td class="izq6a-color" width="10%"&gt;&lt;/td&gt;&lt;td class="izq6a-color" width="20%"&gt;BUSQUEDA GRAFICA ELABORADA, PENDIENTE DE EXAMEN DE FONDO&lt;/td&gt;&lt;td class="izq6a-color" width="10%"&gt;08/01/2025&lt;/td&gt;&lt;td class="izq6a-color" width="30%"&gt;BUSQUEDA GRAFICA ELABORADA, PENDIENTE DE EXAMEN DE FONDO&lt;/td&gt;&lt;td class="celda8" width="10%"&gt;  &lt;/td&gt;&lt;/tr&gt;&lt;tr&gt;&lt;td class="izq6a-color" width="10%"&gt;14/01/2025&lt;/td&gt;&lt;td class="izq6a-color" width="10%"&gt;&lt;/td&gt;&lt;td class="izq6a-color" width="10%"&gt;0&lt;/td&gt;&lt;td class="izq6a-color" width="20%"&gt;SOLICITUD EN EXAMEN DE REGISTRABILIDAD&lt;/td&gt;&lt;td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width="10%"&gt;674&lt;/td&gt;&lt;td class="izq6a-color" width="20%"&gt;REGISTRO DE MARCA&lt;/td&gt;&lt;td class="izq6a-color" width="10%"&gt;24/02/2025&lt;/td&gt;&lt;td class="izq6a-color" width="30%"&gt;REGISTRO NUMERO: P406643, POR TRAMITE WEBPI: T0481661&lt;/td&gt;&lt;td class="celda8" width="10%"&gt;  &lt;/td&gt;&lt;/tr&gt;&lt;tr&gt;&lt;td class="izq6a-color" width="10%"&gt;24/02/2025&lt;/td&gt;&lt;td class="izq6a-color" width="10%"&gt;&lt;/td&gt;&lt;td class="izq6a-color" width="10%"&gt;481661&lt;/td&gt;&lt;td class="izq6a-color" width="20%"&gt;PAGO DE DERECHOS&lt;/td&gt;&lt;td class="izq6a-color" width="10%"&gt;24/02/2025&lt;/td&gt;&lt;td class="izq6a-color" width="30%"&gt;11&lt;/td&gt;&lt;td class="celda8" width="10%"&gt;  &lt;/td&gt;&lt;/tr&gt;&lt;/table&gt;</t>
  </si>
  <si>
    <t>Webpi 28-feb-2025 03:54:46</t>
  </si>
  <si>
    <t>P406727</t>
  </si>
  <si>
    <t>MANUEL ANTONIO RODRIGUEZ - ANTEQUERA H. RICARDO ALBERTO - MONTIEL SALAS MARIA ANA - ANTEQUERA H. RICARDO ENRIQUE - MARIA R. RUGGIERO G. -</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</si>
  <si>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width="10%"&gt;16/07/2024&lt;/td&gt;&lt;td class="izq6a-color" width="10%"&gt;&lt;/td&gt;&lt;td class="izq6a-color" width="10%"&gt;0&lt;/td&gt;&lt;td class="izq6a-color" width="20%"&gt;INGRESO DE SOLICITUD&lt;/td&gt;&lt;td class="izq6a-color" width="10%"&gt;16/07/2024&lt;/td&gt;&lt;td class="izq6a-color" width="30%"&gt;Pago de Tasa y Publicacion en Prensa: F0702075 Tramite: 435939 Ref.: 426360&lt;/td&gt;&lt;td class="celda8" width="10%"&gt;  &lt;/td&gt;&lt;/tr&gt;&lt;tr&gt;&lt;td class="izq6a-color" width="10%"&gt;14/10/2024&lt;/td&gt;&lt;td class="izq6a-color" width="10%"&gt;&lt;/td&gt;&lt;td class="izq6a-color" width="10%"&gt;0&lt;/td&gt;&lt;td class="izq6a-color" width="20%"&gt;SOLICITUD CON EXAMEN DE FORMA APROBADO - PUBLICACION PRENSA AUTOMATICA&lt;/td&gt;&lt;td class="izq6a-color" width="10%"&gt;14/10/2024&lt;/td&gt;&lt;td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435939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width="10%"&gt;14/01/2025&lt;/td&gt;&lt;td class="izq6a-color" width="10%"&gt;&lt;/td&gt;&lt;td class="izq6a-color" width="10%"&gt;0&lt;/td&gt;&lt;td class="izq6a-color" width="20%"&gt;SOLICITUD EN EXAMEN DE REGISTRABILIDAD&lt;/td&gt;&lt;td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width="10%"&gt;683&lt;/td&gt;&lt;td class="izq6a-color" width="20%"&gt;REGISTRO DE MARCA&lt;/td&gt;&lt;td class="izq6a-color" width="10%"&gt;27/02/2025&lt;/td&gt;&lt;td class="izq6a-color" width="30%"&gt;REGISTRO NUMERO: P406727, POR TRAMITE WEBPI: T0482681&lt;/td&gt;&lt;td class="celda8" width="10%"&gt;  &lt;/td&gt;&lt;/tr&gt;&lt;tr&gt;&lt;td class="izq6a-color" width="10%"&gt;27/02/2025&lt;/td&gt;&lt;td class="izq6a-color" width="10%"&gt;&lt;/td&gt;&lt;td class="izq6a-color" width="10%"&gt;482681&lt;/td&gt;&lt;td class="izq6a-color" width="20%"&gt;PAGO DE DERECHOS&lt;/td&gt;&lt;td class="izq6a-color" width="10%"&gt;27/02/2025&lt;/td&gt;&lt;td class="izq6a-color" width="30%"&gt;1&lt;/td&gt;&lt;td class="celda8" width="10%"&gt;  &lt;/td&gt;&lt;/tr&gt;&lt;/table&gt;</t>
  </si>
  <si>
    <t>Webpi 28-feb-2025 03:54:58</t>
  </si>
  <si>
    <t>P406335</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</si>
  <si>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width="10%"&gt;22/07/2024&lt;/td&gt;&lt;td class="izq6a-color" width="10%"&gt;&lt;/td&gt;&lt;td class="izq6a-color" width="10%"&gt;0&lt;/td&gt;&lt;td class="izq6a-color" width="20%"&gt;INGRESO DE SOLICITUD&lt;/td&gt;&lt;td class="izq6a-color" width="10%"&gt;22/07/2024&lt;/td&gt;&lt;td class="izq6a-color" width="30%"&gt;Pago de Tasa y Publicacion en Prensa: F0703285 Tramite: 437203 Ref.: 427358&lt;/td&gt;&lt;td class="celda8" width="10%"&gt;  &lt;/td&gt;&lt;/tr&gt;&lt;tr&gt;&lt;td class="izq6a-color" width="10%"&gt;25/07/2024&lt;/td&gt;&lt;td class="izq6a-color" width="10%"&gt;&lt;/td&gt;&lt;td class="izq6a-color" width="10%"&gt;0&lt;/td&gt;&lt;td class="izq6a-color" width="20%"&gt;ESCRITO DE RECEPCION DE DOCUMENTOS (RECAUDOS)&lt;/td&gt;&lt;td class="izq6a-color" width="10%"&gt;25/07/2024&lt;/td&gt;&lt;td class="izq6a-color" width="30%"&gt;ESCRITO DE RECEPCION DE DOCUMENTOS (FM-02 Y RECAUDOS).&lt;/td&gt;&lt;td class="celda8" width="10%"&gt;  &lt;/td&gt;&lt;/tr&gt;&lt;tr&gt;&lt;td class="izq6a-color" width="10%"&gt;15/10/2024&lt;/td&gt;&lt;td class="izq6a-color" width="10%"&gt;&lt;/td&gt;&lt;td class="izq6a-color" width="10%"&gt;0&lt;/td&gt;&lt;td class="izq6a-color" width="20%"&gt;SOLICITUD CON EXAMEN DE FORMA APROBADO - PUBLICACION PRENSA AUTOMATICA&lt;/td&gt;&lt;td class="izq6a-color" width="10%"&gt;15/10/2024&lt;/td&gt;&lt;td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437203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width="10%"&gt;14/01/2025&lt;/td&gt;&lt;td class="izq6a-color" width="10%"&gt;&lt;/td&gt;&lt;td class="izq6a-color" width="10%"&gt;0&lt;/td&gt;&lt;td class="izq6a-color" width="20%"&gt;SOLICITUD EN EXAMEN DE REGISTRABILIDAD&lt;/td&gt;&lt;td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width="10%"&gt;654&lt;/td&gt;&lt;td class="izq6a-color" width="20%"&gt;REGISTRO DE MARCA&lt;/td&gt;&lt;td class="izq6a-color" width="10%"&gt;14/02/2025&lt;/td&gt;&lt;td class="izq6a-color" width="30%"&gt;REGISTRO NUMERO: P406335, POR TRAMITE WEBPI: T0479736&lt;/td&gt;&lt;td class="celda8" width="10%"&gt;  &lt;/td&gt;&lt;/tr&gt;&lt;tr&gt;&lt;td class="izq6a-color" width="10%"&gt;14/02/2025&lt;/td&gt;&lt;td class="izq6a-color" width="10%"&gt;&lt;/td&gt;&lt;td class="izq6a-color" width="10%"&gt;479736&lt;/td&gt;&lt;td class="izq6a-color" width="20%"&gt;PAGO DE DERECHOS&lt;/td&gt;&lt;td class="izq6a-color" width="10%"&gt;14/02/2025&lt;/td&gt;&lt;td class="izq6a-color" width="30%"&gt;7&lt;/td&gt;&lt;td class="celda8" width="10%"&gt;  &lt;/td&gt;&lt;/tr&gt;&lt;/table&gt;</t>
  </si>
  <si>
    <t>Webpi 28-feb-2025 03:55:10</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</si>
  <si>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width="10%"&gt;23/07/2024&lt;/td&gt;&lt;td class="izq6a-color" width="10%"&gt;&lt;/td&gt;&lt;td class="izq6a-color" width="10%"&gt;0&lt;/td&gt;&lt;td class="izq6a-color" width="20%"&gt;INGRESO DE SOLICITUD&lt;/td&gt;&lt;td class="izq6a-color" width="10%"&gt;23/07/2024&lt;/td&gt;&lt;td class="izq6a-color" width="30%"&gt;Pago de Tasa y Publicacion en Prensa: F0703526 Tramite: 437492 Ref.: 427748&lt;/td&gt;&lt;td class="celda8" width="10%"&gt;  &lt;/td&gt;&lt;/tr&gt;&lt;tr&gt;&lt;td class="izq6a-color" width="10%"&gt;16/10/2024&lt;/td&gt;&lt;td class="izq6a-color" width="10%"&gt;&lt;/td&gt;&lt;td class="izq6a-color" width="10%"&gt;0&lt;/td&gt;&lt;td class="izq6a-color" width="20%"&gt;SOLICITUD CON EXAMEN DE FORMA APROBADO - PUBLICACION PRENSA AUTOMATICA&lt;/td&gt;&lt;td class="izq6a-color" width="10%"&gt;16/10/2024&lt;/td&gt;&lt;td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437492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width="10%"&gt;09/01/2025&lt;/td&gt;&lt;td class="izq6a-color" width="10%"&gt;&lt;/td&gt;&lt;td class="izq6a-color" width="10%"&gt;&lt;/td&gt;&lt;td class="izq6a-color" width="20%"&gt;BUSQUEDA GRAFICA ELABORADA, PENDIENTE DE EXAMEN DE FONDO&lt;/td&gt;&lt;td class="izq6a-color" width="10%"&gt;09/01/2025&lt;/td&gt;&lt;td class="izq6a-color" width="30%"&gt;BUSQUEDA GRAFICA ELABORADA, PENDIENTE DE EXAMEN DE FONDO&lt;/td&gt;&lt;td class="celda8" width="10%"&gt;  &lt;/td&gt;&lt;/tr&gt;&lt;/table&gt;</t>
  </si>
  <si>
    <t>Webpi 28-feb-2025 03:55:22</t>
  </si>
  <si>
    <t>P405938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</si>
  <si>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width="10%"&gt;23/07/2024&lt;/td&gt;&lt;td class="izq6a-color" width="10%"&gt;&lt;/td&gt;&lt;td class="izq6a-color" width="10%"&gt;0&lt;/td&gt;&lt;td class="izq6a-color" width="20%"&gt;INGRESO DE SOLICITUD&lt;/td&gt;&lt;td class="izq6a-color" width="10%"&gt;23/07/2024&lt;/td&gt;&lt;td class="izq6a-color" width="30%"&gt;Pago de Tasa y Publicacion en Prensa: F0698702 Tramite: 432176 Ref.: 424057&lt;/td&gt;&lt;td class="celda8" width="10%"&gt;  &lt;/td&gt;&lt;/tr&gt;&lt;tr&gt;&lt;td class="izq6a-color" width="10%"&gt;16/10/2024&lt;/td&gt;&lt;td class="izq6a-color" width="10%"&gt;&lt;/td&gt;&lt;td class="izq6a-color" width="10%"&gt;0&lt;/td&gt;&lt;td class="izq6a-color" width="20%"&gt;SOLICITUD CON EXAMEN DE FORMA APROBADO - PUBLICACION PRENSA AUTOMATICA&lt;/td&gt;&lt;td class="izq6a-color" width="10%"&gt;16/10/2024&lt;/td&gt;&lt;td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432176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width="10%"&gt;08/01/2025&lt;/td&gt;&lt;td class="izq6a-color" width="10%"&gt;&lt;/td&gt;&lt;td class="izq6a-color" width="10%"&gt;&lt;/td&gt;&lt;td class="izq6a-color" width="20%"&gt;BUSQUEDA GRAFICA ELABORADA, PENDIENTE DE EXAMEN DE FONDO&lt;/td&gt;&lt;td class="izq6a-color" width="10%"&gt;08/01/2025&lt;/td&gt;&lt;td class="izq6a-color" width="30%"&gt;BUSQUEDA GRAFICA ELABORADA, PENDIENTE DE EXAMEN DE FONDO&lt;/td&gt;&lt;td class="celda8" width="10%"&gt;  &lt;/td&gt;&lt;/tr&gt;&lt;tr&gt;&lt;td class="izq6a-color" width="10%"&gt;14/01/2025&lt;/td&gt;&lt;td class="izq6a-color" width="10%"&gt;&lt;/td&gt;&lt;td class="izq6a-color" width="10%"&gt;0&lt;/td&gt;&lt;td class="izq6a-color" width="20%"&gt;SOLICITUD EN EXAMEN DE REGISTRABILIDAD&lt;/td&gt;&lt;td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width="10%"&gt;618&lt;/td&gt;&lt;td class="izq6a-color" width="20%"&gt;REGISTRO DE MARCA&lt;/td&gt;&lt;td class="izq6a-color" width="10%"&gt;04/02/2025&lt;/td&gt;&lt;td class="izq6a-color" width="30%"&gt;REGISTRO NUMERO: P405938, POR TRAMITE WEBPI: T0477272&lt;/td&gt;&lt;td class="celda8" width="10%"&gt;  &lt;/td&gt;&lt;/tr&gt;&lt;tr&gt;&lt;td class="izq6a-color" width="10%"&gt;04/02/2025&lt;/td&gt;&lt;td class="izq6a-color" width="10%"&gt;&lt;/td&gt;&lt;td class="izq6a-color" width="10%"&gt;477272&lt;/td&gt;&lt;td class="izq6a-color" width="20%"&gt;PAGO DE DERECHOS&lt;/td&gt;&lt;td class="izq6a-color" width="10%"&gt;04/02/2025&lt;/td&gt;&lt;td class="izq6a-color" width="30%"&gt;5&lt;/td&gt;&lt;td class="celda8" width="10%"&gt;  &lt;/td&gt;&lt;/tr&gt;&lt;/table&gt;</t>
  </si>
  <si>
    <t>Webpi 28-feb-2025 03:55:33</t>
  </si>
  <si>
    <t>Webpi 28-feb-2025 03:55:45</t>
  </si>
  <si>
    <t>P406469</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</si>
  <si>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width="10%"&gt;09/08/2024&lt;/td&gt;&lt;td class="izq6a-color" width="10%"&gt;&lt;/td&gt;&lt;td class="izq6a-color" width="10%"&gt;0&lt;/td&gt;&lt;td class="izq6a-color" width="20%"&gt;INGRESO DE SOLICITUD&lt;/td&gt;&lt;td class="izq6a-color" width="10%"&gt;09/08/2024&lt;/td&gt;&lt;td class="izq6a-color" width="30%"&gt;Pago de Tasa y Publicacion en Prensa: F0704100 Tramite: 438120 Ref.: 428445&lt;/td&gt;&lt;td class="celda8" width="10%"&gt;  &lt;/td&gt;&lt;/tr&gt;&lt;tr&gt;&lt;td class="izq6a-color" width="10%"&gt;23/10/2024&lt;/td&gt;&lt;td class="izq6a-color" width="10%"&gt;&lt;/td&gt;&lt;td class="izq6a-color" width="10%"&gt;0&lt;/td&gt;&lt;td class="izq6a-color" width="20%"&gt;SOLICITUD CON EXAMEN DE FORMA APROBADO - PUBLICACION PRENSA AUTOMATICA&lt;/td&gt;&lt;td class="izq6a-color" width="10%"&gt;23/10/2024&lt;/td&gt;&lt;td class="izq6a-color" width="30%"&gt;&lt;/td&gt;&lt;td class="celda8" width="10%"&gt;  &lt;/td&gt;&lt;/tr&gt;&lt;tr&gt;&lt;td class="izq6a-color" width="10%"&gt;29/10/2024&lt;/td&gt;&lt;td class="izq6a-color" width="10%"&gt;&lt;/td&gt;&lt;td class="izq6a-color" width="10%"&gt;0&lt;/td&gt;&lt;td class="izq6a-color" width="20%"&gt;RECEPCION DE PUBLICACION EN PRENSA&lt;/td&gt;&lt;td class="izq6a-color" width="10%"&gt;02/11/2024&lt;/td&gt;&lt;td class="izq6a-color" width="30%"&gt;Periodico Digital del SAPI No.:2632 de Fecha: 29/10/2024 segun T/No.: 438120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width="10%"&gt;14/01/2025&lt;/td&gt;&lt;td class="izq6a-color" width="10%"&gt;&lt;/td&gt;&lt;td class="izq6a-color" width="10%"&gt;0&lt;/td&gt;&lt;td class="izq6a-color" width="20%"&gt;SOLICITUD EN EXAMEN DE REGISTRABILIDAD&lt;/td&gt;&lt;td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width="10%"&gt;659&lt;/td&gt;&lt;td class="izq6a-color" width="20%"&gt;REGISTRO DE MARCA&lt;/td&gt;&lt;td class="izq6a-color" width="10%"&gt;17/02/2025&lt;/td&gt;&lt;td class="izq6a-color" width="30%"&gt;REGISTRO NUMERO: P406469, POR TRAMITE WEBPI: T0480279&lt;/td&gt;&lt;td class="celda8" width="10%"&gt;  &lt;/td&gt;&lt;/tr&gt;&lt;tr&gt;&lt;td class="izq6a-color" width="10%"&gt;17/02/2025&lt;/td&gt;&lt;td class="izq6a-color" width="10%"&gt;&lt;/td&gt;&lt;td class="izq6a-color" width="10%"&gt;480279&lt;/td&gt;&lt;td class="izq6a-color" width="20%"&gt;PAGO DE DERECHOS&lt;/td&gt;&lt;td class="izq6a-color" width="10%"&gt;17/02/2025&lt;/td&gt;&lt;td class="izq6a-color" width="30%"&gt;9&lt;/td&gt;&lt;td class="celda8" width="10%"&gt;  &lt;/td&gt;&lt;/tr&gt;&lt;/table&gt;</t>
  </si>
  <si>
    <t>Webpi 28-feb-2025 03:55:57</t>
  </si>
  <si>
    <t>GABRIELA DELGADO GARCIA - JORGE DELGADO - JOSE DAGOBERTO MONTOYA - SLAWOMIR KOCIECKI - TEODOSIO MARTIN MARTIN -</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</si>
  <si>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width="10%"&gt;15/08/2024&lt;/td&gt;&lt;td class="izq6a-color" width="10%"&gt;&lt;/td&gt;&lt;td class="izq6a-color" width="10%"&gt;0&lt;/td&gt;&lt;td class="izq6a-color" width="20%"&gt;INGRESO DE SOLICITUD&lt;/td&gt;&lt;td class="izq6a-color" width="10%"&gt;15/08/2024&lt;/td&gt;&lt;td class="izq6a-color" width="30%"&gt;Pago de Tasa y Publicacion en Prensa: F0706931 Tramite: 440926 Ref.: 430977&lt;/td&gt;&lt;td class="celda8" width="10%"&gt;  &lt;/td&gt;&lt;/tr&gt;&lt;tr&gt;&lt;td class="izq6a-color" width="10%"&gt;24/10/2024&lt;/td&gt;&lt;td class="izq6a-color" width="10%"&gt;&lt;/td&gt;&lt;td class="izq6a-color" width="10%"&gt;0&lt;/td&gt;&lt;td class="izq6a-color" width="20%"&gt;SOLICITUD CON EXAMEN DE FORMA APROBADO - PUBLICACION PRENSA AUTOMATICA&lt;/td&gt;&lt;td class="izq6a-color" width="10%"&gt;24/10/2024&lt;/td&gt;&lt;td class="izq6a-color" width="30%"&gt;&lt;/td&gt;&lt;td class="celda8" width="10%"&gt;  &lt;/td&gt;&lt;/tr&gt;&lt;tr&gt;&lt;td class="izq6a-color" width="10%"&gt;29/10/2024&lt;/td&gt;&lt;td class="izq6a-color" width="10%"&gt;&lt;/td&gt;&lt;td class="izq6a-color" width="10%"&gt;0&lt;/td&gt;&lt;td class="izq6a-color" width="20%"&gt;RECEPCION DE PUBLICACION EN PRENSA&lt;/td&gt;&lt;td class="izq6a-color" width="10%"&gt;02/11/2024&lt;/td&gt;&lt;td class="izq6a-color" width="30%"&gt;Periodico Digital del SAPI No.:2632 de Fecha: 29/10/2024 segun T/No.: 440926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width="10%"&gt;15/01/2025&lt;/td&gt;&lt;td class="izq6a-color" width="10%"&gt;&lt;/td&gt;&lt;td class="izq6a-color" width="10%"&gt;&lt;/td&gt;&lt;td class="izq6a-color" width="20%"&gt;BUSQUEDA GRAFICA ELABORADA, PENDIENTE DE EXAMEN DE FONDO&lt;/td&gt;&lt;td class="izq6a-color" width="10%"&gt;15/01/2025&lt;/td&gt;&lt;td class="izq6a-color" width="30%"&gt;BUSQUEDA GRAFICA ELABORADA, PENDIENTE DE EXAMEN DE FONDO&lt;/td&gt;&lt;td class="celda8" width="10%"&gt;  &lt;/td&gt;&lt;/tr&gt;&lt;tr&gt;&lt;td class="izq6a-color" width="10%"&gt;15/01/2025&lt;/td&gt;&lt;td class="izq6a-color" width="10%"&gt;&lt;/td&gt;&lt;td class="izq6a-color" width="10%"&gt;0&lt;/td&gt;&lt;td class="izq6a-color" width="20%"&gt;SOLICITUD EN EXAMEN DE REGISTRABILIDAD&lt;/td&gt;&lt;td class="izq6a-color" width="10%"&gt;15/01/2025&lt;/td&gt;&lt;td class="izq6a-color" width="30%"&gt;&lt;/td&gt;&lt;td class="celda8" width="10%"&gt;  &lt;/td&gt;&lt;/tr&gt;&lt;tr&gt;&lt;td class="izq6a-color" width="10%"&gt;26/02/2025&lt;/td&gt;&lt;td class="izq6a-color" width="10%"&gt;10/04/2025&lt;/td&gt;&lt;td class="izq6a-color" width="10%"&gt;639&lt;/td&gt;&lt;td class="izq6a-color" width="20%"&gt;PUBLICACION DE STATUS ANTERIOR EN BOLETIN DE LA PROPIEDAD INDUSTRIAL (30 DIAS HABILES) &lt;/td&gt;&lt;td class="izq6a-color" width="10%"&gt;26/02/2025&lt;/td&gt;&lt;td class="izq6a-color" width="30%"&gt;CONCEDIDA EN BOLETIN 639&lt;/td&gt;&lt;td class="celda8" width="10%"&gt;  &lt;/td&gt;&lt;/tr&gt;&lt;/table&gt;</t>
  </si>
  <si>
    <t>Webpi 28-feb-2025 03:56:09</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</si>
  <si>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width="10%"&gt;22/08/2024&lt;/td&gt;&lt;td class="izq6a-color" width="10%"&gt;&lt;/td&gt;&lt;td class="izq6a-color" width="10%"&gt;0&lt;/td&gt;&lt;td class="izq6a-color" width="20%"&gt;INGRESO DE SOLICITUD&lt;/td&gt;&lt;td class="izq6a-color" width="10%"&gt;22/08/2024&lt;/td&gt;&lt;td class="izq6a-color" width="30%"&gt;Pago de Tasa y Publicacion en Prensa: F0707591 Tramite: 441538 Ref.: 431501&lt;/td&gt;&lt;td class="celda8" width="10%"&gt;  &lt;/td&gt;&lt;/tr&gt;&lt;tr&gt;&lt;td class="izq6a-color" width="10%"&gt;24/08/2024&lt;/td&gt;&lt;td class="izq6a-color" width="10%"&gt;&lt;/td&gt;&lt;td class="izq6a-color" width="10%"&gt;0&lt;/td&gt;&lt;td class="izq6a-color" width="20%"&gt;SOLICITUD CON EXAMEN DE FORMA APROBADO - PUBLICACION PRENSA AUTOMATICA&lt;/td&gt;&lt;td class="izq6a-color" width="10%"&gt;24/08/2024&lt;/td&gt;&lt;td class="izq6a-color" width="30%"&gt;&lt;/td&gt;&lt;td class="celda8" width="10%"&gt;  &lt;/td&gt;&lt;/tr&gt;&lt;tr&gt;&lt;td class="izq6a-color" width="10%"&gt;26/08/2024&lt;/td&gt;&lt;td class="izq6a-color" width="10%"&gt;&lt;/td&gt;&lt;td class="izq6a-color" width="10%"&gt;0&lt;/td&gt;&lt;td class="izq6a-color" width="20%"&gt;RECEPCION DE PUBLICACION EN PRENSA&lt;/td&gt;&lt;td class="izq6a-color" width="10%"&gt;04/09/2024&lt;/td&gt;&lt;td class="izq6a-color" width="30%"&gt;Periodico Digital del SAPI No.:2568 de Fecha: 26/08/2024 segun T/No.: 441538 &lt;/td&gt;&lt;td class="celda8" width="10%"&gt;  &lt;/td&gt;&lt;/tr&gt;&lt;tr&gt;&lt;td class="izq6a-color" width="10%"&gt;04/09/2024&lt;/td&gt;&lt;td class="izq6a-color" width="10%"&gt;&lt;/td&gt;&lt;td class="izq6a-color" width="10%"&gt;634&lt;/td&gt;&lt;td class="izq6a-color" width="20%"&gt;ORDEN DE PUBLICACION EN BOLETIN COMO SOLICITADA&lt;/td&gt;&lt;td class="izq6a-color" width="10%"&gt;04/09/2024&lt;/td&gt;&lt;td class="izq6a-color" width="30%"&gt;&lt;/td&gt;&lt;td class="celda8" width="10%"&gt;  &lt;/td&gt;&lt;/tr&gt;&lt;tr&gt;&lt;td class="izq6a-color" width="10%"&gt;13/09/2024&lt;/td&gt;&lt;td class="izq6a-color" width="10%"&gt;24/10/2024&lt;/td&gt;&lt;td class="izq6a-color" width="10%"&gt;634&lt;/td&gt;&lt;td class="izq6a-color" width="20%"&gt;PUBLICACION DE LA MARCA COMO SOLICITADA &lt;/td&gt;&lt;td class="izq6a-color" width="10%"&gt;13/09/2024&lt;/td&gt;&lt;td class="izq6a-color" width="30%"&gt;PUBLICADA EN BOLETIN 634&lt;/td&gt;&lt;td class="celda8" width="10%"&gt;  &lt;/td&gt;&lt;/tr&gt;&lt;tr&gt;&lt;td class="izq6a-color" width="10%"&gt;06/11/2024&lt;/td&gt;&lt;td class="izq6a-color" width="10%"&gt;&lt;/td&gt;&lt;td class="izq6a-color" width="10%"&gt;0&lt;/td&gt;&lt;td class="izq6a-color" width="20%"&gt;SOLICITUD EN EXAMEN DE REGISTRABILIDAD&lt;/td&gt;&lt;td class="izq6a-color" width="10%"&gt;06/11/2024&lt;/td&gt;&lt;td class="izq6a-color" width="30%"&gt;&lt;/td&gt;&lt;td class="celda8" width="10%"&gt;  &lt;/td&gt;&lt;/tr&gt;&lt;tr&gt;&lt;td class="izq6a-color" width="10%"&gt;14/11/2024&lt;/td&gt;&lt;td class="izq6a-color" width="10%"&gt;&lt;/td&gt;&lt;td class="izq6a-color" width="10%"&gt;&lt;/td&gt;&lt;td class="izq6a-color" width="20%"&gt;BUSQUEDA GRAFICA ELABORADA, PENDIENTE DE EXAMEN DE FONDO&lt;/td&gt;&lt;td class="izq6a-color" width="10%"&gt;14/11/2024&lt;/td&gt;&lt;td class="izq6a-color" width="30%"&gt;BUSQUEDA GRAFICA ELABORADA, PENDIENTE DE EXAMEN DE FONDO&lt;/td&gt;&lt;td class="celda8" width="10%"&gt;  &lt;/td&gt;&lt;/tr&gt;&lt;/table&gt;</t>
  </si>
  <si>
    <t>Webpi 28-feb-2025 03:56:21</t>
  </si>
  <si>
    <t>P405947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</si>
  <si>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width="10%"&gt;26/08/2024&lt;/td&gt;&lt;td class="izq6a-color" width="10%"&gt;&lt;/td&gt;&lt;td class="izq6a-color" width="10%"&gt;0&lt;/td&gt;&lt;td class="izq6a-color" width="20%"&gt;INGRESO DE SOLICITUD&lt;/td&gt;&lt;td class="izq6a-color" width="10%"&gt;26/08/2024&lt;/td&gt;&lt;td class="izq6a-color" width="30%"&gt;Pago de Tasa y Publicacion en Prensa: F0708978 Tramite: 443072 Ref.: 432883&lt;/td&gt;&lt;td class="celda8" width="10%"&gt;  &lt;/td&gt;&lt;/tr&gt;&lt;tr&gt;&lt;td class="izq6a-color" width="10%"&gt;26/08/2024&lt;/td&gt;&lt;td class="izq6a-color" width="10%"&gt;&lt;/td&gt;&lt;td class="izq6a-color" width="10%"&gt;0&lt;/td&gt;&lt;td class="izq6a-color" width="20%"&gt;SOLICITUD CON EXAMEN DE FORMA APROBADO - PUBLICACION PRENSA AUTOMATICA&lt;/td&gt;&lt;td class="izq6a-color" width="10%"&gt;26/08/2024&lt;/td&gt;&lt;td class="izq6a-color" width="30%"&gt;&lt;/td&gt;&lt;td class="celda8" width="10%"&gt;  &lt;/td&gt;&lt;/tr&gt;&lt;tr&gt;&lt;td class="izq6a-color" width="10%"&gt;03/09/2024&lt;/td&gt;&lt;td class="izq6a-color" width="10%"&gt;&lt;/td&gt;&lt;td class="izq6a-color" width="10%"&gt;0&lt;/td&gt;&lt;td class="izq6a-color" width="20%"&gt;RECEPCION DE PUBLICACION EN PRENSA&lt;/td&gt;&lt;td class="izq6a-color" width="10%"&gt;04/09/2024&lt;/td&gt;&lt;td class="izq6a-color" width="30%"&gt;Periodico Digital del SAPI No.:2576 de Fecha: 03/09/2024 segun T/No.: 443072 &lt;/td&gt;&lt;td class="celda8" width="10%"&gt;  &lt;/td&gt;&lt;/tr&gt;&lt;tr&gt;&lt;td class="izq6a-color" width="10%"&gt;05/09/2024&lt;/td&gt;&lt;td class="izq6a-color" width="10%"&gt;&lt;/td&gt;&lt;td class="izq6a-color" width="10%"&gt;633&lt;/td&gt;&lt;td class="izq6a-color" width="20%"&gt;ORDEN DE PUBLICACION EN BOLETIN COMO SOLICITADA&lt;/td&gt;&lt;td class="izq6a-color" width="10%"&gt;05/09/2024&lt;/td&gt;&lt;td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width="10%"&gt;05/12/2024&lt;/td&gt;&lt;td class="izq6a-color" width="10%"&gt;&lt;/td&gt;&lt;td class="izq6a-color" width="10%"&gt;0&lt;/td&gt;&lt;td class="izq6a-color" width="20%"&gt;SOLICITUD EN EXAMEN DE REGISTRABILIDAD&lt;/td&gt;&lt;td class="izq6a-color" width="10%"&gt;05/12/2024&lt;/td&gt;&lt;td class="izq6a-color" width="30%"&gt;&lt;/td&gt;&lt;td class="celda8" width="10%"&gt;  &lt;/td&gt;&lt;/tr&gt;&lt;tr&gt;&lt;td class="izq6a-color" width="10%"&gt;12/12/2024&lt;/td&gt;&lt;td class="izq6a-color" width="10%"&gt;05/02/2025&lt;/td&gt;&lt;td class="izq6a-color" width="10%"&gt;637&lt;/td&gt;&lt;td class="izq6a-color" width="20%"&gt;PUBLICACION DE STATUS ANTERIOR EN BOLETIN DE LA PROPIEDAD INDUSTRIAL (30 DIAS HABILES) &lt;/td&gt;&lt;td class="izq6a-color" width="10%"&gt;12/12/2024&lt;/td&gt;&lt;td class="izq6a-color" width="30%"&gt;CONCEDIDA EN BOLETIN 637&lt;/td&gt;&lt;td class="celda8" width="10%"&gt;  &lt;/td&gt;&lt;/tr&gt;&lt;tr&gt;&lt;td class="izq6a-color" width="10%"&gt;12/12/2024&lt;/td&gt;&lt;td class="izq6a-color" width="10%"&gt;12/12/2039&lt;/td&gt;&lt;td class="izq6a-color" width="10%"&gt;600&lt;/td&gt;&lt;td class="izq6a-color" width="20%"&gt;REGISTRO DE MARCA&lt;/td&gt;&lt;td class="izq6a-color" width="10%"&gt;04/02/2025&lt;/td&gt;&lt;td class="izq6a-color" width="30%"&gt;REGISTRO NUMERO: P405947, POR TRAMITE WEBPI: T0477384&lt;/td&gt;&lt;td class="celda8" width="10%"&gt;&lt;a href="http://multimedia.sapi.gob.ve/marcas/certificados/boletin637/2024007867.pdf" target="_blank"&gt;&lt;img border="1" height="40" src="https://webpi.sapi.gob.ve/imagenes/ver_devolucion.png" width="40"/&gt;&lt;/a&gt;&lt;/td&gt;&lt;/tr&gt;&lt;tr&gt;&lt;td class="izq6a-color" width="10%"&gt;18/12/2024&lt;/td&gt;&lt;td class="izq6a-color" width="10%"&gt;&lt;/td&gt;&lt;td class="izq6a-color" width="10%"&gt;&lt;/td&gt;&lt;td class="izq6a-color" width="20%"&gt;BUSQUEDA GRAFICA ELABORADA, PENDIENTE DE EXAMEN DE FONDO&lt;/td&gt;&lt;td class="izq6a-color" width="10%"&gt;18/12/2024&lt;/td&gt;&lt;td class="izq6a-color" width="30%"&gt;BUSQUEDA GRAFICA ELABORADA, PENDIENTE DE EXAMEN DE FONDO&lt;/td&gt;&lt;td class="celda8" width="10%"&gt;  &lt;/td&gt;&lt;/tr&gt;&lt;tr&gt;&lt;td class="izq6a-color" width="10%"&gt;04/02/2025&lt;/td&gt;&lt;td class="izq6a-color" width="10%"&gt;&lt;/td&gt;&lt;td class="izq6a-color" width="10%"&gt;477384&lt;/td&gt;&lt;td class="izq6a-color" width="20%"&gt;PAGO DE DERECHOS&lt;/td&gt;&lt;td class="izq6a-color" width="10%"&gt;04/02/2025&lt;/td&gt;&lt;td class="izq6a-color" width="30%"&gt;31&lt;/td&gt;&lt;td class="celda8" width="10%"&gt;  &lt;/td&gt;&lt;/tr&gt;&lt;/table&gt;</t>
  </si>
  <si>
    <t>Webpi 28-feb-2025 03:56:32</t>
  </si>
  <si>
    <t>P405857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</si>
  <si>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width="10%"&gt;27/08/2024&lt;/td&gt;&lt;td class="izq6a-color" width="10%"&gt;&lt;/td&gt;&lt;td class="izq6a-color" width="10%"&gt;0&lt;/td&gt;&lt;td class="izq6a-color" width="20%"&gt;INGRESO DE SOLICITUD&lt;/td&gt;&lt;td class="izq6a-color" width="10%"&gt;27/08/2024&lt;/td&gt;&lt;td class="izq6a-color" width="30%"&gt;Pago de Tasa y Publicacion en Prensa: F0708991 Tramite: 443093 Ref.: 432897&lt;/td&gt;&lt;td class="celda8" width="10%"&gt;  &lt;/td&gt;&lt;/tr&gt;&lt;tr&gt;&lt;td class="izq6a-color" width="10%"&gt;28/08/2024&lt;/td&gt;&lt;td class="izq6a-color" width="10%"&gt;&lt;/td&gt;&lt;td class="izq6a-color" width="10%"&gt;0&lt;/td&gt;&lt;td class="izq6a-color" width="20%"&gt;SOLICITUD CON EXAMEN DE FORMA APROBADO - PUBLICACION PRENSA AUTOMATICA&lt;/td&gt;&lt;td class="izq6a-color" width="10%"&gt;28/08/2024&lt;/td&gt;&lt;td class="izq6a-color" width="30%"&gt;&lt;/td&gt;&lt;td class="celda8" width="10%"&gt;  &lt;/td&gt;&lt;/tr&gt;&lt;tr&gt;&lt;td class="izq6a-color" width="10%"&gt;29/08/2024&lt;/td&gt;&lt;td class="izq6a-color" width="10%"&gt;&lt;/td&gt;&lt;td class="izq6a-color" width="10%"&gt;0&lt;/td&gt;&lt;td class="izq6a-color" width="20%"&gt;ESCRITO DE RECEPCION DE DOCUMENTOS (RECAUDOS)&lt;/td&gt;&lt;td class="izq6a-color" width="10%"&gt;29/08/2024&lt;/td&gt;&lt;td class="izq6a-color" width="30%"&gt;ESCRITO DE RECEPCION DE DOCUMENTOS (FM 02 Y RECAUDOS)&lt;/td&gt;&lt;td class="celda8" width="10%"&gt;  &lt;/td&gt;&lt;/tr&gt;&lt;tr&gt;&lt;td class="izq6a-color" width="10%"&gt;03/09/2024&lt;/td&gt;&lt;td class="izq6a-color" width="10%"&gt;&lt;/td&gt;&lt;td class="izq6a-color" width="10%"&gt;0&lt;/td&gt;&lt;td class="izq6a-color" width="20%"&gt;RECEPCION DE PUBLICACION EN PRENSA&lt;/td&gt;&lt;td class="izq6a-color" width="10%"&gt;04/09/2024&lt;/td&gt;&lt;td class="izq6a-color" width="30%"&gt;Periodico Digital del SAPI No.:2576 de Fecha: 03/09/2024 segun T/No.: 443093 &lt;/td&gt;&lt;td class="celda8" width="10%"&gt;  &lt;/td&gt;&lt;/tr&gt;&lt;tr&gt;&lt;td class="izq6a-color" width="10%"&gt;05/09/2024&lt;/td&gt;&lt;td class="izq6a-color" width="10%"&gt;&lt;/td&gt;&lt;td class="izq6a-color" width="10%"&gt;633&lt;/td&gt;&lt;td class="izq6a-color" width="20%"&gt;ORDEN DE PUBLICACION EN BOLETIN COMO SOLICITADA&lt;/td&gt;&lt;td class="izq6a-color" width="10%"&gt;05/09/2024&lt;/td&gt;&lt;td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width="10%"&gt;11/12/2024&lt;/td&gt;&lt;td class="izq6a-color" width="10%"&gt;&lt;/td&gt;&lt;td class="izq6a-color" width="10%"&gt;0&lt;/td&gt;&lt;td class="izq6a-color" width="20%"&gt;SOLICITUD EN EXAMEN DE REGISTRABILIDAD&lt;/td&gt;&lt;td class="izq6a-color" width="10%"&gt;11/12/2024&lt;/td&gt;&lt;td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width="10%"&gt;606&lt;/td&gt;&lt;td class="izq6a-color" width="20%"&gt;REGISTRO DE MARCA&lt;/td&gt;&lt;td class="izq6a-color" width="10%"&gt;03/02/2025&lt;/td&gt;&lt;td class="izq6a-color" width="30%"&gt;REGISTRO NUMERO: P405857, POR TRAMITE WEBPI: T0477043&lt;/td&gt;&lt;td class="celda8" width="10%"&gt;  &lt;/td&gt;&lt;/tr&gt;&lt;tr&gt;&lt;td class="izq6a-color" width="10%"&gt;03/02/2025&lt;/td&gt;&lt;td class="izq6a-color" width="10%"&gt;&lt;/td&gt;&lt;td class="izq6a-color" width="10%"&gt;477043&lt;/td&gt;&lt;td class="izq6a-color" width="20%"&gt;PAGO DE DERECHOS&lt;/td&gt;&lt;td class="izq6a-color" width="10%"&gt;03/02/2025&lt;/td&gt;&lt;td class="izq6a-color" width="30%"&gt;30&lt;/td&gt;&lt;td class="celda8" width="10%"&gt;  &lt;/td&gt;&lt;/tr&gt;&lt;/table&gt;</t>
  </si>
  <si>
    <t>Webpi 28-feb-2025 03:56:44</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</si>
  <si>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width="10%"&gt;28/08/2024&lt;/td&gt;&lt;td class="izq6a-color" width="10%"&gt;&lt;/td&gt;&lt;td class="izq6a-color" width="10%"&gt;0&lt;/td&gt;&lt;td class="izq6a-color" width="20%"&gt;INGRESO DE SOLICITUD&lt;/td&gt;&lt;td class="izq6a-color" width="10%"&gt;28/08/2024&lt;/td&gt;&lt;td class="izq6a-color" width="30%"&gt;Pago de Tasa y Publicacion en Prensa: F0707958 Tramite: 441873 Ref.: 431761&lt;/td&gt;&lt;td class="celda8" width="10%"&gt;  &lt;/td&gt;&lt;/tr&gt;&lt;tr&gt;&lt;td class="izq6a-color" width="10%"&gt;29/08/2024&lt;/td&gt;&lt;td class="izq6a-color" width="10%"&gt;&lt;/td&gt;&lt;td class="izq6a-color" width="10%"&gt;0&lt;/td&gt;&lt;td class="izq6a-color" width="20%"&gt;SOLICITUD EN EXAMEN DE FORMA&lt;/td&gt;&lt;td class="izq6a-color" width="10%"&gt;29/08/2024&lt;/td&gt;&lt;td class="izq6a-color" width="30%"&gt;&lt;/td&gt;&lt;td class="celda8" width="10%"&gt;  &lt;/td&gt;&lt;/tr&gt;&lt;tr&gt;&lt;td class="izq6a-color" width="10%"&gt;29/08/2024&lt;/td&gt;&lt;td class="izq6a-color" width="10%"&gt;&lt;/td&gt;&lt;td class="izq6a-color" width="10%"&gt;0&lt;/td&gt;&lt;td class="izq6a-color" width="20%"&gt;SOLICITUD EN EXAMEN DE FORMA&lt;/td&gt;&lt;td class="izq6a-color" width="10%"&gt;29/08/2024&lt;/td&gt;&lt;td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width="30%"&gt;DEVUELTA EN BOLETIN 634&lt;/td&gt;&lt;td class="celda8" width="10%"&gt;&lt;a href="https://webpi.sapi.gob.ve/documentos/devolucion/marcas/forma/boletin634/2024007963.pdf" target="_blank"&gt;&lt;img border="1" height="40" src="https://webpi.sapi.gob.ve/imagenes/ver_devolucion.png" width="40"/&gt;&lt;/a&gt;&lt;/td&gt;&lt;/tr&gt;&lt;tr&gt;&lt;td class="izq6a-color" width="10%"&gt;24/10/2024&lt;/td&gt;&lt;td class="izq6a-color" width="10%"&gt;&lt;/td&gt;&lt;td class="izq6a-color" width="10%"&gt;634&lt;/td&gt;&lt;td class="izq6a-color" width="20%"&gt;ESCRITO DE REINGRESO&lt;/td&gt;&lt;td class="izq6a-color" width="10%"&gt;24/10/2024&lt;/td&gt;&lt;td class="izq6a-color" width="30%"&gt;Contestacion a Oficio de Devolucion de forma publicado en el boletin: 634. Tramite Webpi: 457458&lt;/td&gt;&lt;td class="celda8" width="10%"&gt;&lt;a href="https://webpi.sapi.gob.ve/documentos/cdevolucion/marcas/forma/boletin634/ecd_2024007963.pdf" target="_blank"&gt;&lt;img border="1" height="40" src="https://webpi.sapi.gob.ve/imagenes/ver_devolucion.png" width="40"/&gt;&lt;/a&gt;&lt;/td&gt;&lt;/tr&gt;&lt;tr&gt;&lt;td class="izq6a-color" width="10%"&gt;07/02/2025&lt;/td&gt;&lt;td class="izq6a-color" width="10%"&gt;&lt;/td&gt;&lt;td class="izq6a-color" width="10%"&gt;0&lt;/td&gt;&lt;td class="izq6a-color" width="20%"&gt;ESCRITO DE AGILIZACION DE TRAMITE ADMINISTRATIVO.&lt;/td&gt;&lt;td class="izq6a-color" width="10%"&gt;07/02/2025&lt;/td&gt;&lt;td class="izq6a-color" width="30%"&gt;ESCRITO DE AGILIZACION DE TRAMITE ADMINISTRATIVO.&lt;/td&gt;&lt;td class="celda8" width="10%"&gt;  &lt;/td&gt;&lt;/tr&gt;&lt;/table&gt;</t>
  </si>
  <si>
    <t>Webpi 28-feb-2025 03:56:56</t>
  </si>
  <si>
    <t>P406208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</si>
  <si>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width="10%"&gt;29/08/2024&lt;/td&gt;&lt;td class="izq6a-color" width="10%"&gt;&lt;/td&gt;&lt;td class="izq6a-color" width="10%"&gt;0&lt;/td&gt;&lt;td class="izq6a-color" width="20%"&gt;INGRESO DE SOLICITUD&lt;/td&gt;&lt;td class="izq6a-color" width="10%"&gt;29/08/2024&lt;/td&gt;&lt;td class="izq6a-color" width="30%"&gt;Pago de Tasa y Publicacion en Prensa: F0709361 Tramite: 443569 Ref.: 433229&lt;/td&gt;&lt;td class="celda8" width="10%"&gt;  &lt;/td&gt;&lt;/tr&gt;&lt;tr&gt;&lt;td class="izq6a-color" width="10%"&gt;31/08/2024&lt;/td&gt;&lt;td class="izq6a-color" width="10%"&gt;&lt;/td&gt;&lt;td class="izq6a-color" width="10%"&gt;0&lt;/td&gt;&lt;td class="izq6a-color" width="20%"&gt;SOLICITUD CON EXAMEN DE FORMA APROBADO - PUBLICACION PRENSA AUTOMATICA&lt;/td&gt;&lt;td class="izq6a-color" width="10%"&gt;31/08/2024&lt;/td&gt;&lt;td class="izq6a-color" width="30%"&gt;&lt;/td&gt;&lt;td class="celda8" width="10%"&gt;  &lt;/td&gt;&lt;/tr&gt;&lt;tr&gt;&lt;td class="izq6a-color" width="10%"&gt;03/09/2024&lt;/td&gt;&lt;td class="izq6a-color" width="10%"&gt;&lt;/td&gt;&lt;td class="izq6a-color" width="10%"&gt;0&lt;/td&gt;&lt;td class="izq6a-color" width="20%"&gt;RECEPCION DE PUBLICACION EN PRENSA&lt;/td&gt;&lt;td class="izq6a-color" width="10%"&gt;04/09/2024&lt;/td&gt;&lt;td class="izq6a-color" width="30%"&gt;Periodico Digital del SAPI No.:2576 de Fecha: 03/09/2024 segun T/No.: 443569 &lt;/td&gt;&lt;td class="celda8" width="10%"&gt;  &lt;/td&gt;&lt;/tr&gt;&lt;tr&gt;&lt;td class="izq6a-color" width="10%"&gt;05/09/2024&lt;/td&gt;&lt;td class="izq6a-color" width="10%"&gt;&lt;/td&gt;&lt;td class="izq6a-color" width="10%"&gt;633&lt;/td&gt;&lt;td class="izq6a-color" width="20%"&gt;ORDEN DE PUBLICACION EN BOLETIN COMO SOLICITADA&lt;/td&gt;&lt;td class="izq6a-color" width="10%"&gt;05/09/2024&lt;/td&gt;&lt;td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width="10%"&gt;03/12/2024&lt;/td&gt;&lt;td class="izq6a-color" width="10%"&gt;&lt;/td&gt;&lt;td class="izq6a-color" width="10%"&gt;&lt;/td&gt;&lt;td class="izq6a-color" width="20%"&gt;BUSQUEDA GRAFICA ELABORADA, PENDIENTE DE EXAMEN DE FONDO&lt;/td&gt;&lt;td class="izq6a-color" width="10%"&gt;03/12/2024&lt;/td&gt;&lt;td class="izq6a-color" width="30%"&gt;BUSQUEDA GRAFICA ELABORADA, PENDIENTE DE EXAMEN DE FONDO&lt;/td&gt;&lt;td class="celda8" width="10%"&gt;  &lt;/td&gt;&lt;/tr&gt;&lt;tr&gt;&lt;td class="izq6a-color" width="10%"&gt;11/12/2024&lt;/td&gt;&lt;td class="izq6a-color" width="10%"&gt;&lt;/td&gt;&lt;td class="izq6a-color" width="10%"&gt;0&lt;/td&gt;&lt;td class="izq6a-color" width="20%"&gt;SOLICITUD EN EXAMEN DE REGISTRABILIDAD&lt;/td&gt;&lt;td class="izq6a-color" width="10%"&gt;11/12/2024&lt;/td&gt;&lt;td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width="10%"&gt;645&lt;/td&gt;&lt;td class="izq6a-color" width="20%"&gt;REGISTRO DE MARCA&lt;/td&gt;&lt;td class="izq6a-color" width="10%"&gt;12/02/2025&lt;/td&gt;&lt;td class="izq6a-color" width="30%"&gt;REGISTRO NUMERO: P406208, POR TRAMITE WEBPI: T0479129&lt;/td&gt;&lt;td class="celda8" width="10%"&gt;  &lt;/td&gt;&lt;/tr&gt;&lt;tr&gt;&lt;td class="izq6a-color" width="10%"&gt;12/02/2025&lt;/td&gt;&lt;td class="izq6a-color" width="10%"&gt;&lt;/td&gt;&lt;td class="izq6a-color" width="10%"&gt;479129&lt;/td&gt;&lt;td class="izq6a-color" width="20%"&gt;PAGO DE DERECHOS&lt;/td&gt;&lt;td class="izq6a-color" width="10%"&gt;12/02/2025&lt;/td&gt;&lt;td class="izq6a-color" width="30%"&gt;25&lt;/td&gt;&lt;td class="celda8" width="10%"&gt;  &lt;/td&gt;&lt;/tr&gt;&lt;/table&gt;</t>
  </si>
  <si>
    <t>Webpi 28-feb-2025 03:57:08</t>
  </si>
  <si>
    <t>Contestacion a Oficio de Devolucion de forma publicado en el boletin: 634. Tramite Webpi: 455660</t>
  </si>
  <si>
    <t>https://webpi.sapi.gob.ve/documentos/cdevolucion/marcas/forma/boletin634/ecd_2024008039.pdf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</si>
  <si>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width="10%"&gt;29/08/2024&lt;/td&gt;&lt;td class="izq6a-color" width="10%"&gt;&lt;/td&gt;&lt;td class="izq6a-color" width="10%"&gt;0&lt;/td&gt;&lt;td class="izq6a-color" width="20%"&gt;INGRESO DE SOLICITUD&lt;/td&gt;&lt;td class="izq6a-color" width="10%"&gt;29/08/2024&lt;/td&gt;&lt;td class="izq6a-color" width="30%"&gt;Pago de Tasa y Publicacion en Prensa: F0709447 Tramite: 443658 Ref.: 433306&lt;/td&gt;&lt;td class="celda8" width="10%"&gt;  &lt;/td&gt;&lt;/tr&gt;&lt;tr&gt;&lt;td class="izq6a-color" width="10%"&gt;31/08/2024&lt;/td&gt;&lt;td class="izq6a-color" width="10%"&gt;&lt;/td&gt;&lt;td class="izq6a-color" width="10%"&gt;0&lt;/td&gt;&lt;td class="izq6a-color" width="20%"&gt;SOLICITUD EN EXAMEN DE FORMA&lt;/td&gt;&lt;td class="izq6a-color" width="10%"&gt;31/08/2024&lt;/td&gt;&lt;td class="izq6a-color" width="30%"&gt;&lt;/td&gt;&lt;td class="celda8" width="10%"&gt;  &lt;/td&gt;&lt;/tr&gt;&lt;tr&gt;&lt;td class="izq6a-color" width="10%"&gt;31/08/2024&lt;/td&gt;&lt;td class="izq6a-color" width="10%"&gt;&lt;/td&gt;&lt;td class="izq6a-color" width="10%"&gt;0&lt;/td&gt;&lt;td class="izq6a-color" width="20%"&gt;SOLICITUD EN EXAMEN DE FORMA&lt;/td&gt;&lt;td class="izq6a-color" width="10%"&gt;31/08/2024&lt;/td&gt;&lt;td class="izq6a-color" width="30%"&gt;&lt;/td&gt;&lt;td class="celda8" width="10%"&gt;  &lt;/td&gt;&lt;/tr&gt;&lt;tr&gt;&lt;td class="izq6a-color" width="10%"&gt;13/09/2024&lt;/td&gt;&lt;td class="izq6a-color" width="10%"&gt;24/10/2024&lt;/td&gt;&lt;td class="izq6a-color" width="10%"&gt;634&lt;/td&gt;&lt;td class="izq6a-color" width="20%"&gt;PUBLICACION DE STATUS ANTERIOR EN BOLETIN DE LA PROPIEDAD INDUSTRIAL (30 DIAS HABILES) &lt;/td&gt;&lt;td class="izq6a-color" width="10%"&gt;13/09/2024&lt;/td&gt;&lt;td class="izq6a-color" width="30%"&gt;DEVUELTA EN BOLETIN 634&lt;/td&gt;&lt;td class="celda8" width="10%"&gt;&lt;a href="https://webpi.sapi.gob.ve/documentos/devolucion/marcas/forma/boletin634/2024008039.pdf" target="_blank"&gt;&lt;img border="1" height="40" src="https://webpi.sapi.gob.ve/imagenes/ver_devolucion.png" width="40"/&gt;&lt;/a&gt;&lt;/td&gt;&lt;/tr&gt;&lt;tr&gt;&lt;td class="izq6a-color" width="10%"&gt;18/10/2024&lt;/td&gt;&lt;td class="izq6a-color" width="10%"&gt;&lt;/td&gt;&lt;td class="izq6a-color" width="10%"&gt;634&lt;/td&gt;&lt;td class="izq6a-color" width="20%"&gt;ESCRITO DE REINGRESO&lt;/td&gt;&lt;td class="izq6a-color" width="10%"&gt;18/10/2024&lt;/td&gt;&lt;td class="izq6a-color" width="30%"&gt;Contestacion a Oficio de Devolucion de forma publicado en el boletin: 634. Tramite Webpi: 455660&lt;/td&gt;&lt;td class="celda8" width="10%"&gt;&lt;a href="https://webpi.sapi.gob.ve/documentos/cdevolucion/marcas/forma/boletin634/ecd_2024008039.pdf" target="_blank"&gt;&lt;img border="1" height="40" src="https://webpi.sapi.gob.ve/imagenes/ver_devolucion.png" width="40"/&gt;&lt;/a&gt;&lt;/td&gt;&lt;/tr&gt;&lt;/table&gt;</t>
  </si>
  <si>
    <t>Webpi 28-feb-2025 03:57:19</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</si>
  <si>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width="10%"&gt;02/09/2024&lt;/td&gt;&lt;td class="izq6a-color" width="10%"&gt;&lt;/td&gt;&lt;td class="izq6a-color" width="10%"&gt;0&lt;/td&gt;&lt;td class="izq6a-color" width="20%"&gt;INGRESO DE SOLICITUD&lt;/td&gt;&lt;td class="izq6a-color" width="10%"&gt;02/09/2024&lt;/td&gt;&lt;td class="izq6a-color" width="30%"&gt;Pago de Tasa y Publicacion en Prensa: F0709376 Tramite: 443579 Ref.: 433236&lt;/td&gt;&lt;td class="celda8" width="10%"&gt;  &lt;/td&gt;&lt;/tr&gt;&lt;tr&gt;&lt;td class="izq6a-color" width="10%"&gt;03/09/2024&lt;/td&gt;&lt;td class="izq6a-color" width="10%"&gt;&lt;/td&gt;&lt;td class="izq6a-color" width="10%"&gt;0&lt;/td&gt;&lt;td class="izq6a-color" width="20%"&gt;SOLICITUD CON EXAMEN DE FORMA APROBADO - PUBLICACION PRENSA AUTOMATICA&lt;/td&gt;&lt;td class="izq6a-color" width="10%"&gt;03/09/2024&lt;/td&gt;&lt;td class="izq6a-color" width="30%"&gt;&lt;/td&gt;&lt;td class="celda8" width="10%"&gt;  &lt;/td&gt;&lt;/tr&gt;&lt;tr&gt;&lt;td class="izq6a-color" width="10%"&gt;04/09/2024&lt;/td&gt;&lt;td class="izq6a-color" width="10%"&gt;&lt;/td&gt;&lt;td class="izq6a-color" width="10%"&gt;0&lt;/td&gt;&lt;td class="izq6a-color" width="20%"&gt;RECEPCION DE PUBLICACION EN PRENSA&lt;/td&gt;&lt;td class="izq6a-color" width="10%"&gt;05/09/2024&lt;/td&gt;&lt;td class="izq6a-color" width="30%"&gt;Periodico Digital del SAPI No.:2577 de Fecha: 04/09/2024 segun T/No.: 443579 &lt;/td&gt;&lt;td class="celda8" width="10%"&gt;  &lt;/td&gt;&lt;/tr&gt;&lt;tr&gt;&lt;td class="izq6a-color" width="10%"&gt;05/09/2024&lt;/td&gt;&lt;td class="izq6a-color" width="10%"&gt;&lt;/td&gt;&lt;td class="izq6a-color" width="10%"&gt;633&lt;/td&gt;&lt;td class="izq6a-color" width="20%"&gt;ORDEN DE PUBLICACION EN BOLETIN COMO SOLICITADA&lt;/td&gt;&lt;td class="izq6a-color" width="10%"&gt;05/09/2024&lt;/td&gt;&lt;td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width="10%"&gt;11/12/2024&lt;/td&gt;&lt;td class="izq6a-color" width="10%"&gt;&lt;/td&gt;&lt;td class="izq6a-color" width="10%"&gt;0&lt;/td&gt;&lt;td class="izq6a-color" width="20%"&gt;SOLICITUD EN EXAMEN DE REGISTRABILIDAD&lt;/td&gt;&lt;td class="izq6a-color" width="10%"&gt;11/12/2024&lt;/td&gt;&lt;td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&lt;/td&gt;&lt;/tr&gt;&lt;/table&gt;</t>
  </si>
  <si>
    <t>Webpi 28-feb-2025 03:57:33</t>
  </si>
  <si>
    <t>Presentado por: MARIA EUGENIA RONCAYOLO MEDINA, Cedula: 14486235, empresa: BANCO DEL CARIBE, C.A., BANCO UNIVERSAL (BANCARIBE). Tramite Webpi: 477604</t>
  </si>
  <si>
    <t>https://webpi.sapi.gob.ve/documentos/coposicion/marcas/boletin637/com-2024008151-477604.pdf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</si>
  <si>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width="10%"&gt;03/09/2024&lt;/td&gt;&lt;td class="izq6a-color" width="10%"&gt;&lt;/td&gt;&lt;td class="izq6a-color" width="10%"&gt;0&lt;/td&gt;&lt;td class="izq6a-color" width="20%"&gt;INGRESO DE SOLICITUD&lt;/td&gt;&lt;td class="izq6a-color" width="10%"&gt;03/09/2024&lt;/td&gt;&lt;td class="izq6a-color" width="30%"&gt;Pago de Tasa y Publicacion en Prensa: F0710376 Tramite: 444637 Ref.: 434136&lt;/td&gt;&lt;td class="celda8" width="10%"&gt;  &lt;/td&gt;&lt;/tr&gt;&lt;tr&gt;&lt;td class="izq6a-color" width="10%"&gt;04/09/2024&lt;/td&gt;&lt;td class="izq6a-color" width="10%"&gt;&lt;/td&gt;&lt;td class="izq6a-color" width="10%"&gt;0&lt;/td&gt;&lt;td class="izq6a-color" width="20%"&gt;SOLICITUD CON EXAMEN DE FORMA APROBADO - PUBLICACION PRENSA AUTOMATICA&lt;/td&gt;&lt;td class="izq6a-color" width="10%"&gt;04/09/2024&lt;/td&gt;&lt;td class="izq6a-color" width="30%"&gt;&lt;/td&gt;&lt;td class="celda8" width="10%"&gt;  &lt;/td&gt;&lt;/tr&gt;&lt;tr&gt;&lt;td class="izq6a-color" width="10%"&gt;04/09/2024&lt;/td&gt;&lt;td class="izq6a-color" width="10%"&gt;&lt;/td&gt;&lt;td class="izq6a-color" width="10%"&gt;0&lt;/td&gt;&lt;td class="izq6a-color" width="20%"&gt;RECEPCION DE PUBLICACION EN PRENSA&lt;/td&gt;&lt;td class="izq6a-color" width="10%"&gt;05/09/2024&lt;/td&gt;&lt;td class="izq6a-color" width="30%"&gt;Periodico Digital del SAPI No.:2577 de Fecha: 04/09/2024 segun T/No.: 444637 &lt;/td&gt;&lt;td class="celda8" width="10%"&gt;  &lt;/td&gt;&lt;/tr&gt;&lt;tr&gt;&lt;td class="izq6a-color" width="10%"&gt;05/09/2024&lt;/td&gt;&lt;td class="izq6a-color" width="10%"&gt;&lt;/td&gt;&lt;td class="izq6a-color" width="10%"&gt;633&lt;/td&gt;&lt;td class="izq6a-color" width="20%"&gt;ORDEN DE PUBLICACION EN BOLETIN COMO SOLICITADA&lt;/td&gt;&lt;td class="izq6a-color" width="10%"&gt;05/09/2024&lt;/td&gt;&lt;td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width="10%"&gt;02/12/2024&lt;/td&gt;&lt;td class="izq6a-color" width="10%"&gt;&lt;/td&gt;&lt;td class="izq6a-color" width="10%"&gt;635&lt;/td&gt;&lt;td class="izq6a-color" width="20%"&gt;ESCRITO DE OPOSICION&lt;/td&gt;&lt;td class="izq6a-color" width="10%"&gt;02/12/2024&lt;/td&gt;&lt;td class="izq6a-color" width="30%"&gt;BEATRIZ AYALA CHERUBINI, Cedula: 10338154, empresa: MI BANCO, BANCO MICROFINANCIERO, C.A.. Tramite Webpi: 466474&lt;/td&gt;&lt;td class="celda8" width="10%"&gt;&lt;a href="https://webpi.sapi.gob.ve/documentos/oposiciones/marcas/boletin635/eom-2024008151-466474.pdf" target="_blank"&gt;&lt;img border="1" height="40" src="https://webpi.sapi.gob.ve/imagenes/ver_devolucion.png" width="40"/&gt;&lt;/a&gt;&lt;/td&gt;&lt;/tr&gt;&lt;tr&gt;&lt;td class="izq6a-color" width="10%"&gt;12/12/2024&lt;/td&gt;&lt;td class="izq6a-color" width="10%"&gt;05/02/2025&lt;/td&gt;&lt;td class="izq6a-color" width="10%"&gt;637&lt;/td&gt;&lt;td class="izq6a-color" width="20%"&gt;PUBLICACION DE STATUS ANTERIOR EN BOLETIN DE LA PROPIEDAD INDUSTRIAL (30 DIAS HABILES) &lt;/td&gt;&lt;td class="izq6a-color" width="10%"&gt;12/12/2024&lt;/td&gt;&lt;td class="izq6a-color" width="30%"&gt;OBSERVADA EN BOLETIN 637&lt;/td&gt;&lt;td class="celda8" width="10%"&gt;  &lt;/td&gt;&lt;/tr&gt;&lt;tr&gt;&lt;td class="izq6a-color" width="10%"&gt;05/02/2025&lt;/td&gt;&lt;td class="izq6a-color" width="10%"&gt;&lt;/td&gt;&lt;td class="izq6a-color" width="10%"&gt;637&lt;/td&gt;&lt;td class="izq6a-color" width="20%"&gt;ESCRITO DE CONTESTACION A OBSERVACION&lt;/td&gt;&lt;td class="izq6a-color" width="10%"&gt;05/02/2025&lt;/td&gt;&lt;td class="izq6a-color" width="30%"&gt;Presentado por: MARIA EUGENIA RONCAYOLO MEDINA, Cedula: 14486235, empresa: BANCO DEL CARIBE, C.A., BANCO UNIVERSAL (BANCARIBE). Tramite Webpi: 477604&lt;/td&gt;&lt;td class="celda8" width="10%"&gt;&lt;a href="https://webpi.sapi.gob.ve/documentos/coposicion/marcas/boletin637/com-2024008151-477604.pdf" target="_blank"&gt;&lt;img border="1" height="40" src="https://webpi.sapi.gob.ve/imagenes/ver_devolucion.png" width="40"/&gt;&lt;/a&gt;&lt;/td&gt;&lt;/tr&gt;&lt;/table&gt;</t>
  </si>
  <si>
    <t>Webpi 28-feb-2025 03:57:45</t>
  </si>
  <si>
    <t>S083466</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</si>
  <si>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width="10%"&gt;09/09/2024&lt;/td&gt;&lt;td class="izq6a-color" width="10%"&gt;&lt;/td&gt;&lt;td class="izq6a-color" width="10%"&gt;0&lt;/td&gt;&lt;td class="izq6a-color" width="20%"&gt;INGRESO DE SOLICITUD&lt;/td&gt;&lt;td class="izq6a-color" width="10%"&gt;09/09/2024&lt;/td&gt;&lt;td class="izq6a-color" width="30%"&gt;Pago de Tasa y Publicacion en Prensa: F0711294 Tramite: 445619 Ref.: 434987&lt;/td&gt;&lt;td class="celda8" width="10%"&gt;  &lt;/td&gt;&lt;/tr&gt;&lt;tr&gt;&lt;td class="izq6a-color" width="10%"&gt;10/09/2024&lt;/td&gt;&lt;td class="izq6a-color" width="10%"&gt;&lt;/td&gt;&lt;td class="izq6a-color" width="10%"&gt;0&lt;/td&gt;&lt;td class="izq6a-color" width="20%"&gt;SOLICITUD CON EXAMEN DE FORMA APROBADO - PUBLICACION PRENSA AUTOMATICA&lt;/td&gt;&lt;td class="izq6a-color" width="10%"&gt;10/09/2024&lt;/td&gt;&lt;td class="izq6a-color" width="30%"&gt;&lt;/td&gt;&lt;td class="celda8" width="10%"&gt;  &lt;/td&gt;&lt;/tr&gt;&lt;tr&gt;&lt;td class="izq6a-color" width="10%"&gt;10/09/2024&lt;/td&gt;&lt;td class="izq6a-color" width="10%"&gt;&lt;/td&gt;&lt;td class="izq6a-color" width="10%"&gt;0&lt;/td&gt;&lt;td class="izq6a-color" width="20%"&gt;ESCRITO DE RECEPCION DE DOCUMENTOS (RECAUDOS)&lt;/td&gt;&lt;td class="izq6a-color" width="10%"&gt;10/09/2024&lt;/td&gt;&lt;td class="izq6a-color" width="30%"&gt;ESCRITO DE RECEPCION DE DOCUMENTOS (RECAUDOS)&lt;/td&gt;&lt;td class="celda8" width="10%"&gt;  &lt;/td&gt;&lt;/tr&gt;&lt;tr&gt;&lt;td class="izq6a-color" width="10%"&gt;10/09/2024&lt;/td&gt;&lt;td class="izq6a-color" width="10%"&gt;&lt;/td&gt;&lt;td class="izq6a-color" width="10%"&gt;0&lt;/td&gt;&lt;td class="izq6a-color" width="20%"&gt;RECEPCION DE PUBLICACION EN PRENSA&lt;/td&gt;&lt;td class="izq6a-color" width="10%"&gt;11/09/2024&lt;/td&gt;&lt;td class="izq6a-color" width="30%"&gt;Periodico Digital del SAPI No.:2583 de Fecha: 10/09/2024 segun T/No.: 445619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width="10%"&gt;16/12/2024&lt;/td&gt;&lt;td class="izq6a-color" width="10%"&gt;&lt;/td&gt;&lt;td class="izq6a-color" width="10%"&gt;0&lt;/td&gt;&lt;td class="izq6a-color" width="20%"&gt;SOLICITUD EN EXAMEN DE REGISTRABILIDAD&lt;/td&gt;&lt;td class="izq6a-color" width="10%"&gt;16/12/2024&lt;/td&gt;&lt;td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width="10%"&gt;618&lt;/td&gt;&lt;td class="izq6a-color" width="20%"&gt;REGISTRO DE MARCA&lt;/td&gt;&lt;td class="izq6a-color" width="10%"&gt;04/02/2025&lt;/td&gt;&lt;td class="izq6a-color" width="30%"&gt;REGISTRO NUMERO: S083466, POR TRAMITE WEBPI: T0477462&lt;/td&gt;&lt;td class="celda8" width="10%"&gt;  &lt;/td&gt;&lt;/tr&gt;&lt;tr&gt;&lt;td class="izq6a-color" width="10%"&gt;04/02/2025&lt;/td&gt;&lt;td class="izq6a-color" width="10%"&gt;&lt;/td&gt;&lt;td class="izq6a-color" width="10%"&gt;477462&lt;/td&gt;&lt;td class="izq6a-color" width="20%"&gt;PAGO DE DERECHOS&lt;/td&gt;&lt;td class="izq6a-color" width="10%"&gt;04/02/2025&lt;/td&gt;&lt;td class="izq6a-color" width="30%"&gt;45&lt;/td&gt;&lt;td class="celda8" width="10%"&gt;  &lt;/td&gt;&lt;/tr&gt;&lt;/table&gt;</t>
  </si>
  <si>
    <t>Webpi 28-feb-2025 03:57:57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</si>
  <si>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width="10%"&gt;13/09/2024&lt;/td&gt;&lt;td class="izq6a-color" width="10%"&gt;&lt;/td&gt;&lt;td class="izq6a-color" width="10%"&gt;0&lt;/td&gt;&lt;td class="izq6a-color" width="20%"&gt;INGRESO DE SOLICITUD&lt;/td&gt;&lt;td class="izq6a-color" width="10%"&gt;13/09/2024&lt;/td&gt;&lt;td class="izq6a-color" width="30%"&gt;Pago de Tasa y Publicacion en Prensa: F0711038 Tramite: 445323 Ref.: 434689&lt;/td&gt;&lt;td class="celda8" width="10%"&gt;  &lt;/td&gt;&lt;/tr&gt;&lt;tr&gt;&lt;td class="izq6a-color" width="10%"&gt;26/12/2024&lt;/td&gt;&lt;td class="izq6a-color" width="10%"&gt;&lt;/td&gt;&lt;td class="izq6a-color" width="10%"&gt;0&lt;/td&gt;&lt;td class="izq6a-color" width="20%"&gt;SOLICITUD CON EXAMEN DE FORMA APROBADO - PUBLICACION PRENSA AUTOMATICA&lt;/td&gt;&lt;td class="izq6a-color" width="10%"&gt;26/12/2024&lt;/td&gt;&lt;td class="izq6a-color" width="30%"&gt;&lt;/td&gt;&lt;td class="celda8" width="10%"&gt;  &lt;/td&gt;&lt;/tr&gt;&lt;tr&gt;&lt;td class="izq6a-color" width="10%"&gt;13/01/2025&lt;/td&gt;&lt;td class="izq6a-color" width="10%"&gt;&lt;/td&gt;&lt;td class="izq6a-color" width="10%"&gt;0&lt;/td&gt;&lt;td class="izq6a-color" width="20%"&gt;RECEPCION DE PUBLICACION EN PRENSA&lt;/td&gt;&lt;td class="izq6a-color" width="10%"&gt;14/01/2025&lt;/td&gt;&lt;td class="izq6a-color" width="30%"&gt;Periodico Digital del SAPI No.:2708 de Fecha: 13/01/2025 segun T/No.: 445323 &lt;/td&gt;&lt;td class="celda8" width="10%"&gt;  &lt;/td&gt;&lt;/tr&gt;&lt;tr&gt;&lt;td class="izq6a-color" width="10%"&gt;14/01/2025&lt;/td&gt;&lt;td class="izq6a-color" width="10%"&gt;&lt;/td&gt;&lt;td class="izq6a-color" width="10%"&gt;636&lt;/td&gt;&lt;td class="izq6a-color" width="20%"&gt;ORDEN DE PUBLICACION EN BOLETIN COMO SOLICITADA&lt;/td&gt;&lt;td class="izq6a-color" width="10%"&gt;14/01/2025&lt;/td&gt;&lt;td class="izq6a-color" width="30%"&gt;&lt;/td&gt;&lt;td class="celda8" width="10%"&gt;  &lt;/td&gt;&lt;/tr&gt;&lt;tr&gt;&lt;td class="izq6a-color" width="10%"&gt;22/01/2025&lt;/td&gt;&lt;td class="izq6a-color" width="10%"&gt;06/03/2025&lt;/td&gt;&lt;td class="izq6a-color" width="10%"&gt;638&lt;/td&gt;&lt;td class="izq6a-color" width="20%"&gt;PUBLICACION DE LA MARCA COMO SOLICITADA &lt;/td&gt;&lt;td class="izq6a-color" width="10%"&gt;22/01/2025&lt;/td&gt;&lt;td class="izq6a-color" width="30%"&gt;PUBLICADA EN BOLETIN 638&lt;/td&gt;&lt;td class="celda8" width="10%"&gt;  &lt;/td&gt;&lt;/tr&gt;&lt;tr&gt;&lt;td class="izq6a-color" width="10%"&gt;19/02/2025&lt;/td&gt;&lt;td class="izq6a-color" width="10%"&gt;&lt;/td&gt;&lt;td class="izq6a-color" width="10%"&gt;&lt;/td&gt;&lt;td class="izq6a-color" width="20%"&gt;BUSQUEDA GRAFICA ELABORADA, PENDIENTE DE EXAMEN DE FONDO&lt;/td&gt;&lt;td class="izq6a-color" width="10%"&gt;19/02/2025&lt;/td&gt;&lt;td class="izq6a-color" width="30%"&gt;BUSQUEDA GRAFICA ELABORADA, PENDIENTE DE EXAMEN DE FONDO&lt;/td&gt;&lt;td class="celda8" width="10%"&gt;  &lt;/td&gt;&lt;/tr&gt;&lt;/table&gt;</t>
  </si>
  <si>
    <t>Webpi 28-feb-2025 03:58:10</t>
  </si>
  <si>
    <t>P405438</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</si>
  <si>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width="10%"&gt;18/09/2024&lt;/td&gt;&lt;td class="izq6a-color" width="10%"&gt;&lt;/td&gt;&lt;td class="izq6a-color" width="10%"&gt;0&lt;/td&gt;&lt;td class="izq6a-color" width="20%"&gt;INGRESO DE SOLICITUD&lt;/td&gt;&lt;td class="izq6a-color" width="10%"&gt;18/09/2024&lt;/td&gt;&lt;td class="izq6a-color" width="30%"&gt;Pago de Tasa y Publicacion en Prensa: F0707286 Tramite: 441250 Ref.: 431215&lt;/td&gt;&lt;td class="celda8" width="10%"&gt;  &lt;/td&gt;&lt;/tr&gt;&lt;tr&gt;&lt;td class="izq6a-color" width="10%"&gt;19/09/2024&lt;/td&gt;&lt;td class="izq6a-color" width="10%"&gt;&lt;/td&gt;&lt;td class="izq6a-color" width="10%"&gt;0&lt;/td&gt;&lt;td class="izq6a-color" width="20%"&gt;SOLICITUD CON EXAMEN DE FORMA APROBADO - PUBLICACION PRENSA AUTOMATICA&lt;/td&gt;&lt;td class="izq6a-color" width="10%"&gt;19/09/2024&lt;/td&gt;&lt;td class="izq6a-color" width="30%"&gt;&lt;/td&gt;&lt;td class="celda8" width="10%"&gt;  &lt;/td&gt;&lt;/tr&gt;&lt;tr&gt;&lt;td class="izq6a-color" width="10%"&gt;26/09/2024&lt;/td&gt;&lt;td class="izq6a-color" width="10%"&gt;&lt;/td&gt;&lt;td class="izq6a-color" width="10%"&gt;0&lt;/td&gt;&lt;td class="izq6a-color" width="20%"&gt;RECEPCION DE PUBLICACION EN PRENSA&lt;/td&gt;&lt;td class="izq6a-color" width="10%"&gt;01/10/2024&lt;/td&gt;&lt;td class="izq6a-color" width="30%"&gt;Periodico Digital del SAPI No.:2599 de Fecha: 26/09/2024 segun T/No.: 441250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width="10%"&gt;06/12/2024&lt;/td&gt;&lt;td class="izq6a-color" width="10%"&gt;&lt;/td&gt;&lt;td class="izq6a-color" width="10%"&gt;&lt;/td&gt;&lt;td class="izq6a-color" width="20%"&gt;BUSQUEDA GRAFICA ELABORADA, PENDIENTE DE EXAMEN DE FONDO&lt;/td&gt;&lt;td class="izq6a-color" width="10%"&gt;06/12/2024&lt;/td&gt;&lt;td class="izq6a-color" width="30%"&gt;BUSQUEDA GRAFICA ELABORADA, PENDIENTE DE EXAMEN DE FONDO&lt;/td&gt;&lt;td class="celda8" width="10%"&gt;  &lt;/td&gt;&lt;/tr&gt;&lt;tr&gt;&lt;td class="izq6a-color" width="10%"&gt;23/12/2024&lt;/td&gt;&lt;td class="izq6a-color" width="10%"&gt;&lt;/td&gt;&lt;td class="izq6a-color" width="10%"&gt;0&lt;/td&gt;&lt;td class="izq6a-color" width="20%"&gt;SOLICITUD EN EXAMEN DE REGISTRABILIDAD&lt;/td&gt;&lt;td class="izq6a-color" width="10%"&gt;23/12/2024&lt;/td&gt;&lt;td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width="10%"&gt;595&lt;/td&gt;&lt;td class="izq6a-color" width="20%"&gt;REGISTRO DE MARCA&lt;/td&gt;&lt;td class="izq6a-color" width="10%"&gt;24/01/2025&lt;/td&gt;&lt;td class="izq6a-color" width="30%"&gt;REGISTRO NUMERO: P405438, POR TRAMITE WEBPI: T0475127&lt;/td&gt;&lt;td class="celda8" width="10%"&gt;  &lt;/td&gt;&lt;/tr&gt;&lt;tr&gt;&lt;td class="izq6a-color" width="10%"&gt;24/01/2025&lt;/td&gt;&lt;td class="izq6a-color" width="10%"&gt;&lt;/td&gt;&lt;td class="izq6a-color" width="10%"&gt;475127&lt;/td&gt;&lt;td class="izq6a-color" width="20%"&gt;PAGO DE DERECHOS&lt;/td&gt;&lt;td class="izq6a-color" width="10%"&gt;24/01/2025&lt;/td&gt;&lt;td class="izq6a-color" width="30%"&gt;11&lt;/td&gt;&lt;td class="celda8" width="10%"&gt;  &lt;/td&gt;&lt;/tr&gt;&lt;/table&gt;</t>
  </si>
  <si>
    <t>Webpi 28-feb-2025 03:58:22</t>
  </si>
  <si>
    <t>P405900</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</si>
  <si>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width="10%"&gt;24/09/2024&lt;/td&gt;&lt;td class="izq6a-color" width="10%"&gt;&lt;/td&gt;&lt;td class="izq6a-color" width="10%"&gt;0&lt;/td&gt;&lt;td class="izq6a-color" width="20%"&gt;INGRESO DE SOLICITUD&lt;/td&gt;&lt;td class="izq6a-color" width="10%"&gt;24/09/2024&lt;/td&gt;&lt;td class="izq6a-color" width="30%"&gt;Pago de Tasa y Publicacion en Prensa: F0714733 Tramite: 449285 Ref.: 437793&lt;/td&gt;&lt;td class="celda8" width="10%"&gt;  &lt;/td&gt;&lt;/tr&gt;&lt;tr&gt;&lt;td class="izq6a-color" width="10%"&gt;25/09/2024&lt;/td&gt;&lt;td class="izq6a-color" width="10%"&gt;&lt;/td&gt;&lt;td class="izq6a-color" width="10%"&gt;0&lt;/td&gt;&lt;td class="izq6a-color" width="20%"&gt;SOLICITUD CON EXAMEN DE FORMA APROBADO - PUBLICACION PRENSA AUTOMATICA&lt;/td&gt;&lt;td class="izq6a-color" width="10%"&gt;25/09/2024&lt;/td&gt;&lt;td class="izq6a-color" width="30%"&gt;&lt;/td&gt;&lt;td class="celda8" width="10%"&gt;  &lt;/td&gt;&lt;/tr&gt;&lt;tr&gt;&lt;td class="izq6a-color" width="10%"&gt;26/09/2024&lt;/td&gt;&lt;td class="izq6a-color" width="10%"&gt;&lt;/td&gt;&lt;td class="izq6a-color" width="10%"&gt;0&lt;/td&gt;&lt;td class="izq6a-color" width="20%"&gt;RECEPCION DE PUBLICACION EN PRENSA&lt;/td&gt;&lt;td class="izq6a-color" width="10%"&gt;01/10/2024&lt;/td&gt;&lt;td class="izq6a-color" width="30%"&gt;Periodico Digital del SAPI No.:2599 de Fecha: 26/09/2024 segun T/No.: 449285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width="10%"&gt;18/12/2024&lt;/td&gt;&lt;td class="izq6a-color" width="10%"&gt;&lt;/td&gt;&lt;td class="izq6a-color" width="10%"&gt;0&lt;/td&gt;&lt;td class="izq6a-color" width="20%"&gt;SOLICITUD EN EXAMEN DE REGISTRABILIDAD&lt;/td&gt;&lt;td class="izq6a-color" width="10%"&gt;18/12/2024&lt;/td&gt;&lt;td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width="10%"&gt;604&lt;/td&gt;&lt;td class="izq6a-color" width="20%"&gt;REGISTRO DE MARCA&lt;/td&gt;&lt;td class="izq6a-color" width="10%"&gt;04/02/2025&lt;/td&gt;&lt;td class="izq6a-color" width="30%"&gt;REGISTRO NUMERO: P405900, POR TRAMITE WEBPI: T0477171&lt;/td&gt;&lt;td class="celda8" width="10%"&gt;  &lt;/td&gt;&lt;/tr&gt;&lt;tr&gt;&lt;td class="izq6a-color" width="10%"&gt;04/02/2025&lt;/td&gt;&lt;td class="izq6a-color" width="10%"&gt;&lt;/td&gt;&lt;td class="izq6a-color" width="10%"&gt;477171&lt;/td&gt;&lt;td class="izq6a-color" width="20%"&gt;PAGO DE DERECHOS&lt;/td&gt;&lt;td class="izq6a-color" width="10%"&gt;04/02/2025&lt;/td&gt;&lt;td class="izq6a-color" width="30%"&gt;24&lt;/td&gt;&lt;td class="celda8" width="10%"&gt;  &lt;/td&gt;&lt;/tr&gt;&lt;/table&gt;</t>
  </si>
  <si>
    <t>Webpi 28-feb-2025 03:58:34</t>
  </si>
  <si>
    <t>S083634</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</si>
  <si>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width="10%"&gt;26/09/2024&lt;/td&gt;&lt;td class="izq6a-color" width="10%"&gt;&lt;/td&gt;&lt;td class="izq6a-color" width="10%"&gt;0&lt;/td&gt;&lt;td class="izq6a-color" width="20%"&gt;INGRESO DE SOLICITUD&lt;/td&gt;&lt;td class="izq6a-color" width="10%"&gt;26/09/2024&lt;/td&gt;&lt;td class="izq6a-color" width="30%"&gt;Pago de Tasa y Publicacion en Prensa: F0714884 Tramite: 449460 Ref.: 437938&lt;/td&gt;&lt;td class="celda8" width="10%"&gt;  &lt;/td&gt;&lt;/tr&gt;&lt;tr&gt;&lt;td class="izq6a-color" width="10%"&gt;30/09/2024&lt;/td&gt;&lt;td class="izq6a-color" width="10%"&gt;&lt;/td&gt;&lt;td class="izq6a-color" width="10%"&gt;0&lt;/td&gt;&lt;td class="izq6a-color" width="20%"&gt;SOLICITUD CON EXAMEN DE FORMA APROBADO - PUBLICACION PRENSA AUTOMATICA&lt;/td&gt;&lt;td class="izq6a-color" width="10%"&gt;30/09/2024&lt;/td&gt;&lt;td class="izq6a-color" width="30%"&gt;&lt;/td&gt;&lt;td class="celda8" width="10%"&gt;  &lt;/td&gt;&lt;/tr&gt;&lt;tr&gt;&lt;td class="izq6a-color" width="10%"&gt;03/10/2024&lt;/td&gt;&lt;td class="izq6a-color" width="10%"&gt;&lt;/td&gt;&lt;td class="izq6a-color" width="10%"&gt;0&lt;/td&gt;&lt;td class="izq6a-color" width="20%"&gt;RECEPCION DE PUBLICACION EN PRENSA&lt;/td&gt;&lt;td class="izq6a-color" width="10%"&gt;07/10/2024&lt;/td&gt;&lt;td class="izq6a-color" width="30%"&gt;Periodico Digital del SAPI No.:2606 de Fecha: 03/10/2024 segun T/No.: 449460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width="10%"&gt;20/12/2024&lt;/td&gt;&lt;td class="izq6a-color" width="10%"&gt;&lt;/td&gt;&lt;td class="izq6a-color" width="10%"&gt;0&lt;/td&gt;&lt;td class="izq6a-color" width="20%"&gt;SOLICITUD EN EXAMEN DE REGISTRABILIDAD&lt;/td&gt;&lt;td class="izq6a-color" width="10%"&gt;20/12/2024&lt;/td&gt;&lt;td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width="10%"&gt;654&lt;/td&gt;&lt;td class="izq6a-color" width="20%"&gt;REGISTRO DE MARCA&lt;/td&gt;&lt;td class="izq6a-color" width="10%"&gt;13/02/2025&lt;/td&gt;&lt;td class="izq6a-color" width="30%"&gt;REGISTRO NUMERO: S083634, POR TRAMITE WEBPI: T0479538&lt;/td&gt;&lt;td class="celda8" width="10%"&gt;  &lt;/td&gt;&lt;/tr&gt;&lt;tr&gt;&lt;td class="izq6a-color" width="10%"&gt;13/02/2025&lt;/td&gt;&lt;td class="izq6a-color" width="10%"&gt;&lt;/td&gt;&lt;td class="izq6a-color" width="10%"&gt;479538&lt;/td&gt;&lt;td class="izq6a-color" width="20%"&gt;PAGO DE DERECHOS&lt;/td&gt;&lt;td class="izq6a-color" width="10%"&gt;13/02/2025&lt;/td&gt;&lt;td class="izq6a-color" width="30%"&gt;41&lt;/td&gt;&lt;td class="celda8" width="10%"&gt;  &lt;/td&gt;&lt;/tr&gt;&lt;/table&gt;</t>
  </si>
  <si>
    <t>Webpi 28-feb-2025 03:58:45</t>
  </si>
  <si>
    <t>2024-2555</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</si>
  <si>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width="10%"&gt;27/09/2024&lt;/td&gt;&lt;td class="izq6a-color" width="10%"&gt;&lt;/td&gt;&lt;td class="izq6a-color" width="10%"&gt;0&lt;/td&gt;&lt;td class="izq6a-color" width="20%"&gt;INGRESO DE SOLICITUD&lt;/td&gt;&lt;td class="izq6a-color" width="10%"&gt;27/09/2024&lt;/td&gt;&lt;td class="izq6a-color" width="30%"&gt;Pago de Tasa y Publicacion en Prensa: F0716043 Tramite: 450679 Ref.: 438755&lt;/td&gt;&lt;td class="celda8" width="10%"&gt;  &lt;/td&gt;&lt;/tr&gt;&lt;tr&gt;&lt;td class="izq6a-color" width="10%"&gt;30/09/2024&lt;/td&gt;&lt;td class="izq6a-color" width="10%"&gt;&lt;/td&gt;&lt;td class="izq6a-color" width="10%"&gt;0&lt;/td&gt;&lt;td class="izq6a-color" width="20%"&gt;SOLICITUD EN EXAMEN DE FORMA&lt;/td&gt;&lt;td class="izq6a-color" width="10%"&gt;30/09/2024&lt;/td&gt;&lt;td class="izq6a-color" width="30%"&gt;&lt;/td&gt;&lt;td class="celda8" width="10%"&gt;  &lt;/td&gt;&lt;/tr&gt;&lt;tr&gt;&lt;td class="izq6a-color" width="10%"&gt;30/09/2024&lt;/td&gt;&lt;td class="izq6a-color" width="10%"&gt;&lt;/td&gt;&lt;td class="izq6a-color" width="10%"&gt;0&lt;/td&gt;&lt;td class="izq6a-color" width="20%"&gt;SOLICITUD EN EXAMEN DE FORMA&lt;/td&gt;&lt;td class="izq6a-color" width="10%"&gt;30/09/2024&lt;/td&gt;&lt;td class="izq6a-color" width="30%"&gt;&lt;/td&gt;&lt;td class="celda8" width="10%"&gt;  &lt;/td&gt;&lt;/tr&gt;&lt;tr&gt;&lt;td class="izq6a-color" width="10%"&gt;24/10/2024&lt;/td&gt;&lt;td class="izq6a-color" width="10%"&gt;04/12/2024&lt;/td&gt;&lt;td class="izq6a-color" width="10%"&gt;635&lt;/td&gt;&lt;td class="izq6a-color" width="20%"&gt;PUBLICACION DE STATUS ANTERIOR EN BOLETIN DE LA PROPIEDAD INDUSTRIAL (30 DIAS HABILES) &lt;/td&gt;&lt;td class="izq6a-color" width="10%"&gt;24/10/2024&lt;/td&gt;&lt;td class="izq6a-color" width="30%"&gt;DEVUELTA EN BOLETIN 635&lt;/td&gt;&lt;td class="celda8" width="10%"&gt;&lt;a href="https://webpi.sapi.gob.ve/documentos/devolucion/marcas/forma/boletin635/2024009219.pdf" target="_blank"&gt;&lt;img border="1" height="40" src="https://webpi.sapi.gob.ve/imagenes/ver_devolucion.png" width="40"/&gt;&lt;/a&gt;&lt;/td&gt;&lt;/tr&gt;&lt;tr&gt;&lt;td class="izq6a-color" width="10%"&gt;04/12/2024&lt;/td&gt;&lt;td class="izq6a-color" width="10%"&gt;&lt;/td&gt;&lt;td class="izq6a-color" width="10%"&gt;635&lt;/td&gt;&lt;td class="izq6a-color" width="20%"&gt;ESCRITO DE REINGRESO&lt;/td&gt;&lt;td class="izq6a-color" width="10%"&gt;04/12/2024&lt;/td&gt;&lt;td class="izq6a-color" width="30%"&gt;Contestacion a Oficio de Devolucion de forma publicado en el boletin: 635. Tramite Webpi: 467044&lt;/td&gt;&lt;td class="celda8" width="10%"&gt;&lt;a href="https://webpi.sapi.gob.ve/documentos/cdevolucion/marcas/forma/boletin635/ecd_2024009219.pdf" target="_blank"&gt;&lt;img border="1" height="40" src="https://webpi.sapi.gob.ve/imagenes/ver_devolucion.png" width="40"/&gt;&lt;/a&gt;&lt;/td&gt;&lt;/tr&gt;&lt;tr&gt;&lt;td class="izq6a-color" width="10%"&gt;22/01/2025&lt;/td&gt;&lt;td class="izq6a-color" width="10%"&gt;&lt;/td&gt;&lt;td class="izq6a-color" width="10%"&gt;0&lt;/td&gt;&lt;td class="izq6a-color" width="20%"&gt;REINGRESO DE SOLICITUD&lt;/td&gt;&lt;td class="izq6a-color" width="10%"&gt;22/01/2025&lt;/td&gt;&lt;td class="izq6a-color" width="30%"&gt;&lt;/td&gt;&lt;td class="celda8" width="10%"&gt;  &lt;/td&gt;&lt;/tr&gt;&lt;tr&gt;&lt;td class="izq6a-color" width="10%"&gt;22/01/2025&lt;/td&gt;&lt;td class="izq6a-color" width="10%"&gt;&lt;/td&gt;&lt;td class="izq6a-color" width="10%"&gt;0&lt;/td&gt;&lt;td class="izq6a-color" width="20%"&gt;SOLICITUD CON EXAMEN DE FORMA APROBADO - PUBLICACION PRENSA AUTOMATICA&lt;/td&gt;&lt;td class="izq6a-color" width="10%"&gt;22/01/2025&lt;/td&gt;&lt;td class="izq6a-color" width="30%"&gt;&lt;/td&gt;&lt;td class="celda8" width="10%"&gt;  &lt;/td&gt;&lt;/tr&gt;&lt;tr&gt;&lt;td class="izq6a-color" width="10%"&gt;24/01/2025&lt;/td&gt;&lt;td class="izq6a-color" width="10%"&gt;&lt;/td&gt;&lt;td class="izq6a-color" width="10%"&gt;0&lt;/td&gt;&lt;td class="izq6a-color" width="20%"&gt;RECEPCION DE PUBLICACION EN PRENSA&lt;/td&gt;&lt;td class="izq6a-color" width="10%"&gt;27/01/2025&lt;/td&gt;&lt;td class="izq6a-color" width="30%"&gt;Periodico Digital del SAPI No.:2719 de Fecha: 24/01/2025 segun T/No.: 450679 &lt;/td&gt;&lt;td class="celda8" width="10%"&gt;  &lt;/td&gt;&lt;/tr&gt;&lt;tr&gt;&lt;td class="izq6a-color" width="10%"&gt;11/02/2025&lt;/td&gt;&lt;td class="izq6a-color" width="10%"&gt;&lt;/td&gt;&lt;td class="izq6a-color" width="10%"&gt;638&lt;/td&gt;&lt;td class="izq6a-color" width="20%"&gt;ORDEN DE PUBLICACION EN BOLETIN COMO SOLICITADA&lt;/td&gt;&lt;td class="izq6a-color" width="10%"&gt;11/02/2025&lt;/td&gt;&lt;td class="izq6a-color" width="30%"&gt;&lt;/td&gt;&lt;td class="celda8" width="10%"&gt;  &lt;/td&gt;&lt;/tr&gt;&lt;tr&gt;&lt;td class="izq6a-color" width="10%"&gt;26/02/2025&lt;/td&gt;&lt;td class="izq6a-color" width="10%"&gt;10/04/2025&lt;/td&gt;&lt;td class="izq6a-color" width="10%"&gt;639&lt;/td&gt;&lt;td class="izq6a-color" width="20%"&gt;PUBLICACION DE LA MARCA COMO SOLICITADA &lt;/td&gt;&lt;td class="izq6a-color" width="10%"&gt;26/02/2025&lt;/td&gt;&lt;td class="izq6a-color" width="30%"&gt;PUBLICADA EN BOLETIN 639&lt;/td&gt;&lt;td class="celda8" width="10%"&gt;  &lt;/td&gt;&lt;/tr&gt;&lt;/table&gt;</t>
  </si>
  <si>
    <t>Webpi 28-feb-2025 03:58:58</t>
  </si>
  <si>
    <t>P406214</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</si>
  <si>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width="10%"&gt;01/10/2024&lt;/td&gt;&lt;td class="izq6a-color" width="10%"&gt;&lt;/td&gt;&lt;td class="izq6a-color" width="10%"&gt;0&lt;/td&gt;&lt;td class="izq6a-color" width="20%"&gt;INGRESO DE SOLICITUD&lt;/td&gt;&lt;td class="izq6a-color" width="10%"&gt;01/10/2024&lt;/td&gt;&lt;td class="izq6a-color" width="30%"&gt;Pago de Tasa y Publicacion en Prensa: F0717014 Tramite: 451631 Ref.: 439190&lt;/td&gt;&lt;td class="celda8" width="10%"&gt;  &lt;/td&gt;&lt;/tr&gt;&lt;tr&gt;&lt;td class="izq6a-color" width="10%"&gt;02/10/2024&lt;/td&gt;&lt;td class="izq6a-color" width="10%"&gt;&lt;/td&gt;&lt;td class="izq6a-color" width="10%"&gt;0&lt;/td&gt;&lt;td class="izq6a-color" width="20%"&gt;SOLICITUD CON EXAMEN DE FORMA APROBADO - PUBLICACION PRENSA AUTOMATICA&lt;/td&gt;&lt;td class="izq6a-color" width="10%"&gt;02/10/2024&lt;/td&gt;&lt;td class="izq6a-color" width="30%"&gt;&lt;/td&gt;&lt;td class="celda8" width="10%"&gt;  &lt;/td&gt;&lt;/tr&gt;&lt;tr&gt;&lt;td class="izq6a-color" width="10%"&gt;03/10/2024&lt;/td&gt;&lt;td class="izq6a-color" width="10%"&gt;&lt;/td&gt;&lt;td class="izq6a-color" width="10%"&gt;0&lt;/td&gt;&lt;td class="izq6a-color" width="20%"&gt;RECEPCION DE PUBLICACION EN PRENSA&lt;/td&gt;&lt;td class="izq6a-color" width="10%"&gt;07/10/2024&lt;/td&gt;&lt;td class="izq6a-color" width="30%"&gt;Periodico Digital del SAPI No.:2606 de Fecha: 03/10/2024 segun T/No.: 451631 &lt;/td&gt;&lt;td class="celda8" width="10%"&gt;  &lt;/td&gt;&lt;/tr&gt;&lt;tr&gt;&lt;td class="izq6a-color" width="10%"&gt;08/10/2024&lt;/td&gt;&lt;td class="izq6a-color" width="10%"&gt;&lt;/td&gt;&lt;td class="izq6a-color" width="10%"&gt;634&lt;/td&gt;&lt;td class="izq6a-color" width="20%"&gt;ORDEN DE PUBLICACION EN BOLETIN COMO SOLICITADA&lt;/td&gt;&lt;td class="izq6a-color" width="10%"&gt;08/10/2024&lt;/td&gt;&lt;td class="izq6a-color" width="30%"&gt;&lt;/td&gt;&lt;td class="celda8" width="10%"&gt;  &lt;/td&gt;&lt;/tr&gt;&lt;tr&gt;&lt;td class="izq6a-color" width="10%"&gt;24/10/2024&lt;/td&gt;&lt;td class="izq6a-color" width="10%"&gt;04/12/2024&lt;/td&gt;&lt;td class="izq6a-color" width="10%"&gt;635&lt;/td&gt;&lt;td class="izq6a-color" width="20%"&gt;PUBLICACION DE LA MARCA COMO SOLICITADA &lt;/td&gt;&lt;td class="izq6a-color" width="10%"&gt;24/10/2024&lt;/td&gt;&lt;td class="izq6a-color" width="30%"&gt;PUBLICADA EN BOLETIN 635&lt;/td&gt;&lt;td class="celda8" width="10%"&gt;  &lt;/td&gt;&lt;/tr&gt;&lt;tr&gt;&lt;td class="izq6a-color" width="10%"&gt;18/12/2024&lt;/td&gt;&lt;td class="izq6a-color" width="10%"&gt;&lt;/td&gt;&lt;td class="izq6a-color" width="10%"&gt;0&lt;/td&gt;&lt;td class="izq6a-color" width="20%"&gt;SOLICITUD EN EXAMEN DE REGISTRABILIDAD&lt;/td&gt;&lt;td class="izq6a-color" width="10%"&gt;18/12/2024&lt;/td&gt;&lt;td class="izq6a-color" width="30%"&gt;&lt;/td&gt;&lt;td class="celda8" width="10%"&gt;  &lt;/td&gt;&lt;/tr&gt;&lt;tr&gt;&lt;td class="izq6a-color" width="10%"&gt;22/01/2025&lt;/td&gt;&lt;td class="izq6a-color" width="10%"&gt;06/03/2025&lt;/td&gt;&lt;td class="izq6a-color" width="10%"&gt;638&lt;/td&gt;&lt;td class="izq6a-color" width="20%"&gt;PUBLICACION DE STATUS ANTERIOR EN BOLETIN DE LA PROPIEDAD INDUSTRIAL (30 DIAS HABILES) &lt;/td&gt;&lt;td class="izq6a-color" width="10%"&gt;22/01/2025&lt;/td&gt;&lt;td class="izq6a-color" width="30%"&gt;CONCEDIDA EN BOLETIN 638&lt;/td&gt;&lt;td class="celda8" width="10%"&gt;  &lt;/td&gt;&lt;/tr&gt;&lt;tr&gt;&lt;td class="izq6a-color" width="10%"&gt;22/01/2025&lt;/td&gt;&lt;td class="izq6a-color" width="10%"&gt;22/01/2040&lt;/td&gt;&lt;td class="izq6a-color" width="10%"&gt;645&lt;/td&gt;&lt;td class="izq6a-color" width="20%"&gt;REGISTRO DE MARCA&lt;/td&gt;&lt;td class="izq6a-color" width="10%"&gt;12/02/2025&lt;/td&gt;&lt;td class="izq6a-color" width="30%"&gt;REGISTRO NUMERO: P406214, POR TRAMITE WEBPI: T0479155&lt;/td&gt;&lt;td class="celda8" width="10%"&gt;  &lt;/td&gt;&lt;/tr&gt;&lt;tr&gt;&lt;td class="izq6a-color" width="10%"&gt;12/02/2025&lt;/td&gt;&lt;td class="izq6a-color" width="10%"&gt;&lt;/td&gt;&lt;td class="izq6a-color" width="10%"&gt;479155&lt;/td&gt;&lt;td class="izq6a-color" width="20%"&gt;PAGO DE DERECHOS&lt;/td&gt;&lt;td class="izq6a-color" width="10%"&gt;12/02/2025&lt;/td&gt;&lt;td class="izq6a-color" width="30%"&gt;5&lt;/td&gt;&lt;td class="celda8" width="10%"&gt;  &lt;/td&gt;&lt;/tr&gt;&lt;/table&gt;</t>
  </si>
  <si>
    <t>Webpi 28-feb-2025 03:59:10</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</si>
  <si>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width="10%"&gt;03/10/2024&lt;/td&gt;&lt;td class="izq6a-color" width="10%"&gt;&lt;/td&gt;&lt;td class="izq6a-color" width="10%"&gt;0&lt;/td&gt;&lt;td class="izq6a-color" width="20%"&gt;INGRESO DE SOLICITUD&lt;/td&gt;&lt;td class="izq6a-color" width="10%"&gt;03/10/2024&lt;/td&gt;&lt;td class="izq6a-color" width="30%"&gt;Pago de Tasa y Publicacion en Prensa: F0717449 Tramite: 452044 Ref.: 439467&lt;/td&gt;&lt;td class="celda8" width="10%"&gt;  &lt;/td&gt;&lt;/tr&gt;&lt;tr&gt;&lt;td class="izq6a-color" width="10%"&gt;04/10/2024&lt;/td&gt;&lt;td class="izq6a-color" width="10%"&gt;&lt;/td&gt;&lt;td class="izq6a-color" width="10%"&gt;0&lt;/td&gt;&lt;td class="izq6a-color" width="20%"&gt;SOLICITUD CON EXAMEN DE FORMA APROBADO - PUBLICACION PRENSA AUTOMATICA&lt;/td&gt;&lt;td class="izq6a-color" width="10%"&gt;04/10/2024&lt;/td&gt;&lt;td class="izq6a-color" width="30%"&gt;&lt;/td&gt;&lt;td class="celda8" width="10%"&gt;  &lt;/td&gt;&lt;/tr&gt;&lt;tr&gt;&lt;td class="izq6a-color" width="10%"&gt;07/10/2024&lt;/td&gt;&lt;td class="izq6a-color" width="10%"&gt;&lt;/td&gt;&lt;td class="izq6a-color" width="10%"&gt;0&lt;/td&gt;&lt;td class="izq6a-color" width="20%"&gt;RECEPCION DE PUBLICACION EN PRENSA&lt;/td&gt;&lt;td class="izq6a-color" width="10%"&gt;08/10/2024&lt;/td&gt;&lt;td class="izq6a-color" width="30%"&gt;Periodico Digital del SAPI No.:2610 de Fecha: 07/10/2024 segun T/No.: 452044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width="10%"&gt;21/01/2025&lt;/td&gt;&lt;td class="izq6a-color" width="10%"&gt;&lt;/td&gt;&lt;td class="izq6a-color" width="10%"&gt;&lt;/td&gt;&lt;td class="izq6a-color" width="20%"&gt;BUSQUEDA GRAFICA ELABORADA, PENDIENTE DE EXAMEN DE FONDO&lt;/td&gt;&lt;td class="izq6a-color" width="10%"&gt;21/01/2025&lt;/td&gt;&lt;td class="izq6a-color" width="30%"&gt;BUSQUEDA GRAFICA ELABORADA, PENDIENTE DE EXAMEN DE FONDO&lt;/td&gt;&lt;td class="celda8" width="10%"&gt;  &lt;/td&gt;&lt;/tr&gt;&lt;tr&gt;&lt;td class="izq6a-color" width="10%"&gt;14/02/2025&lt;/td&gt;&lt;td class="izq6a-color" width="10%"&gt;&lt;/td&gt;&lt;td class="izq6a-color" width="10%"&gt;0&lt;/td&gt;&lt;td class="izq6a-color" width="20%"&gt;SOLICITUD EN EXAMEN DE REGISTRABILIDAD&lt;/td&gt;&lt;td class="izq6a-color" width="10%"&gt;14/02/2025&lt;/td&gt;&lt;td class="izq6a-color" width="30%"&gt;&lt;/td&gt;&lt;td class="celda8" width="10%"&gt;  &lt;/td&gt;&lt;/tr&gt;&lt;/table&gt;</t>
  </si>
  <si>
    <t>Webpi 28-feb-2025 03:59:22</t>
  </si>
  <si>
    <t>Contestacion a Oficio de Devolucion de forma publicado en el boletin: 636. Tramite Webpi: 468048</t>
  </si>
  <si>
    <t>https://webpi.sapi.gob.ve/documentos/cdevolucion/marcas/forma/boletin636/ecd_2024009404.pdf</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</si>
  <si>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width="10%"&gt;03/10/2024&lt;/td&gt;&lt;td class="izq6a-color" width="10%"&gt;&lt;/td&gt;&lt;td class="izq6a-color" width="10%"&gt;0&lt;/td&gt;&lt;td class="izq6a-color" width="20%"&gt;INGRESO DE SOLICITUD&lt;/td&gt;&lt;td class="izq6a-color" width="10%"&gt;03/10/2024&lt;/td&gt;&lt;td class="izq6a-color" width="30%"&gt;Pago de Tasa y Publicacion en Prensa: F0717465 Tramite: 452071 Ref.: 439493&lt;/td&gt;&lt;td class="celda8" width="10%"&gt;  &lt;/td&gt;&lt;/tr&gt;&lt;tr&gt;&lt;td class="izq6a-color" width="10%"&gt;17/10/2024&lt;/td&gt;&lt;td class="izq6a-color" width="10%"&gt;&lt;/td&gt;&lt;td class="izq6a-color" width="10%"&gt;0&lt;/td&gt;&lt;td class="izq6a-color" width="20%"&gt;SOLICITUD EN EXAMEN DE FORMA&lt;/td&gt;&lt;td class="izq6a-color" width="10%"&gt;17/10/2024&lt;/td&gt;&lt;td class="izq6a-color" width="30%"&gt;&lt;/td&gt;&lt;td class="celda8" width="10%"&gt;  &lt;/td&gt;&lt;/tr&gt;&lt;tr&gt;&lt;td class="izq6a-color" width="10%"&gt;17/10/2024&lt;/td&gt;&lt;td class="izq6a-color" width="10%"&gt;&lt;/td&gt;&lt;td class="izq6a-color" width="10%"&gt;0&lt;/td&gt;&lt;td class="izq6a-color" width="20%"&gt;SOLICITUD EN EXAMEN DE FORMA&lt;/td&gt;&lt;td class="izq6a-color" width="10%"&gt;17/10/2024&lt;/td&gt;&lt;td class="izq6a-color" width="30%"&gt;&lt;/td&gt;&lt;td class="celda8" width="10%"&gt;  &lt;/td&gt;&lt;/tr&gt;&lt;tr&gt;&lt;td class="izq6a-color" width="10%"&gt;17/10/2024&lt;/td&gt;&lt;td class="izq6a-color" width="10%"&gt;&lt;/td&gt;&lt;td class="izq6a-color" width="10%"&gt;0&lt;/td&gt;&lt;td class="izq6a-color" width="20%"&gt;ESCRITO DE RECEPCION DE DOCUMENTOS (RECAUDOS)&lt;/td&gt;&lt;td class="izq6a-color" width="10%"&gt;17/10/2024&lt;/td&gt;&lt;td class="izq6a-color" width="30%"&gt;ESCRITO DE RECEPCION DE DOCUMENTOS (FM-02 Y RECAUDOS)&lt;/td&gt;&lt;td class="celda8" width="10%"&gt;  &lt;/td&gt;&lt;/tr&gt;&lt;tr&gt;&lt;td class="izq6a-color" width="10%"&gt;13/11/2024&lt;/td&gt;&lt;td class="izq6a-color" width="10%"&gt;07/01/2025&lt;/td&gt;&lt;td class="izq6a-color" width="10%"&gt;636&lt;/td&gt;&lt;td class="izq6a-color" width="20%"&gt;PUBLICACION DE STATUS ANTERIOR EN BOLETIN DE LA PROPIEDAD INDUSTRIAL (30 DIAS HABILES) &lt;/td&gt;&lt;td class="izq6a-color" width="10%"&gt;13/11/2024&lt;/td&gt;&lt;td class="izq6a-color" width="30%"&gt;DEVUELTA EN BOLETIN 636&lt;/td&gt;&lt;td class="celda8" width="10%"&gt;&lt;a href="https://webpi.sapi.gob.ve/documentos/devolucion/marcas/forma/boletin636/2024009404.pdf" target="_blank"&gt;&lt;img border="1" height="40" src="https://webpi.sapi.gob.ve/imagenes/ver_devolucion.png" width="40"/&gt;&lt;/a&gt;&lt;/td&gt;&lt;/tr&gt;&lt;tr&gt;&lt;td class="izq6a-color" width="10%"&gt;09/12/2024&lt;/td&gt;&lt;td class="izq6a-color" width="10%"&gt;&lt;/td&gt;&lt;td class="izq6a-color" width="10%"&gt;636&lt;/td&gt;&lt;td class="izq6a-color" width="20%"&gt;ESCRITO DE REINGRESO&lt;/td&gt;&lt;td class="izq6a-color" width="10%"&gt;09/12/2024&lt;/td&gt;&lt;td class="izq6a-color" width="30%"&gt;Contestacion a Oficio de Devolucion de forma publicado en el boletin: 636. Tramite Webpi: 468048&lt;/td&gt;&lt;td class="celda8" width="10%"&gt;&lt;a href="https://webpi.sapi.gob.ve/documentos/cdevolucion/marcas/forma/boletin636/ecd_2024009404.pdf" target="_blank"&gt;&lt;img border="1" height="40" src="https://webpi.sapi.gob.ve/imagenes/ver_devolucion.png" width="40"/&gt;&lt;/a&gt;&lt;/td&gt;&lt;/tr&gt;&lt;/table&gt;</t>
  </si>
  <si>
    <t>Webpi 28-feb-2025 03:59:34</t>
  </si>
  <si>
    <t>PUBLICADA EN BOLETIN 636</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</si>
  <si>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width="10%"&gt;08/10/2024&lt;/td&gt;&lt;td class="izq6a-color" width="10%"&gt;&lt;/td&gt;&lt;td class="izq6a-color" width="10%"&gt;0&lt;/td&gt;&lt;td class="izq6a-color" width="20%"&gt;INGRESO DE SOLICITUD&lt;/td&gt;&lt;td class="izq6a-color" width="10%"&gt;08/10/2024&lt;/td&gt;&lt;td class="izq6a-color" width="30%"&gt;Pago de Tasa y Publicacion en Prensa: F0715558 Tramite: 450132 Ref.: 438461&lt;/td&gt;&lt;td class="celda8" width="10%"&gt;  &lt;/td&gt;&lt;/tr&gt;&lt;tr&gt;&lt;td class="izq6a-color" width="10%"&gt;10/10/2024&lt;/td&gt;&lt;td class="izq6a-color" width="10%"&gt;&lt;/td&gt;&lt;td class="izq6a-color" width="10%"&gt;0&lt;/td&gt;&lt;td class="izq6a-color" width="20%"&gt;SOLICITUD CON EXAMEN DE FORMA APROBADO - PUBLICACION PRENSA AUTOMATICA&lt;/td&gt;&lt;td class="izq6a-color" width="10%"&gt;10/10/2024&lt;/td&gt;&lt;td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450132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&lt;/td&gt;&lt;/tr&gt;&lt;/table&gt;</t>
  </si>
  <si>
    <t>Webpi 28-feb-2025 03:59:46</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</si>
  <si>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width="10%"&gt;09/10/2024&lt;/td&gt;&lt;td class="izq6a-color" width="10%"&gt;&lt;/td&gt;&lt;td class="izq6a-color" width="10%"&gt;0&lt;/td&gt;&lt;td class="izq6a-color" width="20%"&gt;INGRESO DE SOLICITUD&lt;/td&gt;&lt;td class="izq6a-color" width="10%"&gt;09/10/2024&lt;/td&gt;&lt;td class="izq6a-color" width="30%"&gt;Pago de Tasa y Publicacion en Prensa: F0718757 Tramite: 453265 Ref.: 440428&lt;/td&gt;&lt;td class="celda8" width="10%"&gt;  &lt;/td&gt;&lt;/tr&gt;&lt;tr&gt;&lt;td class="izq6a-color" width="10%"&gt;15/10/2024&lt;/td&gt;&lt;td class="izq6a-color" width="10%"&gt;&lt;/td&gt;&lt;td class="izq6a-color" width="10%"&gt;0&lt;/td&gt;&lt;td class="izq6a-color" width="20%"&gt;SOLICITUD CON EXAMEN DE FORMA APROBADO - PUBLICACION PRENSA AUTOMATICA&lt;/td&gt;&lt;td class="izq6a-color" width="10%"&gt;15/10/2024&lt;/td&gt;&lt;td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453265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&lt;/td&gt;&lt;/tr&gt;&lt;/table&gt;</t>
  </si>
  <si>
    <t>Webpi 28-feb-2025 03:59:57</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</si>
  <si>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width="10%"&gt;09/10/2024&lt;/td&gt;&lt;td class="izq6a-color" width="10%"&gt;&lt;/td&gt;&lt;td class="izq6a-color" width="10%"&gt;0&lt;/td&gt;&lt;td class="izq6a-color" width="20%"&gt;INGRESO DE SOLICITUD&lt;/td&gt;&lt;td class="izq6a-color" width="10%"&gt;09/10/2024&lt;/td&gt;&lt;td class="izq6a-color" width="30%"&gt;Pago de Tasa y Publicacion en Prensa: F0719074 Tramite: 453586 Ref.: 440660&lt;/td&gt;&lt;td class="celda8" width="10%"&gt;  &lt;/td&gt;&lt;/tr&gt;&lt;tr&gt;&lt;td class="izq6a-color" width="10%"&gt;14/10/2024&lt;/td&gt;&lt;td class="izq6a-color" width="10%"&gt;&lt;/td&gt;&lt;td class="izq6a-color" width="10%"&gt;0&lt;/td&gt;&lt;td class="izq6a-color" width="20%"&gt;SOLICITUD CON EXAMEN DE FORMA APROBADO - PUBLICACION PRENSA AUTOMATICA&lt;/td&gt;&lt;td class="izq6a-color" width="10%"&gt;14/10/2024&lt;/td&gt;&lt;td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453586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width="10%"&gt;20/01/2025&lt;/td&gt;&lt;td class="izq6a-color" width="10%"&gt;&lt;/td&gt;&lt;td class="izq6a-color" width="10%"&gt;&lt;/td&gt;&lt;td class="izq6a-color" width="20%"&gt;BUSQUEDA GRAFICA ELABORADA, PENDIENTE DE EXAMEN DE FONDO&lt;/td&gt;&lt;td class="izq6a-color" width="10%"&gt;20/01/2025&lt;/td&gt;&lt;td class="izq6a-color" width="30%"&gt;BUSQUEDA GRAFICA ELABORADA, PENDIENTE DE EXAMEN DE FONDO&lt;/td&gt;&lt;td class="celda8" width="10%"&gt;  &lt;/td&gt;&lt;/tr&gt;&lt;tr&gt;&lt;td class="izq6a-color" width="10%"&gt;29/01/2025&lt;/td&gt;&lt;td class="izq6a-color" width="10%"&gt;&lt;/td&gt;&lt;td class="izq6a-color" width="10%"&gt;0&lt;/td&gt;&lt;td class="izq6a-color" width="20%"&gt;SOLICITUD EN EXAMEN DE REGISTRABILIDAD&lt;/td&gt;&lt;td class="izq6a-color" width="10%"&gt;29/01/2025&lt;/td&gt;&lt;td class="izq6a-color" width="30%"&gt;&lt;/td&gt;&lt;td class="celda8" width="10%"&gt;  &lt;/td&gt;&lt;/tr&gt;&lt;tr&gt;&lt;td class="izq6a-color" width="10%"&gt;26/02/2025&lt;/td&gt;&lt;td class="izq6a-color" width="10%"&gt;10/04/2025&lt;/td&gt;&lt;td class="izq6a-color" width="10%"&gt;639&lt;/td&gt;&lt;td class="izq6a-color" width="20%"&gt;PUBLICACION DE STATUS ANTERIOR EN BOLETIN DE LA PROPIEDAD INDUSTRIAL (30 DIAS HABILES) &lt;/td&gt;&lt;td class="izq6a-color" width="10%"&gt;26/02/2025&lt;/td&gt;&lt;td class="izq6a-color" width="30%"&gt;CONCEDIDA EN BOLETIN 639&lt;/td&gt;&lt;td class="celda8" width="10%"&gt;  &lt;/td&gt;&lt;/tr&gt;&lt;/table&gt;</t>
  </si>
  <si>
    <t>Webpi 28-feb-2025 04:00:09</t>
  </si>
  <si>
    <t>DETENER: 97-6414 (ST. 104), GRAN LOGIA DE LA REPUBLICA DE VENEZUELA. TIT: GRAN LOGIA DE LA REPUBLICA DE VENEZUELA.</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</si>
  <si>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width="10%"&gt;14/10/2024&lt;/td&gt;&lt;td class="izq6a-color" width="10%"&gt;&lt;/td&gt;&lt;td class="izq6a-color" width="10%"&gt;0&lt;/td&gt;&lt;td class="izq6a-color" width="20%"&gt;INGRESO DE SOLICITUD&lt;/td&gt;&lt;td class="izq6a-color" width="10%"&gt;14/10/2024&lt;/td&gt;&lt;td class="izq6a-color" width="30%"&gt;Pago de Tasa y Publicacion en Prensa: F0719734 Tramite: 454258 Ref.: 441145&lt;/td&gt;&lt;td class="celda8" width="10%"&gt;  &lt;/td&gt;&lt;/tr&gt;&lt;tr&gt;&lt;td class="izq6a-color" width="10%"&gt;16/10/2024&lt;/td&gt;&lt;td class="izq6a-color" width="10%"&gt;&lt;/td&gt;&lt;td class="izq6a-color" width="10%"&gt;0&lt;/td&gt;&lt;td class="izq6a-color" width="20%"&gt;SOLICITUD CON EXAMEN DE FORMA APROBADO - PUBLICACION PRENSA AUTOMATICA&lt;/td&gt;&lt;td class="izq6a-color" width="10%"&gt;16/10/2024&lt;/td&gt;&lt;td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454258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width="10%"&gt;22/01/2025&lt;/td&gt;&lt;td class="izq6a-color" width="10%"&gt;&lt;/td&gt;&lt;td class="izq6a-color" width="10%"&gt;&lt;/td&gt;&lt;td class="izq6a-color" width="20%"&gt;BUSQUEDA GRAFICA ELABORADA, PENDIENTE DE EXAMEN DE FONDO&lt;/td&gt;&lt;td class="izq6a-color" width="10%"&gt;22/01/2025&lt;/td&gt;&lt;td class="izq6a-color" width="30%"&gt;BUSQUEDA GRAFICA ELABORADA, PENDIENTE DE EXAMEN DE FONDO&lt;/td&gt;&lt;td class="celda8" width="10%"&gt;  &lt;/td&gt;&lt;/tr&gt;&lt;tr&gt;&lt;td class="izq6a-color" width="10%"&gt;29/01/2025&lt;/td&gt;&lt;td class="izq6a-color" width="10%"&gt;&lt;/td&gt;&lt;td class="izq6a-color" width="10%"&gt;0&lt;/td&gt;&lt;td class="izq6a-color" width="20%"&gt;SOLICITUD DETENIDA&lt;/td&gt;&lt;td class="izq6a-color" width="10%"&gt;29/01/2025&lt;/td&gt;&lt;td class="izq6a-color" width="30%"&gt;DETENER: 97-6414 (ST. 104), GRAN LOGIA DE LA REPUBLICA DE VENEZUELA. TIT: GRAN LOGIA DE LA REPUBLICA DE VENEZUELA.&lt;/td&gt;&lt;td class="celda8" width="10%"&gt;  &lt;/td&gt;&lt;/tr&gt;&lt;/table&gt;</t>
  </si>
  <si>
    <t>Webpi 28-feb-2025 04:00:21</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</si>
  <si>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width="10%"&gt;16/10/2024&lt;/td&gt;&lt;td class="izq6a-color" width="10%"&gt;&lt;/td&gt;&lt;td class="izq6a-color" width="10%"&gt;0&lt;/td&gt;&lt;td class="izq6a-color" width="20%"&gt;INGRESO DE SOLICITUD&lt;/td&gt;&lt;td class="izq6a-color" width="10%"&gt;16/10/2024&lt;/td&gt;&lt;td class="izq6a-color" width="30%"&gt;Pago de Tasa y Publicacion en Prensa: F0720335 Tramite: 454923 Ref.: 441684&lt;/td&gt;&lt;td class="celda8" width="10%"&gt;  &lt;/td&gt;&lt;/tr&gt;&lt;tr&gt;&lt;td class="izq6a-color" width="10%"&gt;21/10/2024&lt;/td&gt;&lt;td class="izq6a-color" width="10%"&gt;&lt;/td&gt;&lt;td class="izq6a-color" width="10%"&gt;0&lt;/td&gt;&lt;td class="izq6a-color" width="20%"&gt;SOLICITUD CON EXAMEN DE FORMA APROBADO - PUBLICACION PRENSA AUTOMATICA&lt;/td&gt;&lt;td class="izq6a-color" width="10%"&gt;21/10/2024&lt;/td&gt;&lt;td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454923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width="10%"&gt;27/01/2025&lt;/td&gt;&lt;td class="izq6a-color" width="10%"&gt;&lt;/td&gt;&lt;td class="izq6a-color" width="10%"&gt;&lt;/td&gt;&lt;td class="izq6a-color" width="20%"&gt;BUSQUEDA GRAFICA ELABORADA, PENDIENTE DE EXAMEN DE FONDO&lt;/td&gt;&lt;td class="izq6a-color" width="10%"&gt;27/01/2025&lt;/td&gt;&lt;td class="izq6a-color" width="30%"&gt;BUSQUEDA GRAFICA ELABORADA, PENDIENTE DE EXAMEN DE FONDO&lt;/td&gt;&lt;td class="celda8" width="10%"&gt;  &lt;/td&gt;&lt;/tr&gt;&lt;/table&gt;</t>
  </si>
  <si>
    <t>Webpi 28-feb-2025 04:00:33</t>
  </si>
  <si>
    <t>&lt;table border="0" cellpadding="1" cellspacing="1" width="100%"&gt; &lt;tr&gt; &lt;td class="Estilo5" width="10%"&gt;Fecha Evento&lt;/td&gt; &lt;td class="Estilo5" width="10%"&gt;Vencimiento Evento&lt;/td&gt; &lt;td class="Estilo5" width="10%"&gt;N Documento&lt;/td&gt; &lt;td class="Estilo5" width="20%"&gt;Descripción Evento&lt;/td&gt; &lt;td class="Estilo5" width="10%"&gt;Fecha de Transacción&lt;/td&gt; &lt;td class="Estilo5" width="30%"&gt;Comentarios&lt;/td&gt; &lt;td class="Estilo5" width="10%"&gt;Documento&lt;/td&gt; &lt;/tr&gt; &lt;tr&gt;&lt;td class="izq6a-color" width="10%"&gt;16/10/2024&lt;/td&gt;&lt;td class="izq6a-color" width="10%"&gt;&lt;/td&gt;&lt;td class="izq6a-color" width="10%"&gt;0&lt;/td&gt;&lt;td class="izq6a-color" width="20%"&gt;INGRESO DE SOLICITUD&lt;/td&gt;&lt;td class="izq6a-color" width="10%"&gt;16/10/2024&lt;/td&gt;&lt;td class="izq6a-color" width="30%"&gt;Pago de Tasa y Publicacion en Prensa: F0720654 Tramite: 455175 Ref.: 441927&lt;/td&gt;&lt;td class="celda8" width="10%"&gt;  &lt;/td&gt;&lt;/tr&gt;&lt;tr&gt;&lt;td class="izq6a-color" width="10%"&gt;21/10/2024&lt;/td&gt;&lt;td class="izq6a-color" width="10%"&gt;&lt;/td&gt;&lt;td class="izq6a-color" width="10%"&gt;0&lt;/td&gt;&lt;td class="izq6a-color" width="20%"&gt;SOLICITUD CON EXAMEN DE FORMA APROBADO - PUBLICACION PRENSA AUTOMATICA&lt;/td&gt;&lt;td class="izq6a-color" width="10%"&gt;21/10/2024&lt;/td&gt;&lt;td class="izq6a-color" width="30%"&gt;&lt;/td&gt;&lt;td class="celda8" width="10%"&gt;  &lt;/td&gt;&lt;/tr&gt;&lt;tr&gt;&lt;td class="izq6a-color" width="10%"&gt;21/10/2024&lt;/td&gt;&lt;td class="izq6a-color" width="10%"&gt;&lt;/td&gt;&lt;td class="izq6a-color" width="10%"&gt;0&lt;/td&gt;&lt;td class="izq6a-color" width="20%"&gt;RECEPCION DE PUBLICACION EN PRENSA&lt;/td&gt;&lt;td class="izq6a-color" width="10%"&gt;22/10/2024&lt;/td&gt;&lt;td class="izq6a-color" width="30%"&gt;Periodico Digital del SAPI No.:2624 de Fecha: 21/10/2024 segun T/No.: 455175 &lt;/td&gt;&lt;td class="celda8" width="10%"&gt;  &lt;/td&gt;&lt;/tr&gt;&lt;tr&gt;&lt;td class="izq6a-color" width="10%"&gt;02/11/2024&lt;/td&gt;&lt;td class="izq6a-color" width="10%"&gt;&lt;/td&gt;&lt;td class="izq6a-color" width="10%"&gt;635&lt;/td&gt;&lt;td class="izq6a-color" width="20%"&gt;ORDEN DE PUBLICACION EN BOLETIN COMO SOLICITADA&lt;/td&gt;&lt;td class="izq6a-color" width="10%"&gt;02/11/2024&lt;/td&gt;&lt;td class="izq6a-color" width="30%"&gt;&lt;/td&gt;&lt;td class="celda8" width="10%"&gt;  &lt;/td&gt;&lt;/tr&gt;&lt;tr&gt;&lt;td class="izq6a-color" width="10%"&gt;13/11/2024&lt;/td&gt;&lt;td class="izq6a-color" width="10%"&gt;07/01/2025&lt;/td&gt;&lt;td class="izq6a-color" width="10%"&gt;636&lt;/td&gt;&lt;td class="izq6a-color" width="20%"&gt;PUBLICACION DE LA MARCA COMO SOLICITADA &lt;/td&gt;&lt;td class="izq6a-color" width="10%"&gt;13/11/2024&lt;/td&gt;&lt;td class="izq6a-color" width="30%"&gt;PUBLICADA EN BOLETIN 636&lt;/td&gt;&lt;td class="celda8" width="10%"&gt;  &lt;/td&gt;&lt;/tr&gt;&lt;tr&gt;&lt;td class="izq6a-color" width="10%"&gt;20/01/2025&lt;/td&gt;&lt;td class="izq6a-color" width="10%"&gt;&lt;/td&gt;&lt;td class="izq6a-color" width="10%"&gt;0&lt;/td&gt;&lt;td class="izq6a-color" width="20%"&gt;SOLICITUD EN EXAMEN DE REGISTRABILIDAD&lt;/td&gt;&lt;td class="izq6a-color" width="10%"&gt;20/01/2025&lt;/td&gt;&lt;td class="izq6a-color" width="30%"&gt;&lt;/td&gt;&lt;td class="celda8" width="10%"&gt;  &lt;/td&gt;&lt;/tr&gt;&lt;tr&gt;&lt;td class="izq6a-color" width="10%"&gt;26/02/2025&lt;/td&gt;&lt;td class="izq6a-color" width="10%"&gt;10/04/2025&lt;/td&gt;&lt;td class="izq6a-color" width="10%"&gt;639&lt;/td&gt;&lt;td class="izq6a-color" width="20%"&gt;PUBLICACION DE STATUS ANTERIOR EN BOLETIN DE LA PROPIEDAD INDUSTRIAL (30 DIAS HABILES) &lt;/td&gt;&lt;td class="izq6a-color" width="10%"&gt;26/02/2025&lt;/td&gt;&lt;td class="izq6a-color" width="30%"&gt;CONCEDIDA EN BOLETIN 639&lt;/td&gt;&lt;td class="celda8" width="10%"&gt;  &lt;/td&gt;&lt;/tr&gt;&lt;/table&gt;</t>
  </si>
  <si>
    <t>query dated</t>
  </si>
  <si>
    <t>id solicitante2</t>
  </si>
  <si>
    <t>id solicitante3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</si>
</sst>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yy"/>
    <numFmt numFmtId="165" formatCode="[$-C0A]dd\-mmmyyyy"/>
  </numFmts>
  <fonts count="5" x14ac:knownFonts="1">
    <font>
      <sz val="11"/>
      <color theme="1"/>
      <name val="Futura Lt BT"/>
      <family val="2"/>
    </font>
    <font>
      <b/>
      <sz val="8"/>
      <color theme="1"/>
      <name val="Consolas"/>
      <family val="3"/>
    </font>
    <font>
      <sz val="8"/>
      <color theme="1"/>
      <name val="Consolas"/>
      <family val="3"/>
    </font>
    <font>
      <u/>
      <sz val="8"/>
      <color theme="10"/>
      <name val="Consolas"/>
      <family val="3"/>
    </font>
    <font>
      <b/>
      <sz val="10"/>
      <color theme="1"/>
      <name val="Consolas"/>
      <family val="3"/>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2" fillId="0" borderId="0" xfId="0" applyFont="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2" fillId="2" borderId="1" xfId="0" applyFont="1" applyFill="1" applyBorder="1" applyAlignment="1">
      <alignment vertical="top"/>
    </xf>
    <xf numFmtId="0" fontId="2" fillId="2" borderId="0" xfId="0" applyFont="1" applyFill="1" applyAlignment="1">
      <alignment vertical="top"/>
    </xf>
    <xf numFmtId="0" fontId="2" fillId="0" borderId="0" xfId="0" applyFont="1" applyAlignment="1">
      <alignment horizontal="center" vertical="top"/>
    </xf>
    <xf numFmtId="0" fontId="1" fillId="0" borderId="1" xfId="0" applyFont="1" applyBorder="1" applyAlignment="1">
      <alignment vertical="top"/>
    </xf>
    <xf numFmtId="0" fontId="1" fillId="0" borderId="0" xfId="0" applyFont="1" applyAlignment="1">
      <alignment vertical="top"/>
    </xf>
    <xf numFmtId="0" fontId="1" fillId="0" borderId="1" xfId="0" applyFont="1" applyBorder="1" applyAlignment="1">
      <alignment horizontal="center" vertical="top"/>
    </xf>
    <xf numFmtId="0" fontId="2" fillId="0" borderId="1" xfId="0" applyFont="1" applyBorder="1" applyAlignment="1">
      <alignment horizontal="center" vertical="top" wrapText="1"/>
    </xf>
    <xf numFmtId="15" fontId="2" fillId="0" borderId="0" xfId="0" applyNumberFormat="1" applyFont="1" applyAlignment="1">
      <alignment vertical="top"/>
    </xf>
    <xf numFmtId="165" fontId="2" fillId="0" borderId="0" xfId="0" applyNumberFormat="1" applyFont="1" applyAlignment="1">
      <alignment horizontal="center" vertical="top"/>
    </xf>
    <xf numFmtId="0" fontId="1" fillId="0" borderId="0" xfId="0" applyFont="1" applyAlignment="1">
      <alignment horizontal="center" vertical="top"/>
    </xf>
    <xf numFmtId="165" fontId="1" fillId="0" borderId="0" xfId="0" applyNumberFormat="1" applyFont="1" applyAlignment="1">
      <alignment horizontal="center" vertical="top"/>
    </xf>
    <xf numFmtId="0" fontId="3" fillId="0" borderId="1" xfId="1" applyBorder="1" applyAlignment="1">
      <alignment horizontal="center" vertical="top"/>
    </xf>
    <xf numFmtId="0" fontId="2" fillId="0" borderId="1" xfId="0" applyFont="1" applyBorder="1" applyAlignment="1">
      <alignment horizontal="center" vertical="top"/>
    </xf>
    <xf numFmtId="164" fontId="2" fillId="0" borderId="1" xfId="0" applyNumberFormat="1" applyFont="1" applyBorder="1" applyAlignment="1">
      <alignment vertical="top"/>
    </xf>
    <xf numFmtId="164" fontId="3" fillId="0" borderId="1" xfId="1" applyNumberFormat="1" applyBorder="1" applyAlignment="1">
      <alignment horizontal="center" vertical="top"/>
    </xf>
    <xf numFmtId="164" fontId="2" fillId="0" borderId="1" xfId="0" applyNumberFormat="1" applyFont="1" applyBorder="1" applyAlignment="1">
      <alignment horizontal="center" vertical="top"/>
    </xf>
    <xf numFmtId="0" fontId="2" fillId="0" borderId="1" xfId="0" applyFont="1" applyBorder="1" applyAlignment="1">
      <alignment horizontal="left" vertical="top"/>
    </xf>
    <xf numFmtId="0" fontId="2" fillId="0" borderId="0" xfId="0" applyFont="1" applyAlignment="1">
      <alignment horizontal="left" vertical="top"/>
    </xf>
    <xf numFmtId="15" fontId="2" fillId="0" borderId="1" xfId="0" applyNumberFormat="1" applyFont="1" applyBorder="1" applyAlignment="1">
      <alignment horizontal="center" vertical="top"/>
    </xf>
    <xf numFmtId="15" fontId="2" fillId="0" borderId="1" xfId="0" applyNumberFormat="1" applyFont="1" applyBorder="1" applyAlignment="1">
      <alignment vertical="top"/>
    </xf>
    <xf numFmtId="0" fontId="2" fillId="2" borderId="0" xfId="0" applyFont="1" applyFill="1" applyAlignment="1">
      <alignment horizontal="center" vertical="top"/>
    </xf>
    <xf numFmtId="0" fontId="1" fillId="3" borderId="0" xfId="0" applyFont="1" applyFill="1" applyAlignment="1">
      <alignment horizontal="center" vertical="top"/>
    </xf>
    <xf numFmtId="0" fontId="4" fillId="3" borderId="1" xfId="0" applyFont="1" applyFill="1" applyBorder="1" applyAlignment="1">
      <alignment vertical="top"/>
    </xf>
    <xf numFmtId="0" fontId="2" fillId="3" borderId="1" xfId="0" applyFont="1" applyFill="1" applyBorder="1" applyAlignment="1">
      <alignment vertical="top"/>
    </xf>
  </cellXfs>
  <cellStyles count="2">
    <cellStyle name="Hyperlink" xfId="1" builtinId="8" customBuilti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C9A3E-E315-4F7A-B80C-357CE40B91C1}">
  <dimension ref="A1:J23"/>
  <sheetViews>
    <sheetView showGridLines="0" workbookViewId="0">
      <pane ySplit="1" topLeftCell="A2" activePane="bottomLeft" state="frozen"/>
      <selection pane="bottomLeft"/>
    </sheetView>
  </sheetViews>
  <sheetFormatPr defaultRowHeight="11.25" x14ac:dyDescent="0.25"/>
  <cols>
    <col min="1" max="1" width="11.44140625" style="6" bestFit="1" customWidth="1"/>
    <col min="2" max="2" width="12.109375" style="1" bestFit="1" customWidth="1"/>
    <col min="3" max="3" width="11.44140625" style="1" bestFit="1" customWidth="1"/>
    <col min="4" max="4" width="21.77734375" style="1" bestFit="1" customWidth="1"/>
    <col min="5" max="5" width="12.109375" style="1" bestFit="1" customWidth="1"/>
    <col min="6" max="6" width="14.21875" style="1" bestFit="1" customWidth="1"/>
    <col min="7" max="7" width="20.33203125" style="1" bestFit="1" customWidth="1"/>
    <col min="8" max="8" width="8.77734375" style="1" bestFit="1" customWidth="1"/>
    <col min="9" max="9" width="12.109375" style="1" bestFit="1" customWidth="1"/>
    <col min="10" max="10" width="9.44140625" style="1" bestFit="1" customWidth="1"/>
    <col min="11" max="16384" width="8.88671875" style="1"/>
  </cols>
  <sheetData>
    <row r="1" spans="1:10" x14ac:dyDescent="0.25">
      <c r="A1" s="9" t="s">
        <v>1</v>
      </c>
      <c r="B1" s="9" t="s">
        <v>0</v>
      </c>
      <c r="C1" s="9" t="s">
        <v>2</v>
      </c>
      <c r="D1" s="9" t="s">
        <v>3</v>
      </c>
      <c r="E1" s="9" t="s">
        <v>4</v>
      </c>
      <c r="F1" s="9" t="s">
        <v>5</v>
      </c>
      <c r="G1" s="9" t="s">
        <v>6</v>
      </c>
      <c r="H1" s="7" t="s">
        <v>7</v>
      </c>
      <c r="I1" s="7" t="s">
        <v>1156</v>
      </c>
      <c r="J1" s="7" t="s">
        <v>1155</v>
      </c>
    </row>
    <row r="2" spans="1:10" x14ac:dyDescent="0.25">
      <c r="A2" s="10">
        <v>1001</v>
      </c>
      <c r="B2" s="2" t="s">
        <v>8</v>
      </c>
      <c r="C2" s="2" t="s">
        <v>9</v>
      </c>
      <c r="D2" s="2" t="s">
        <v>10</v>
      </c>
      <c r="E2" s="2" t="s">
        <v>11</v>
      </c>
      <c r="F2" s="2" t="s">
        <v>11</v>
      </c>
      <c r="G2" s="2" t="s">
        <v>12</v>
      </c>
      <c r="H2" s="2" t="s">
        <v>13</v>
      </c>
      <c r="I2" s="2" t="s">
        <v>14</v>
      </c>
      <c r="J2" s="2" t="s">
        <v>15</v>
      </c>
    </row>
    <row r="3" spans="1:10" x14ac:dyDescent="0.25">
      <c r="A3" s="10">
        <v>1002</v>
      </c>
      <c r="B3" s="2" t="s">
        <v>16</v>
      </c>
      <c r="C3" s="2" t="s">
        <v>17</v>
      </c>
      <c r="D3" s="2" t="s">
        <v>18</v>
      </c>
      <c r="E3" s="2" t="s">
        <v>11</v>
      </c>
      <c r="F3" s="2" t="s">
        <v>11</v>
      </c>
      <c r="G3" s="2" t="s">
        <v>19</v>
      </c>
      <c r="H3" s="2" t="s">
        <v>20</v>
      </c>
      <c r="I3" s="2" t="s">
        <v>21</v>
      </c>
      <c r="J3" s="2" t="s">
        <v>22</v>
      </c>
    </row>
    <row r="4" spans="1:10" x14ac:dyDescent="0.25">
      <c r="A4" s="10">
        <v>1003</v>
      </c>
      <c r="B4" s="2" t="s">
        <v>23</v>
      </c>
      <c r="C4" s="2" t="s">
        <v>24</v>
      </c>
      <c r="D4" s="2" t="s">
        <v>25</v>
      </c>
      <c r="E4" s="2" t="s">
        <v>11</v>
      </c>
      <c r="F4" s="2" t="s">
        <v>11</v>
      </c>
      <c r="G4" s="2" t="s">
        <v>26</v>
      </c>
      <c r="H4" s="2" t="s">
        <v>27</v>
      </c>
      <c r="I4" s="2" t="s">
        <v>28</v>
      </c>
      <c r="J4" s="2" t="s">
        <v>29</v>
      </c>
    </row>
    <row r="5" spans="1:10" x14ac:dyDescent="0.25">
      <c r="A5" s="10">
        <v>1004</v>
      </c>
      <c r="B5" s="2" t="s">
        <v>30</v>
      </c>
      <c r="C5" s="2" t="s">
        <v>31</v>
      </c>
      <c r="D5" s="2" t="s">
        <v>32</v>
      </c>
      <c r="E5" s="2" t="s">
        <v>11</v>
      </c>
      <c r="F5" s="2" t="s">
        <v>11</v>
      </c>
      <c r="G5" s="2" t="s">
        <v>33</v>
      </c>
      <c r="H5" s="2" t="s">
        <v>34</v>
      </c>
      <c r="I5" s="2" t="s">
        <v>35</v>
      </c>
      <c r="J5" s="2" t="s">
        <v>36</v>
      </c>
    </row>
    <row r="6" spans="1:10" x14ac:dyDescent="0.25">
      <c r="A6" s="10">
        <v>1005</v>
      </c>
      <c r="B6" s="2" t="s">
        <v>37</v>
      </c>
      <c r="C6" s="2" t="s">
        <v>38</v>
      </c>
      <c r="D6" s="2" t="s">
        <v>39</v>
      </c>
      <c r="E6" s="2" t="s">
        <v>11</v>
      </c>
      <c r="F6" s="2" t="s">
        <v>11</v>
      </c>
      <c r="G6" s="2" t="s">
        <v>40</v>
      </c>
      <c r="H6" s="2" t="s">
        <v>41</v>
      </c>
      <c r="I6" s="2" t="s">
        <v>42</v>
      </c>
      <c r="J6" s="2" t="s">
        <v>13</v>
      </c>
    </row>
    <row r="7" spans="1:10" x14ac:dyDescent="0.25">
      <c r="A7" s="10">
        <v>1006</v>
      </c>
      <c r="B7" s="2" t="s">
        <v>43</v>
      </c>
      <c r="C7" s="2" t="s">
        <v>44</v>
      </c>
      <c r="D7" s="2" t="s">
        <v>45</v>
      </c>
      <c r="E7" s="2" t="s">
        <v>11</v>
      </c>
      <c r="F7" s="2" t="s">
        <v>11</v>
      </c>
      <c r="G7" s="2" t="s">
        <v>46</v>
      </c>
      <c r="H7" s="2" t="s">
        <v>47</v>
      </c>
      <c r="I7" s="2" t="s">
        <v>48</v>
      </c>
      <c r="J7" s="2" t="s">
        <v>49</v>
      </c>
    </row>
    <row r="8" spans="1:10" x14ac:dyDescent="0.25">
      <c r="A8" s="10">
        <v>1007</v>
      </c>
      <c r="B8" s="2" t="s">
        <v>50</v>
      </c>
      <c r="C8" s="2" t="s">
        <v>51</v>
      </c>
      <c r="D8" s="2" t="s">
        <v>52</v>
      </c>
      <c r="E8" s="2" t="s">
        <v>11</v>
      </c>
      <c r="F8" s="2" t="s">
        <v>11</v>
      </c>
      <c r="G8" s="2" t="s">
        <v>53</v>
      </c>
      <c r="H8" s="2" t="s">
        <v>54</v>
      </c>
      <c r="I8" s="2" t="s">
        <v>55</v>
      </c>
      <c r="J8" s="2" t="s">
        <v>56</v>
      </c>
    </row>
    <row r="9" spans="1:10" x14ac:dyDescent="0.25">
      <c r="A9" s="10">
        <v>1008</v>
      </c>
      <c r="B9" s="2" t="s">
        <v>57</v>
      </c>
      <c r="C9" s="2" t="s">
        <v>58</v>
      </c>
      <c r="D9" s="2" t="s">
        <v>59</v>
      </c>
      <c r="E9" s="2" t="s">
        <v>11</v>
      </c>
      <c r="F9" s="2" t="s">
        <v>11</v>
      </c>
      <c r="G9" s="2" t="s">
        <v>60</v>
      </c>
      <c r="H9" s="2" t="s">
        <v>61</v>
      </c>
      <c r="I9" s="2" t="s">
        <v>62</v>
      </c>
      <c r="J9" s="2" t="s">
        <v>63</v>
      </c>
    </row>
    <row r="10" spans="1:10" x14ac:dyDescent="0.25">
      <c r="A10" s="10">
        <v>1009</v>
      </c>
      <c r="B10" s="2" t="s">
        <v>64</v>
      </c>
      <c r="C10" s="2" t="s">
        <v>65</v>
      </c>
      <c r="D10" s="2" t="s">
        <v>66</v>
      </c>
      <c r="E10" s="2" t="s">
        <v>11</v>
      </c>
      <c r="F10" s="2" t="s">
        <v>11</v>
      </c>
      <c r="G10" s="2" t="s">
        <v>67</v>
      </c>
      <c r="H10" s="2" t="s">
        <v>29</v>
      </c>
      <c r="I10" s="2" t="s">
        <v>68</v>
      </c>
      <c r="J10" s="2" t="s">
        <v>69</v>
      </c>
    </row>
    <row r="11" spans="1:10" x14ac:dyDescent="0.25">
      <c r="A11" s="10">
        <v>1010</v>
      </c>
      <c r="B11" s="2" t="s">
        <v>70</v>
      </c>
      <c r="C11" s="2" t="s">
        <v>71</v>
      </c>
      <c r="D11" s="2" t="s">
        <v>72</v>
      </c>
      <c r="E11" s="2" t="s">
        <v>11</v>
      </c>
      <c r="F11" s="2" t="s">
        <v>11</v>
      </c>
      <c r="G11" s="2" t="s">
        <v>73</v>
      </c>
      <c r="H11" s="2" t="s">
        <v>74</v>
      </c>
      <c r="I11" s="2" t="s">
        <v>75</v>
      </c>
      <c r="J11" s="2" t="s">
        <v>76</v>
      </c>
    </row>
    <row r="12" spans="1:10" x14ac:dyDescent="0.25">
      <c r="A12" s="10">
        <v>1011</v>
      </c>
      <c r="B12" s="2" t="s">
        <v>77</v>
      </c>
      <c r="C12" s="2" t="s">
        <v>78</v>
      </c>
      <c r="D12" s="2" t="s">
        <v>79</v>
      </c>
      <c r="E12" s="2" t="s">
        <v>11</v>
      </c>
      <c r="F12" s="2" t="s">
        <v>11</v>
      </c>
      <c r="G12" s="2" t="s">
        <v>80</v>
      </c>
      <c r="H12" s="2" t="s">
        <v>81</v>
      </c>
      <c r="I12" s="2" t="s">
        <v>82</v>
      </c>
      <c r="J12" s="2" t="s">
        <v>61</v>
      </c>
    </row>
    <row r="13" spans="1:10" x14ac:dyDescent="0.25">
      <c r="A13" s="10">
        <v>1012</v>
      </c>
      <c r="B13" s="2" t="s">
        <v>83</v>
      </c>
      <c r="C13" s="2" t="s">
        <v>84</v>
      </c>
      <c r="D13" s="2" t="s">
        <v>85</v>
      </c>
      <c r="E13" s="2" t="s">
        <v>11</v>
      </c>
      <c r="F13" s="2" t="s">
        <v>11</v>
      </c>
      <c r="G13" s="2" t="s">
        <v>86</v>
      </c>
      <c r="H13" s="2" t="s">
        <v>87</v>
      </c>
      <c r="I13" s="2" t="s">
        <v>88</v>
      </c>
      <c r="J13" s="2" t="s">
        <v>89</v>
      </c>
    </row>
    <row r="14" spans="1:10" x14ac:dyDescent="0.25">
      <c r="A14" s="10">
        <v>1013</v>
      </c>
      <c r="B14" s="2" t="s">
        <v>90</v>
      </c>
      <c r="C14" s="2" t="s">
        <v>91</v>
      </c>
      <c r="D14" s="2" t="s">
        <v>92</v>
      </c>
      <c r="E14" s="2" t="s">
        <v>11</v>
      </c>
      <c r="F14" s="2" t="s">
        <v>11</v>
      </c>
      <c r="G14" s="2" t="s">
        <v>93</v>
      </c>
      <c r="H14" s="2" t="s">
        <v>94</v>
      </c>
      <c r="I14" s="2" t="s">
        <v>95</v>
      </c>
      <c r="J14" s="2" t="s">
        <v>96</v>
      </c>
    </row>
    <row r="15" spans="1:10" x14ac:dyDescent="0.25">
      <c r="A15" s="10">
        <v>1014</v>
      </c>
      <c r="B15" s="2" t="s">
        <v>97</v>
      </c>
      <c r="C15" s="2" t="s">
        <v>98</v>
      </c>
      <c r="D15" s="2" t="s">
        <v>99</v>
      </c>
      <c r="E15" s="2" t="s">
        <v>11</v>
      </c>
      <c r="F15" s="2" t="s">
        <v>11</v>
      </c>
      <c r="G15" s="2" t="s">
        <v>100</v>
      </c>
      <c r="H15" s="2" t="s">
        <v>101</v>
      </c>
      <c r="I15" s="2" t="s">
        <v>102</v>
      </c>
      <c r="J15" s="2" t="s">
        <v>103</v>
      </c>
    </row>
    <row r="16" spans="1:10" x14ac:dyDescent="0.25">
      <c r="A16" s="10">
        <v>1015</v>
      </c>
      <c r="B16" s="2" t="s">
        <v>104</v>
      </c>
      <c r="C16" s="2" t="s">
        <v>105</v>
      </c>
      <c r="D16" s="2" t="s">
        <v>106</v>
      </c>
      <c r="E16" s="2" t="s">
        <v>11</v>
      </c>
      <c r="F16" s="2" t="s">
        <v>11</v>
      </c>
      <c r="G16" s="2" t="s">
        <v>107</v>
      </c>
      <c r="H16" s="2" t="s">
        <v>108</v>
      </c>
      <c r="I16" s="2" t="s">
        <v>109</v>
      </c>
      <c r="J16" s="2" t="s">
        <v>110</v>
      </c>
    </row>
    <row r="17" spans="1:10" x14ac:dyDescent="0.25">
      <c r="A17" s="10">
        <v>1016</v>
      </c>
      <c r="B17" s="2" t="s">
        <v>111</v>
      </c>
      <c r="C17" s="2" t="s">
        <v>112</v>
      </c>
      <c r="D17" s="2" t="s">
        <v>113</v>
      </c>
      <c r="E17" s="2" t="s">
        <v>11</v>
      </c>
      <c r="F17" s="2" t="s">
        <v>11</v>
      </c>
      <c r="G17" s="2" t="s">
        <v>114</v>
      </c>
      <c r="H17" s="2" t="s">
        <v>115</v>
      </c>
      <c r="I17" s="2" t="s">
        <v>116</v>
      </c>
      <c r="J17" s="2" t="s">
        <v>22</v>
      </c>
    </row>
    <row r="18" spans="1:10" x14ac:dyDescent="0.25">
      <c r="A18" s="10">
        <v>1017</v>
      </c>
      <c r="B18" s="2" t="s">
        <v>117</v>
      </c>
      <c r="C18" s="2" t="s">
        <v>118</v>
      </c>
      <c r="D18" s="2" t="s">
        <v>119</v>
      </c>
      <c r="E18" s="2" t="s">
        <v>11</v>
      </c>
      <c r="F18" s="2" t="s">
        <v>11</v>
      </c>
      <c r="G18" s="2" t="s">
        <v>120</v>
      </c>
      <c r="H18" s="2" t="s">
        <v>103</v>
      </c>
      <c r="I18" s="2" t="s">
        <v>121</v>
      </c>
      <c r="J18" s="2" t="s">
        <v>63</v>
      </c>
    </row>
    <row r="19" spans="1:10" x14ac:dyDescent="0.25">
      <c r="A19" s="10">
        <v>1018</v>
      </c>
      <c r="B19" s="2" t="s">
        <v>122</v>
      </c>
      <c r="C19" s="2" t="s">
        <v>123</v>
      </c>
      <c r="D19" s="2" t="s">
        <v>124</v>
      </c>
      <c r="E19" s="2" t="s">
        <v>11</v>
      </c>
      <c r="F19" s="2" t="s">
        <v>11</v>
      </c>
      <c r="G19" s="2" t="s">
        <v>125</v>
      </c>
      <c r="H19" s="2" t="s">
        <v>126</v>
      </c>
      <c r="I19" s="2" t="s">
        <v>127</v>
      </c>
      <c r="J19" s="2" t="s">
        <v>128</v>
      </c>
    </row>
    <row r="20" spans="1:10" x14ac:dyDescent="0.25">
      <c r="A20" s="10">
        <v>1019</v>
      </c>
      <c r="B20" s="2" t="s">
        <v>129</v>
      </c>
      <c r="C20" s="2" t="s">
        <v>130</v>
      </c>
      <c r="D20" s="2" t="s">
        <v>131</v>
      </c>
      <c r="E20" s="2" t="s">
        <v>11</v>
      </c>
      <c r="F20" s="2" t="s">
        <v>11</v>
      </c>
      <c r="G20" s="2" t="s">
        <v>132</v>
      </c>
      <c r="H20" s="2" t="s">
        <v>61</v>
      </c>
      <c r="I20" s="2" t="s">
        <v>28</v>
      </c>
      <c r="J20" s="2" t="s">
        <v>13</v>
      </c>
    </row>
    <row r="21" spans="1:10" x14ac:dyDescent="0.25">
      <c r="A21" s="10">
        <v>1020</v>
      </c>
      <c r="B21" s="2" t="s">
        <v>133</v>
      </c>
      <c r="C21" s="2" t="s">
        <v>134</v>
      </c>
      <c r="D21" s="2" t="s">
        <v>135</v>
      </c>
      <c r="E21" s="2" t="s">
        <v>11</v>
      </c>
      <c r="F21" s="2" t="s">
        <v>11</v>
      </c>
      <c r="G21" s="2" t="s">
        <v>136</v>
      </c>
      <c r="H21" s="2" t="s">
        <v>137</v>
      </c>
      <c r="I21" s="2" t="s">
        <v>138</v>
      </c>
      <c r="J21" s="2" t="s">
        <v>139</v>
      </c>
    </row>
    <row r="22" spans="1:10" x14ac:dyDescent="0.25">
      <c r="A22" s="10">
        <v>1021</v>
      </c>
      <c r="B22" s="2" t="s">
        <v>140</v>
      </c>
      <c r="C22" s="2" t="s">
        <v>78</v>
      </c>
      <c r="D22" s="2" t="s">
        <v>141</v>
      </c>
      <c r="E22" s="2" t="s">
        <v>11</v>
      </c>
      <c r="F22" s="2" t="s">
        <v>11</v>
      </c>
      <c r="G22" s="2" t="s">
        <v>142</v>
      </c>
      <c r="H22" s="2" t="s">
        <v>143</v>
      </c>
      <c r="I22" s="2" t="s">
        <v>144</v>
      </c>
      <c r="J22" s="2" t="s">
        <v>145</v>
      </c>
    </row>
    <row r="23" spans="1:10" x14ac:dyDescent="0.25">
      <c r="A23" s="10">
        <v>1022</v>
      </c>
      <c r="B23" s="2" t="s">
        <v>146</v>
      </c>
      <c r="C23" s="2" t="s">
        <v>84</v>
      </c>
      <c r="D23" s="2" t="s">
        <v>147</v>
      </c>
      <c r="E23" s="2" t="s">
        <v>11</v>
      </c>
      <c r="F23" s="2" t="s">
        <v>11</v>
      </c>
      <c r="G23" s="2" t="s">
        <v>148</v>
      </c>
      <c r="H23" s="2" t="s">
        <v>103</v>
      </c>
      <c r="I23" s="2" t="s">
        <v>149</v>
      </c>
      <c r="J23" s="2" t="s">
        <v>101</v>
      </c>
    </row>
  </sheetData>
  <pageMargins left="0.4" right="0.4" top="1.4" bottom="0.8" header="0.3" footer="0.3"/>
  <pageSetup paperSize="9" orientation="landscape" r:id="rId1"/>
  <headerFooter>
    <oddHeader>&amp;L&amp;G&amp;R&amp;G&amp;C&amp;F - &amp;A</oddHeader>
    <oddFooter>&amp;LNB&amp;CPag &amp;P / &amp;N&amp;R&amp;D - &amp;T</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CE3A-4ECB-4CF3-A294-B10D8C8B822C}">
  <dimension ref="A1:U201"/>
  <sheetViews>
    <sheetView showGridLines="0" tabSelected="1" workbookViewId="0">
      <pane ySplit="1" topLeftCell="A2" activePane="bottomLeft" state="frozen"/>
      <selection pane="bottomLeft" activeCell="B16" sqref="B16"/>
    </sheetView>
  </sheetViews>
  <sheetFormatPr defaultRowHeight="15" x14ac:dyDescent="0.25"/>
  <cols>
    <col min="1" max="1" width="2.77734375" style="1" bestFit="1" customWidth="1"/>
    <col min="2" max="2" width="19" style="1" bestFit="1" customWidth="1"/>
    <col min="3" max="3" width="12.109375" style="1" bestFit="1" customWidth="1"/>
    <col min="4" max="4" width="8.77734375" style="1" bestFit="1" customWidth="1"/>
    <col min="5" max="5" width="17.6640625" style="1" bestFit="1" customWidth="1"/>
    <col min="6" max="6" width="12.88671875" style="1" bestFit="1" customWidth="1"/>
    <col min="7" max="7" width="14.88671875" style="1" bestFit="1" customWidth="1"/>
    <col min="8" max="8" width="25.88671875" style="1" bestFit="1" customWidth="1"/>
    <col min="9" max="11" width="11.44140625" style="1" bestFit="1" customWidth="1"/>
    <col min="12" max="12" width="13.5546875" style="1" bestFit="1" customWidth="1"/>
    <col min="13" max="13" width="7.44140625" style="1" bestFit="1" customWidth="1"/>
    <col min="14" max="14" width="10.77734375" style="1" bestFit="1" customWidth="1"/>
    <col min="15" max="15" width="11.44140625" style="1" bestFit="1" customWidth="1"/>
    <col min="22" max="16384" width="8.88671875" style="1"/>
  </cols>
  <sheetData>
    <row r="1" spans="1:15" s="8" customFormat="1" ht="11.25" x14ac:dyDescent="0.25">
      <c r="A1" s="7" t="s">
        <v>1159</v>
      </c>
      <c r="B1" s="7" t="s">
        <v>1160</v>
      </c>
      <c r="C1" s="7" t="s">
        <v>1158</v>
      </c>
      <c r="D1" s="7" t="s">
        <v>1157</v>
      </c>
      <c r="E1" s="7" t="s">
        <v>3</v>
      </c>
      <c r="F1" s="7" t="s">
        <v>4</v>
      </c>
      <c r="G1" s="7" t="s">
        <v>5</v>
      </c>
      <c r="H1" s="7" t="s">
        <v>6</v>
      </c>
      <c r="I1" s="7" t="s">
        <v>7</v>
      </c>
      <c r="J1" s="7" t="s">
        <v>1156</v>
      </c>
      <c r="K1" s="7" t="s">
        <v>1155</v>
      </c>
      <c r="L1" s="8" t="s">
        <v>1308</v>
      </c>
      <c r="M1" s="8" t="s">
        <v>1309</v>
      </c>
      <c r="N1" s="8" t="s">
        <v>1320</v>
      </c>
      <c r="O1" s="8" t="s">
        <v>1321</v>
      </c>
    </row>
    <row r="2" spans="1:15" x14ac:dyDescent="0.25">
      <c r="A2" s="3">
        <v>1</v>
      </c>
      <c r="B2" s="3" t="s">
        <v>1154</v>
      </c>
      <c r="C2" s="3" t="s">
        <v>1169</v>
      </c>
      <c r="D2" s="3"/>
      <c r="E2" s="3" t="s">
        <v>1153</v>
      </c>
      <c r="F2" s="3" t="s">
        <v>255</v>
      </c>
      <c r="G2" s="3" t="s">
        <v>255</v>
      </c>
      <c r="H2" s="3" t="s">
        <v>1270</v>
      </c>
      <c r="I2" s="3" t="s">
        <v>1152</v>
      </c>
      <c r="J2" s="3" t="s">
        <v>1151</v>
      </c>
      <c r="K2" s="3" t="s">
        <v>1150</v>
      </c>
      <c r="N2" s="6" t="s">
        <v>1400</v>
      </c>
      <c r="O2" s="6">
        <v>1007</v>
      </c>
    </row>
    <row r="3" spans="1:15" x14ac:dyDescent="0.25">
      <c r="A3" s="3">
        <v>2</v>
      </c>
      <c r="B3" s="3" t="s">
        <v>1208</v>
      </c>
      <c r="C3" s="3" t="s">
        <v>162</v>
      </c>
      <c r="D3" s="3"/>
      <c r="E3" s="3" t="s">
        <v>1149</v>
      </c>
      <c r="F3" s="3" t="s">
        <v>168</v>
      </c>
      <c r="G3" s="3" t="s">
        <v>168</v>
      </c>
      <c r="H3" s="3" t="s">
        <v>1209</v>
      </c>
      <c r="I3" s="3" t="s">
        <v>1148</v>
      </c>
      <c r="J3" s="3" t="s">
        <v>1147</v>
      </c>
      <c r="K3" s="3" t="s">
        <v>1146</v>
      </c>
      <c r="N3" s="6" t="s">
        <v>1485</v>
      </c>
      <c r="O3" s="6">
        <v>1009</v>
      </c>
    </row>
    <row r="4" spans="1:15" x14ac:dyDescent="0.25">
      <c r="A4" s="3">
        <v>3</v>
      </c>
      <c r="B4" s="3" t="s">
        <v>163</v>
      </c>
      <c r="C4" s="3" t="s">
        <v>162</v>
      </c>
      <c r="D4" s="3"/>
      <c r="E4" s="3" t="s">
        <v>1145</v>
      </c>
      <c r="F4" s="3" t="s">
        <v>1161</v>
      </c>
      <c r="G4" s="3" t="s">
        <v>1161</v>
      </c>
      <c r="H4" s="3" t="s">
        <v>160</v>
      </c>
      <c r="I4" s="3" t="s">
        <v>1144</v>
      </c>
      <c r="J4" s="3" t="s">
        <v>1143</v>
      </c>
      <c r="K4" s="3" t="s">
        <v>1142</v>
      </c>
      <c r="N4" s="6" t="s">
        <v>1487</v>
      </c>
      <c r="O4" s="6">
        <v>1014</v>
      </c>
    </row>
    <row r="5" spans="1:15" x14ac:dyDescent="0.25">
      <c r="A5" s="3">
        <v>4</v>
      </c>
      <c r="B5" s="3" t="s">
        <v>1141</v>
      </c>
      <c r="C5" s="3" t="s">
        <v>162</v>
      </c>
      <c r="D5" s="3"/>
      <c r="E5" s="3" t="s">
        <v>589</v>
      </c>
      <c r="F5" s="3" t="s">
        <v>154</v>
      </c>
      <c r="G5" s="3" t="s">
        <v>154</v>
      </c>
      <c r="H5" s="3" t="s">
        <v>1140</v>
      </c>
      <c r="I5" s="3" t="s">
        <v>1139</v>
      </c>
      <c r="J5" s="3" t="s">
        <v>1138</v>
      </c>
      <c r="K5" s="3" t="s">
        <v>1137</v>
      </c>
      <c r="N5" s="6" t="s">
        <v>1411</v>
      </c>
      <c r="O5" s="6">
        <v>1004</v>
      </c>
    </row>
    <row r="6" spans="1:15" x14ac:dyDescent="0.25">
      <c r="A6" s="3">
        <v>5</v>
      </c>
      <c r="B6" s="3" t="s">
        <v>1136</v>
      </c>
      <c r="C6" s="3" t="s">
        <v>1169</v>
      </c>
      <c r="D6" s="3"/>
      <c r="E6" s="3" t="s">
        <v>1135</v>
      </c>
      <c r="F6" s="3" t="s">
        <v>1210</v>
      </c>
      <c r="G6" s="3" t="s">
        <v>1210</v>
      </c>
      <c r="H6" s="3" t="s">
        <v>1134</v>
      </c>
      <c r="I6" s="3" t="s">
        <v>1133</v>
      </c>
      <c r="J6" s="3" t="s">
        <v>1132</v>
      </c>
      <c r="K6" s="3" t="s">
        <v>1131</v>
      </c>
      <c r="N6" s="6" t="s">
        <v>1515</v>
      </c>
      <c r="O6" s="6">
        <v>1015</v>
      </c>
    </row>
    <row r="7" spans="1:15" x14ac:dyDescent="0.25">
      <c r="A7" s="3">
        <v>6</v>
      </c>
      <c r="B7" s="3" t="s">
        <v>1130</v>
      </c>
      <c r="C7" s="3" t="s">
        <v>1169</v>
      </c>
      <c r="D7" s="3"/>
      <c r="E7" s="3" t="s">
        <v>618</v>
      </c>
      <c r="F7" s="3" t="s">
        <v>225</v>
      </c>
      <c r="G7" s="3" t="s">
        <v>225</v>
      </c>
      <c r="H7" s="3" t="s">
        <v>1129</v>
      </c>
      <c r="I7" s="3" t="s">
        <v>1128</v>
      </c>
      <c r="J7" s="3" t="s">
        <v>1127</v>
      </c>
      <c r="K7" s="3" t="s">
        <v>1126</v>
      </c>
      <c r="N7" s="6" t="s">
        <v>1390</v>
      </c>
      <c r="O7" s="6">
        <v>1017</v>
      </c>
    </row>
    <row r="8" spans="1:15" x14ac:dyDescent="0.25">
      <c r="A8" s="4">
        <v>7</v>
      </c>
      <c r="B8" s="4" t="s">
        <v>1125</v>
      </c>
      <c r="C8" s="4" t="s">
        <v>1169</v>
      </c>
      <c r="D8" s="4" t="s">
        <v>1124</v>
      </c>
      <c r="E8" s="4" t="s">
        <v>922</v>
      </c>
      <c r="F8" s="4" t="s">
        <v>11</v>
      </c>
      <c r="G8" s="4" t="s">
        <v>11</v>
      </c>
      <c r="H8" s="4" t="s">
        <v>1123</v>
      </c>
      <c r="I8" s="4" t="s">
        <v>1122</v>
      </c>
      <c r="J8" s="4" t="s">
        <v>1121</v>
      </c>
      <c r="K8" s="4" t="s">
        <v>1120</v>
      </c>
      <c r="L8" s="5" t="s">
        <v>1319</v>
      </c>
      <c r="M8" s="5" t="s">
        <v>1310</v>
      </c>
    </row>
    <row r="9" spans="1:15" x14ac:dyDescent="0.25">
      <c r="A9" s="3">
        <v>8</v>
      </c>
      <c r="B9" s="3" t="s">
        <v>1288</v>
      </c>
      <c r="C9" s="3" t="s">
        <v>162</v>
      </c>
      <c r="D9" s="3"/>
      <c r="E9" s="3" t="s">
        <v>1119</v>
      </c>
      <c r="F9" s="3" t="s">
        <v>168</v>
      </c>
      <c r="G9" s="3" t="s">
        <v>168</v>
      </c>
      <c r="H9" s="3" t="s">
        <v>1289</v>
      </c>
      <c r="I9" s="3" t="s">
        <v>1118</v>
      </c>
      <c r="J9" s="3" t="s">
        <v>1117</v>
      </c>
      <c r="K9" s="3" t="s">
        <v>1116</v>
      </c>
      <c r="N9" s="6" t="s">
        <v>1474</v>
      </c>
      <c r="O9" s="6">
        <v>1008</v>
      </c>
    </row>
    <row r="10" spans="1:15" x14ac:dyDescent="0.25">
      <c r="A10" s="3">
        <v>9</v>
      </c>
      <c r="B10" s="3" t="s">
        <v>642</v>
      </c>
      <c r="C10" s="3" t="s">
        <v>1169</v>
      </c>
      <c r="D10" s="3"/>
      <c r="E10" s="3" t="s">
        <v>1115</v>
      </c>
      <c r="F10" s="3" t="s">
        <v>300</v>
      </c>
      <c r="G10" s="3" t="s">
        <v>300</v>
      </c>
      <c r="H10" s="3" t="s">
        <v>640</v>
      </c>
      <c r="I10" s="3" t="s">
        <v>1114</v>
      </c>
      <c r="J10" s="3" t="s">
        <v>1113</v>
      </c>
      <c r="K10" s="3" t="s">
        <v>1112</v>
      </c>
      <c r="N10" s="6" t="s">
        <v>1456</v>
      </c>
      <c r="O10" s="6">
        <v>1012</v>
      </c>
    </row>
    <row r="11" spans="1:15" x14ac:dyDescent="0.25">
      <c r="A11" s="3">
        <v>10</v>
      </c>
      <c r="B11" s="3" t="s">
        <v>50</v>
      </c>
      <c r="C11" s="3" t="s">
        <v>162</v>
      </c>
      <c r="D11" s="3"/>
      <c r="E11" s="3" t="s">
        <v>1111</v>
      </c>
      <c r="F11" s="3" t="s">
        <v>1307</v>
      </c>
      <c r="G11" s="3" t="s">
        <v>1307</v>
      </c>
      <c r="H11" s="3" t="s">
        <v>1162</v>
      </c>
      <c r="I11" s="3" t="s">
        <v>1110</v>
      </c>
      <c r="J11" s="3" t="s">
        <v>1109</v>
      </c>
      <c r="K11" s="3" t="s">
        <v>1108</v>
      </c>
      <c r="N11" s="6" t="s">
        <v>1440</v>
      </c>
      <c r="O11" s="6">
        <v>1015</v>
      </c>
    </row>
    <row r="12" spans="1:15" x14ac:dyDescent="0.25">
      <c r="A12" s="3">
        <v>11</v>
      </c>
      <c r="B12" s="3" t="s">
        <v>1290</v>
      </c>
      <c r="C12" s="3" t="s">
        <v>162</v>
      </c>
      <c r="D12" s="3"/>
      <c r="E12" s="3" t="s">
        <v>1097</v>
      </c>
      <c r="F12" s="3" t="s">
        <v>1161</v>
      </c>
      <c r="G12" s="3" t="s">
        <v>1161</v>
      </c>
      <c r="H12" s="3" t="s">
        <v>1291</v>
      </c>
      <c r="I12" s="3" t="s">
        <v>1107</v>
      </c>
      <c r="J12" s="3" t="s">
        <v>1106</v>
      </c>
      <c r="K12" s="3" t="s">
        <v>1105</v>
      </c>
      <c r="N12" s="6" t="s">
        <v>1513</v>
      </c>
      <c r="O12" s="6">
        <v>1011</v>
      </c>
    </row>
    <row r="13" spans="1:15" x14ac:dyDescent="0.25">
      <c r="A13" s="3">
        <v>12</v>
      </c>
      <c r="B13" s="3" t="s">
        <v>1104</v>
      </c>
      <c r="C13" s="3" t="s">
        <v>162</v>
      </c>
      <c r="D13" s="3"/>
      <c r="E13" s="3" t="s">
        <v>1103</v>
      </c>
      <c r="F13" s="3" t="s">
        <v>212</v>
      </c>
      <c r="G13" s="3" t="s">
        <v>212</v>
      </c>
      <c r="H13" s="3" t="s">
        <v>1102</v>
      </c>
      <c r="I13" s="3" t="s">
        <v>1101</v>
      </c>
      <c r="J13" s="3" t="s">
        <v>1100</v>
      </c>
      <c r="K13" s="3" t="s">
        <v>1099</v>
      </c>
      <c r="N13" s="6" t="s">
        <v>1425</v>
      </c>
      <c r="O13" s="6">
        <v>1005</v>
      </c>
    </row>
    <row r="14" spans="1:15" x14ac:dyDescent="0.25">
      <c r="A14" s="3">
        <v>13</v>
      </c>
      <c r="B14" s="3" t="s">
        <v>1098</v>
      </c>
      <c r="C14" s="3" t="s">
        <v>1169</v>
      </c>
      <c r="D14" s="3"/>
      <c r="E14" s="3" t="s">
        <v>1097</v>
      </c>
      <c r="F14" s="3" t="s">
        <v>1161</v>
      </c>
      <c r="G14" s="3" t="s">
        <v>1161</v>
      </c>
      <c r="H14" s="3" t="s">
        <v>1096</v>
      </c>
      <c r="I14" s="3" t="s">
        <v>1095</v>
      </c>
      <c r="J14" s="3" t="s">
        <v>1094</v>
      </c>
      <c r="K14" s="3" t="s">
        <v>1093</v>
      </c>
      <c r="N14" s="6" t="s">
        <v>1483</v>
      </c>
      <c r="O14" s="6">
        <v>1012</v>
      </c>
    </row>
    <row r="15" spans="1:15" x14ac:dyDescent="0.25">
      <c r="A15" s="3">
        <v>14</v>
      </c>
      <c r="B15" s="3" t="s">
        <v>733</v>
      </c>
      <c r="C15" s="3" t="s">
        <v>1169</v>
      </c>
      <c r="D15" s="3"/>
      <c r="E15" s="3" t="s">
        <v>1092</v>
      </c>
      <c r="F15" s="3" t="s">
        <v>1292</v>
      </c>
      <c r="G15" s="3" t="s">
        <v>1292</v>
      </c>
      <c r="H15" s="3" t="s">
        <v>732</v>
      </c>
      <c r="I15" s="3" t="s">
        <v>1091</v>
      </c>
      <c r="J15" s="3" t="s">
        <v>1090</v>
      </c>
      <c r="K15" s="3" t="s">
        <v>1089</v>
      </c>
      <c r="N15" s="6" t="s">
        <v>1420</v>
      </c>
      <c r="O15" s="6">
        <v>1022</v>
      </c>
    </row>
    <row r="16" spans="1:15" x14ac:dyDescent="0.25">
      <c r="A16" s="3">
        <v>15</v>
      </c>
      <c r="B16" s="3" t="s">
        <v>1088</v>
      </c>
      <c r="C16" s="3" t="s">
        <v>1169</v>
      </c>
      <c r="D16" s="3"/>
      <c r="E16" s="3" t="s">
        <v>618</v>
      </c>
      <c r="F16" s="3" t="s">
        <v>225</v>
      </c>
      <c r="G16" s="3" t="s">
        <v>225</v>
      </c>
      <c r="H16" s="3" t="s">
        <v>1087</v>
      </c>
      <c r="I16" s="3" t="s">
        <v>1086</v>
      </c>
      <c r="J16" s="3" t="s">
        <v>1085</v>
      </c>
      <c r="K16" s="3" t="s">
        <v>1084</v>
      </c>
      <c r="N16" s="6" t="s">
        <v>1391</v>
      </c>
      <c r="O16" s="6">
        <v>1014</v>
      </c>
    </row>
    <row r="17" spans="1:15" x14ac:dyDescent="0.25">
      <c r="A17" s="3">
        <v>16</v>
      </c>
      <c r="B17" s="3" t="s">
        <v>500</v>
      </c>
      <c r="C17" s="3" t="s">
        <v>1169</v>
      </c>
      <c r="D17" s="3"/>
      <c r="E17" s="3" t="s">
        <v>1083</v>
      </c>
      <c r="F17" s="3" t="s">
        <v>1292</v>
      </c>
      <c r="G17" s="3" t="s">
        <v>1292</v>
      </c>
      <c r="H17" s="3" t="s">
        <v>497</v>
      </c>
      <c r="I17" s="3" t="s">
        <v>1082</v>
      </c>
      <c r="J17" s="3" t="s">
        <v>1081</v>
      </c>
      <c r="K17" s="3" t="s">
        <v>1080</v>
      </c>
      <c r="N17" s="6" t="s">
        <v>1416</v>
      </c>
      <c r="O17" s="6">
        <v>1007</v>
      </c>
    </row>
    <row r="18" spans="1:15" x14ac:dyDescent="0.25">
      <c r="A18" s="3">
        <v>17</v>
      </c>
      <c r="B18" s="3" t="s">
        <v>940</v>
      </c>
      <c r="C18" s="3" t="s">
        <v>1169</v>
      </c>
      <c r="D18" s="3"/>
      <c r="E18" s="3" t="s">
        <v>1079</v>
      </c>
      <c r="F18" s="3" t="s">
        <v>235</v>
      </c>
      <c r="G18" s="3" t="s">
        <v>235</v>
      </c>
      <c r="H18" s="3" t="s">
        <v>1271</v>
      </c>
      <c r="I18" s="3" t="s">
        <v>1078</v>
      </c>
      <c r="J18" s="3" t="s">
        <v>1077</v>
      </c>
      <c r="K18" s="3" t="s">
        <v>1076</v>
      </c>
      <c r="N18" s="6" t="s">
        <v>1363</v>
      </c>
      <c r="O18" s="6">
        <v>1002</v>
      </c>
    </row>
    <row r="19" spans="1:15" x14ac:dyDescent="0.25">
      <c r="A19" s="3">
        <v>18</v>
      </c>
      <c r="B19" s="3" t="s">
        <v>1211</v>
      </c>
      <c r="C19" s="3" t="s">
        <v>162</v>
      </c>
      <c r="D19" s="3"/>
      <c r="E19" s="3" t="s">
        <v>1075</v>
      </c>
      <c r="F19" s="3" t="s">
        <v>255</v>
      </c>
      <c r="G19" s="3" t="s">
        <v>255</v>
      </c>
      <c r="H19" s="3" t="s">
        <v>1212</v>
      </c>
      <c r="I19" s="3" t="s">
        <v>1074</v>
      </c>
      <c r="J19" s="3" t="s">
        <v>1073</v>
      </c>
      <c r="K19" s="3" t="s">
        <v>1072</v>
      </c>
      <c r="N19" s="6" t="s">
        <v>1404</v>
      </c>
      <c r="O19" s="6">
        <v>1003</v>
      </c>
    </row>
    <row r="20" spans="1:15" x14ac:dyDescent="0.25">
      <c r="A20" s="3">
        <v>19</v>
      </c>
      <c r="B20" s="3" t="s">
        <v>1213</v>
      </c>
      <c r="C20" s="3" t="s">
        <v>162</v>
      </c>
      <c r="D20" s="3"/>
      <c r="E20" s="3" t="s">
        <v>1071</v>
      </c>
      <c r="F20" s="3" t="s">
        <v>225</v>
      </c>
      <c r="G20" s="3" t="s">
        <v>225</v>
      </c>
      <c r="H20" s="3" t="s">
        <v>1214</v>
      </c>
      <c r="I20" s="3" t="s">
        <v>1070</v>
      </c>
      <c r="J20" s="3" t="s">
        <v>1069</v>
      </c>
      <c r="K20" s="3" t="s">
        <v>1068</v>
      </c>
      <c r="N20" s="6" t="s">
        <v>1393</v>
      </c>
      <c r="O20" s="6">
        <v>1022</v>
      </c>
    </row>
    <row r="21" spans="1:15" x14ac:dyDescent="0.25">
      <c r="A21" s="3">
        <v>20</v>
      </c>
      <c r="B21" s="3" t="s">
        <v>1067</v>
      </c>
      <c r="C21" s="3" t="s">
        <v>1169</v>
      </c>
      <c r="D21" s="3"/>
      <c r="E21" s="3" t="s">
        <v>682</v>
      </c>
      <c r="F21" s="3" t="s">
        <v>300</v>
      </c>
      <c r="G21" s="3" t="s">
        <v>300</v>
      </c>
      <c r="H21" s="3" t="s">
        <v>1066</v>
      </c>
      <c r="I21" s="3" t="s">
        <v>1065</v>
      </c>
      <c r="J21" s="3" t="s">
        <v>1064</v>
      </c>
      <c r="K21" s="3" t="s">
        <v>1063</v>
      </c>
      <c r="N21" s="6" t="s">
        <v>1458</v>
      </c>
      <c r="O21" s="6">
        <v>1014</v>
      </c>
    </row>
    <row r="22" spans="1:15" x14ac:dyDescent="0.25">
      <c r="A22" s="3">
        <v>21</v>
      </c>
      <c r="B22" s="3" t="s">
        <v>1062</v>
      </c>
      <c r="C22" s="3" t="s">
        <v>162</v>
      </c>
      <c r="D22" s="3"/>
      <c r="E22" s="3" t="s">
        <v>1061</v>
      </c>
      <c r="F22" s="3" t="s">
        <v>1210</v>
      </c>
      <c r="G22" s="3" t="s">
        <v>1210</v>
      </c>
      <c r="H22" s="3" t="s">
        <v>1060</v>
      </c>
      <c r="I22" s="3" t="s">
        <v>1059</v>
      </c>
      <c r="J22" s="3" t="s">
        <v>1058</v>
      </c>
      <c r="K22" s="3" t="s">
        <v>1057</v>
      </c>
      <c r="N22" s="6" t="s">
        <v>1518</v>
      </c>
      <c r="O22" s="6">
        <v>1004</v>
      </c>
    </row>
    <row r="23" spans="1:15" x14ac:dyDescent="0.25">
      <c r="A23" s="3">
        <v>22</v>
      </c>
      <c r="B23" s="3" t="s">
        <v>1056</v>
      </c>
      <c r="C23" s="3" t="s">
        <v>1169</v>
      </c>
      <c r="D23" s="3"/>
      <c r="E23" s="3" t="s">
        <v>836</v>
      </c>
      <c r="F23" s="3" t="s">
        <v>225</v>
      </c>
      <c r="G23" s="3" t="s">
        <v>225</v>
      </c>
      <c r="H23" s="3" t="s">
        <v>1055</v>
      </c>
      <c r="I23" s="3" t="s">
        <v>1054</v>
      </c>
      <c r="J23" s="3" t="s">
        <v>1053</v>
      </c>
      <c r="K23" s="3" t="s">
        <v>1052</v>
      </c>
      <c r="N23" s="6" t="s">
        <v>1386</v>
      </c>
      <c r="O23" s="6">
        <v>1014</v>
      </c>
    </row>
    <row r="24" spans="1:15" x14ac:dyDescent="0.25">
      <c r="A24" s="3">
        <v>23</v>
      </c>
      <c r="B24" s="3" t="s">
        <v>1051</v>
      </c>
      <c r="C24" s="3" t="s">
        <v>1169</v>
      </c>
      <c r="D24" s="3"/>
      <c r="E24" s="3" t="s">
        <v>1050</v>
      </c>
      <c r="F24" s="3" t="s">
        <v>235</v>
      </c>
      <c r="G24" s="3" t="s">
        <v>235</v>
      </c>
      <c r="H24" s="3" t="s">
        <v>1272</v>
      </c>
      <c r="I24" s="3" t="s">
        <v>1049</v>
      </c>
      <c r="J24" s="3" t="s">
        <v>1048</v>
      </c>
      <c r="K24" s="3" t="s">
        <v>1047</v>
      </c>
      <c r="N24" s="6" t="s">
        <v>1362</v>
      </c>
      <c r="O24" s="6">
        <v>1015</v>
      </c>
    </row>
    <row r="25" spans="1:15" x14ac:dyDescent="0.25">
      <c r="A25" s="3">
        <v>24</v>
      </c>
      <c r="B25" s="3" t="s">
        <v>1170</v>
      </c>
      <c r="C25" s="3" t="s">
        <v>162</v>
      </c>
      <c r="D25" s="3" t="s">
        <v>1046</v>
      </c>
      <c r="E25" s="3" t="s">
        <v>1045</v>
      </c>
      <c r="F25" s="3" t="s">
        <v>11</v>
      </c>
      <c r="G25" s="3" t="s">
        <v>11</v>
      </c>
      <c r="H25" s="3" t="s">
        <v>1171</v>
      </c>
      <c r="I25" s="3" t="s">
        <v>1044</v>
      </c>
      <c r="J25" s="3" t="s">
        <v>1043</v>
      </c>
      <c r="K25" s="3" t="s">
        <v>1042</v>
      </c>
    </row>
    <row r="26" spans="1:15" x14ac:dyDescent="0.25">
      <c r="A26" s="3">
        <v>25</v>
      </c>
      <c r="B26" s="3" t="s">
        <v>1041</v>
      </c>
      <c r="C26" s="3" t="s">
        <v>1169</v>
      </c>
      <c r="D26" s="3"/>
      <c r="E26" s="3" t="s">
        <v>1040</v>
      </c>
      <c r="F26" s="3" t="s">
        <v>180</v>
      </c>
      <c r="G26" s="3" t="s">
        <v>180</v>
      </c>
      <c r="H26" s="3" t="s">
        <v>1039</v>
      </c>
      <c r="I26" s="3" t="s">
        <v>1038</v>
      </c>
      <c r="J26" s="3" t="s">
        <v>1037</v>
      </c>
      <c r="K26" s="3" t="s">
        <v>1036</v>
      </c>
      <c r="N26" s="6" t="s">
        <v>1530</v>
      </c>
      <c r="O26" s="6">
        <v>1011</v>
      </c>
    </row>
    <row r="27" spans="1:15" x14ac:dyDescent="0.25">
      <c r="A27" s="3">
        <v>26</v>
      </c>
      <c r="B27" s="3" t="s">
        <v>1035</v>
      </c>
      <c r="C27" s="3" t="s">
        <v>1169</v>
      </c>
      <c r="D27" s="3"/>
      <c r="E27" s="3" t="s">
        <v>1034</v>
      </c>
      <c r="F27" s="3" t="s">
        <v>235</v>
      </c>
      <c r="G27" s="3" t="s">
        <v>235</v>
      </c>
      <c r="H27" s="3" t="s">
        <v>1033</v>
      </c>
      <c r="I27" s="3" t="s">
        <v>1032</v>
      </c>
      <c r="J27" s="3" t="s">
        <v>1031</v>
      </c>
      <c r="K27" s="3" t="s">
        <v>1030</v>
      </c>
      <c r="N27" s="6" t="s">
        <v>1370</v>
      </c>
      <c r="O27" s="6">
        <v>1014</v>
      </c>
    </row>
    <row r="28" spans="1:15" x14ac:dyDescent="0.25">
      <c r="A28" s="3">
        <v>27</v>
      </c>
      <c r="B28" s="3" t="s">
        <v>1215</v>
      </c>
      <c r="C28" s="3" t="s">
        <v>1169</v>
      </c>
      <c r="D28" s="3"/>
      <c r="E28" s="3" t="s">
        <v>1029</v>
      </c>
      <c r="F28" s="3" t="s">
        <v>180</v>
      </c>
      <c r="G28" s="3" t="s">
        <v>180</v>
      </c>
      <c r="H28" s="3" t="s">
        <v>1216</v>
      </c>
      <c r="I28" s="3" t="s">
        <v>1028</v>
      </c>
      <c r="J28" s="3" t="s">
        <v>1027</v>
      </c>
      <c r="K28" s="3" t="s">
        <v>1026</v>
      </c>
      <c r="N28" s="6" t="s">
        <v>1528</v>
      </c>
      <c r="O28" s="6">
        <v>1004</v>
      </c>
    </row>
    <row r="29" spans="1:15" x14ac:dyDescent="0.25">
      <c r="A29" s="4">
        <v>28</v>
      </c>
      <c r="B29" s="4" t="s">
        <v>1025</v>
      </c>
      <c r="C29" s="4" t="s">
        <v>1169</v>
      </c>
      <c r="D29" s="4" t="s">
        <v>1024</v>
      </c>
      <c r="E29" s="4" t="s">
        <v>1023</v>
      </c>
      <c r="F29" s="4" t="s">
        <v>11</v>
      </c>
      <c r="G29" s="4" t="s">
        <v>11</v>
      </c>
      <c r="H29" s="4" t="s">
        <v>1022</v>
      </c>
      <c r="I29" s="4" t="s">
        <v>1021</v>
      </c>
      <c r="J29" s="4" t="s">
        <v>1020</v>
      </c>
      <c r="K29" s="4" t="s">
        <v>1019</v>
      </c>
      <c r="L29" s="5" t="s">
        <v>1318</v>
      </c>
      <c r="M29" s="5" t="s">
        <v>1311</v>
      </c>
    </row>
    <row r="30" spans="1:15" x14ac:dyDescent="0.25">
      <c r="A30" s="4">
        <v>29</v>
      </c>
      <c r="B30" s="4" t="s">
        <v>1018</v>
      </c>
      <c r="C30" s="4" t="s">
        <v>1169</v>
      </c>
      <c r="D30" s="4" t="s">
        <v>1017</v>
      </c>
      <c r="E30" s="4" t="s">
        <v>288</v>
      </c>
      <c r="F30" s="4" t="s">
        <v>11</v>
      </c>
      <c r="G30" s="4" t="s">
        <v>11</v>
      </c>
      <c r="H30" s="4" t="s">
        <v>1016</v>
      </c>
      <c r="I30" s="4" t="s">
        <v>1015</v>
      </c>
      <c r="J30" s="4" t="s">
        <v>1014</v>
      </c>
      <c r="K30" s="4" t="s">
        <v>1013</v>
      </c>
      <c r="L30" s="5" t="s">
        <v>1312</v>
      </c>
      <c r="M30" s="5" t="s">
        <v>1313</v>
      </c>
    </row>
    <row r="31" spans="1:15" x14ac:dyDescent="0.25">
      <c r="A31" s="3">
        <v>30</v>
      </c>
      <c r="B31" s="3" t="s">
        <v>1012</v>
      </c>
      <c r="C31" s="3" t="s">
        <v>1169</v>
      </c>
      <c r="D31" s="3"/>
      <c r="E31" s="3" t="s">
        <v>1011</v>
      </c>
      <c r="F31" s="3" t="s">
        <v>235</v>
      </c>
      <c r="G31" s="3" t="s">
        <v>235</v>
      </c>
      <c r="H31" s="3" t="s">
        <v>1010</v>
      </c>
      <c r="I31" s="3" t="s">
        <v>1009</v>
      </c>
      <c r="J31" s="3" t="s">
        <v>1008</v>
      </c>
      <c r="K31" s="3" t="s">
        <v>1007</v>
      </c>
      <c r="N31" s="6" t="s">
        <v>1374</v>
      </c>
      <c r="O31" s="6">
        <v>1001</v>
      </c>
    </row>
    <row r="32" spans="1:15" x14ac:dyDescent="0.25">
      <c r="A32" s="3">
        <v>31</v>
      </c>
      <c r="B32" s="3" t="s">
        <v>1006</v>
      </c>
      <c r="C32" s="3" t="s">
        <v>1169</v>
      </c>
      <c r="D32" s="3"/>
      <c r="E32" s="3" t="s">
        <v>1005</v>
      </c>
      <c r="F32" s="3" t="s">
        <v>180</v>
      </c>
      <c r="G32" s="3" t="s">
        <v>180</v>
      </c>
      <c r="H32" s="3" t="s">
        <v>1004</v>
      </c>
      <c r="I32" s="3" t="s">
        <v>1003</v>
      </c>
      <c r="J32" s="3" t="s">
        <v>1002</v>
      </c>
      <c r="K32" s="3" t="s">
        <v>1001</v>
      </c>
      <c r="N32" s="6" t="s">
        <v>1529</v>
      </c>
      <c r="O32" s="6">
        <v>1010</v>
      </c>
    </row>
    <row r="33" spans="1:15" x14ac:dyDescent="0.25">
      <c r="A33" s="3">
        <v>32</v>
      </c>
      <c r="B33" s="3" t="s">
        <v>1172</v>
      </c>
      <c r="C33" s="3" t="s">
        <v>162</v>
      </c>
      <c r="D33" s="3"/>
      <c r="E33" s="3" t="s">
        <v>950</v>
      </c>
      <c r="F33" s="3" t="s">
        <v>1307</v>
      </c>
      <c r="G33" s="3" t="s">
        <v>1307</v>
      </c>
      <c r="H33" s="3" t="s">
        <v>1173</v>
      </c>
      <c r="I33" s="3" t="s">
        <v>1000</v>
      </c>
      <c r="J33" s="3" t="s">
        <v>999</v>
      </c>
      <c r="K33" s="3" t="s">
        <v>998</v>
      </c>
      <c r="N33" s="6" t="s">
        <v>1436</v>
      </c>
      <c r="O33" s="6">
        <v>1005</v>
      </c>
    </row>
    <row r="34" spans="1:15" x14ac:dyDescent="0.25">
      <c r="A34" s="3">
        <v>33</v>
      </c>
      <c r="B34" s="3" t="s">
        <v>1217</v>
      </c>
      <c r="C34" s="3" t="s">
        <v>162</v>
      </c>
      <c r="D34" s="3"/>
      <c r="E34" s="3" t="s">
        <v>997</v>
      </c>
      <c r="F34" s="3" t="s">
        <v>168</v>
      </c>
      <c r="G34" s="3" t="s">
        <v>168</v>
      </c>
      <c r="H34" s="3" t="s">
        <v>1218</v>
      </c>
      <c r="I34" s="3" t="s">
        <v>996</v>
      </c>
      <c r="J34" s="3" t="s">
        <v>995</v>
      </c>
      <c r="K34" s="3" t="s">
        <v>994</v>
      </c>
      <c r="N34" s="6" t="s">
        <v>1480</v>
      </c>
      <c r="O34" s="6">
        <v>1009</v>
      </c>
    </row>
    <row r="35" spans="1:15" x14ac:dyDescent="0.25">
      <c r="A35" s="3">
        <v>34</v>
      </c>
      <c r="B35" s="3" t="s">
        <v>1213</v>
      </c>
      <c r="C35" s="3" t="s">
        <v>162</v>
      </c>
      <c r="D35" s="3"/>
      <c r="E35" s="3" t="s">
        <v>993</v>
      </c>
      <c r="F35" s="3" t="s">
        <v>168</v>
      </c>
      <c r="G35" s="3" t="s">
        <v>168</v>
      </c>
      <c r="H35" s="3" t="s">
        <v>1214</v>
      </c>
      <c r="I35" s="3" t="s">
        <v>992</v>
      </c>
      <c r="J35" s="3" t="s">
        <v>991</v>
      </c>
      <c r="K35" s="3" t="s">
        <v>990</v>
      </c>
      <c r="N35" s="6" t="s">
        <v>1473</v>
      </c>
      <c r="O35" s="6">
        <v>1011</v>
      </c>
    </row>
    <row r="36" spans="1:15" x14ac:dyDescent="0.25">
      <c r="A36" s="3">
        <v>35</v>
      </c>
      <c r="B36" s="3" t="s">
        <v>1219</v>
      </c>
      <c r="C36" s="3" t="s">
        <v>162</v>
      </c>
      <c r="D36" s="3"/>
      <c r="E36" s="3" t="s">
        <v>989</v>
      </c>
      <c r="F36" s="3" t="s">
        <v>1292</v>
      </c>
      <c r="G36" s="3" t="s">
        <v>1292</v>
      </c>
      <c r="H36" s="3" t="s">
        <v>1220</v>
      </c>
      <c r="I36" s="3" t="s">
        <v>988</v>
      </c>
      <c r="J36" s="3" t="s">
        <v>987</v>
      </c>
      <c r="K36" s="3" t="s">
        <v>986</v>
      </c>
      <c r="N36" s="6" t="s">
        <v>1419</v>
      </c>
      <c r="O36" s="6">
        <v>1011</v>
      </c>
    </row>
    <row r="37" spans="1:15" x14ac:dyDescent="0.25">
      <c r="A37" s="3">
        <v>36</v>
      </c>
      <c r="B37" s="3" t="s">
        <v>1174</v>
      </c>
      <c r="C37" s="3" t="s">
        <v>162</v>
      </c>
      <c r="D37" s="3"/>
      <c r="E37" s="3" t="s">
        <v>985</v>
      </c>
      <c r="F37" s="3" t="s">
        <v>174</v>
      </c>
      <c r="G37" s="3" t="s">
        <v>174</v>
      </c>
      <c r="H37" s="3" t="s">
        <v>1175</v>
      </c>
      <c r="I37" s="3" t="s">
        <v>984</v>
      </c>
      <c r="J37" s="3" t="s">
        <v>983</v>
      </c>
      <c r="K37" s="3" t="s">
        <v>982</v>
      </c>
      <c r="N37" s="6" t="s">
        <v>1494</v>
      </c>
      <c r="O37" s="6">
        <v>1004</v>
      </c>
    </row>
    <row r="38" spans="1:15" x14ac:dyDescent="0.25">
      <c r="A38" s="3">
        <v>37</v>
      </c>
      <c r="B38" s="3" t="s">
        <v>981</v>
      </c>
      <c r="C38" s="3" t="s">
        <v>1169</v>
      </c>
      <c r="D38" s="3"/>
      <c r="E38" s="3" t="s">
        <v>667</v>
      </c>
      <c r="F38" s="3" t="s">
        <v>1161</v>
      </c>
      <c r="G38" s="3" t="s">
        <v>1161</v>
      </c>
      <c r="H38" s="3" t="s">
        <v>980</v>
      </c>
      <c r="I38" s="3" t="s">
        <v>979</v>
      </c>
      <c r="J38" s="3" t="s">
        <v>978</v>
      </c>
      <c r="K38" s="3" t="s">
        <v>977</v>
      </c>
      <c r="N38" s="6" t="s">
        <v>1507</v>
      </c>
      <c r="O38" s="6">
        <v>1016</v>
      </c>
    </row>
    <row r="39" spans="1:15" x14ac:dyDescent="0.25">
      <c r="A39" s="3">
        <v>38</v>
      </c>
      <c r="B39" s="3" t="s">
        <v>976</v>
      </c>
      <c r="C39" s="3" t="s">
        <v>1169</v>
      </c>
      <c r="D39" s="3"/>
      <c r="E39" s="3" t="s">
        <v>975</v>
      </c>
      <c r="F39" s="3" t="s">
        <v>180</v>
      </c>
      <c r="G39" s="3" t="s">
        <v>180</v>
      </c>
      <c r="H39" s="3" t="s">
        <v>974</v>
      </c>
      <c r="I39" s="3" t="s">
        <v>973</v>
      </c>
      <c r="J39" s="3" t="s">
        <v>972</v>
      </c>
      <c r="K39" s="3" t="s">
        <v>971</v>
      </c>
      <c r="N39" s="6" t="s">
        <v>1538</v>
      </c>
      <c r="O39" s="6">
        <v>1019</v>
      </c>
    </row>
    <row r="40" spans="1:15" x14ac:dyDescent="0.25">
      <c r="A40" s="3">
        <v>39</v>
      </c>
      <c r="B40" s="3" t="s">
        <v>1163</v>
      </c>
      <c r="C40" s="3" t="s">
        <v>162</v>
      </c>
      <c r="D40" s="3"/>
      <c r="E40" s="3" t="s">
        <v>970</v>
      </c>
      <c r="F40" s="3" t="s">
        <v>168</v>
      </c>
      <c r="G40" s="3" t="s">
        <v>168</v>
      </c>
      <c r="H40" s="3" t="s">
        <v>1164</v>
      </c>
      <c r="I40" s="3" t="s">
        <v>969</v>
      </c>
      <c r="J40" s="3" t="s">
        <v>968</v>
      </c>
      <c r="K40" s="3" t="s">
        <v>967</v>
      </c>
      <c r="N40" s="6" t="s">
        <v>1484</v>
      </c>
      <c r="O40" s="6">
        <v>1003</v>
      </c>
    </row>
    <row r="41" spans="1:15" x14ac:dyDescent="0.25">
      <c r="A41" s="3">
        <v>40</v>
      </c>
      <c r="B41" s="3" t="s">
        <v>1293</v>
      </c>
      <c r="C41" s="3" t="s">
        <v>162</v>
      </c>
      <c r="D41" s="3"/>
      <c r="E41" s="3" t="s">
        <v>966</v>
      </c>
      <c r="F41" s="3" t="s">
        <v>180</v>
      </c>
      <c r="G41" s="3" t="s">
        <v>180</v>
      </c>
      <c r="H41" s="3" t="s">
        <v>1294</v>
      </c>
      <c r="I41" s="3" t="s">
        <v>965</v>
      </c>
      <c r="J41" s="3" t="s">
        <v>964</v>
      </c>
      <c r="K41" s="3" t="s">
        <v>963</v>
      </c>
      <c r="N41" s="6" t="s">
        <v>1534</v>
      </c>
      <c r="O41" s="6">
        <v>1010</v>
      </c>
    </row>
    <row r="42" spans="1:15" x14ac:dyDescent="0.25">
      <c r="A42" s="3">
        <v>41</v>
      </c>
      <c r="B42" s="3" t="s">
        <v>962</v>
      </c>
      <c r="C42" s="3" t="s">
        <v>1169</v>
      </c>
      <c r="D42" s="3"/>
      <c r="E42" s="3" t="s">
        <v>961</v>
      </c>
      <c r="F42" s="3" t="s">
        <v>174</v>
      </c>
      <c r="G42" s="3" t="s">
        <v>174</v>
      </c>
      <c r="H42" s="3" t="s">
        <v>960</v>
      </c>
      <c r="I42" s="3" t="s">
        <v>959</v>
      </c>
      <c r="J42" s="3" t="s">
        <v>958</v>
      </c>
      <c r="K42" s="3" t="s">
        <v>957</v>
      </c>
      <c r="N42" s="6" t="s">
        <v>1487</v>
      </c>
      <c r="O42" s="6">
        <v>1017</v>
      </c>
    </row>
    <row r="43" spans="1:15" x14ac:dyDescent="0.25">
      <c r="A43" s="3">
        <v>42</v>
      </c>
      <c r="B43" s="3" t="s">
        <v>956</v>
      </c>
      <c r="C43" s="3" t="s">
        <v>1169</v>
      </c>
      <c r="D43" s="3"/>
      <c r="E43" s="3" t="s">
        <v>955</v>
      </c>
      <c r="F43" s="3" t="s">
        <v>1306</v>
      </c>
      <c r="G43" s="3" t="s">
        <v>1306</v>
      </c>
      <c r="H43" s="3" t="s">
        <v>954</v>
      </c>
      <c r="I43" s="3" t="s">
        <v>953</v>
      </c>
      <c r="J43" s="3" t="s">
        <v>952</v>
      </c>
      <c r="K43" s="3" t="s">
        <v>951</v>
      </c>
      <c r="N43" s="6" t="s">
        <v>1452</v>
      </c>
      <c r="O43" s="6">
        <v>1015</v>
      </c>
    </row>
    <row r="44" spans="1:15" x14ac:dyDescent="0.25">
      <c r="A44" s="3">
        <v>43</v>
      </c>
      <c r="B44" s="3" t="s">
        <v>1221</v>
      </c>
      <c r="C44" s="3" t="s">
        <v>162</v>
      </c>
      <c r="D44" s="3"/>
      <c r="E44" s="3" t="s">
        <v>950</v>
      </c>
      <c r="F44" s="3" t="s">
        <v>225</v>
      </c>
      <c r="G44" s="3" t="s">
        <v>225</v>
      </c>
      <c r="H44" s="3" t="s">
        <v>1222</v>
      </c>
      <c r="I44" s="3" t="s">
        <v>949</v>
      </c>
      <c r="J44" s="3" t="s">
        <v>948</v>
      </c>
      <c r="K44" s="3" t="s">
        <v>947</v>
      </c>
      <c r="N44" s="6" t="s">
        <v>1380</v>
      </c>
      <c r="O44" s="6">
        <v>1004</v>
      </c>
    </row>
    <row r="45" spans="1:15" x14ac:dyDescent="0.25">
      <c r="A45" s="3">
        <v>44</v>
      </c>
      <c r="B45" s="3" t="s">
        <v>946</v>
      </c>
      <c r="C45" s="3" t="s">
        <v>1169</v>
      </c>
      <c r="D45" s="3"/>
      <c r="E45" s="3" t="s">
        <v>945</v>
      </c>
      <c r="F45" s="3" t="s">
        <v>225</v>
      </c>
      <c r="G45" s="3" t="s">
        <v>225</v>
      </c>
      <c r="H45" s="3" t="s">
        <v>944</v>
      </c>
      <c r="I45" s="3" t="s">
        <v>943</v>
      </c>
      <c r="J45" s="3" t="s">
        <v>942</v>
      </c>
      <c r="K45" s="3" t="s">
        <v>941</v>
      </c>
      <c r="N45" s="6" t="s">
        <v>1392</v>
      </c>
      <c r="O45" s="6">
        <v>1020</v>
      </c>
    </row>
    <row r="46" spans="1:15" x14ac:dyDescent="0.25">
      <c r="A46" s="3">
        <v>45</v>
      </c>
      <c r="B46" s="3" t="s">
        <v>940</v>
      </c>
      <c r="C46" s="3" t="s">
        <v>1169</v>
      </c>
      <c r="D46" s="3"/>
      <c r="E46" s="3" t="s">
        <v>892</v>
      </c>
      <c r="F46" s="3" t="s">
        <v>300</v>
      </c>
      <c r="G46" s="3" t="s">
        <v>300</v>
      </c>
      <c r="H46" s="3" t="s">
        <v>1271</v>
      </c>
      <c r="I46" s="3" t="s">
        <v>939</v>
      </c>
      <c r="J46" s="3" t="s">
        <v>938</v>
      </c>
      <c r="K46" s="3" t="s">
        <v>937</v>
      </c>
      <c r="N46" s="6" t="s">
        <v>1457</v>
      </c>
      <c r="O46" s="6">
        <v>1012</v>
      </c>
    </row>
    <row r="47" spans="1:15" x14ac:dyDescent="0.25">
      <c r="A47" s="3">
        <v>46</v>
      </c>
      <c r="B47" s="3" t="s">
        <v>1223</v>
      </c>
      <c r="C47" s="3" t="s">
        <v>162</v>
      </c>
      <c r="D47" s="3"/>
      <c r="E47" s="3" t="s">
        <v>936</v>
      </c>
      <c r="F47" s="3" t="s">
        <v>225</v>
      </c>
      <c r="G47" s="3" t="s">
        <v>225</v>
      </c>
      <c r="H47" s="3" t="s">
        <v>1224</v>
      </c>
      <c r="I47" s="3" t="s">
        <v>935</v>
      </c>
      <c r="J47" s="3" t="s">
        <v>934</v>
      </c>
      <c r="K47" s="3" t="s">
        <v>933</v>
      </c>
      <c r="N47" s="6" t="s">
        <v>1381</v>
      </c>
      <c r="O47" s="6">
        <v>1020</v>
      </c>
    </row>
    <row r="48" spans="1:15" x14ac:dyDescent="0.25">
      <c r="A48" s="3">
        <v>47</v>
      </c>
      <c r="B48" s="3" t="s">
        <v>1225</v>
      </c>
      <c r="C48" s="3" t="s">
        <v>162</v>
      </c>
      <c r="D48" s="3"/>
      <c r="E48" s="3" t="s">
        <v>932</v>
      </c>
      <c r="F48" s="3" t="s">
        <v>1292</v>
      </c>
      <c r="G48" s="3" t="s">
        <v>1292</v>
      </c>
      <c r="H48" s="3" t="s">
        <v>1226</v>
      </c>
      <c r="I48" s="3" t="s">
        <v>931</v>
      </c>
      <c r="J48" s="3" t="s">
        <v>930</v>
      </c>
      <c r="K48" s="3" t="s">
        <v>929</v>
      </c>
      <c r="N48" s="6" t="s">
        <v>1417</v>
      </c>
      <c r="O48" s="6">
        <v>1007</v>
      </c>
    </row>
    <row r="49" spans="1:15" x14ac:dyDescent="0.25">
      <c r="A49" s="4">
        <v>48</v>
      </c>
      <c r="B49" s="4" t="s">
        <v>928</v>
      </c>
      <c r="C49" s="4" t="s">
        <v>1169</v>
      </c>
      <c r="D49" s="4" t="s">
        <v>927</v>
      </c>
      <c r="E49" s="4" t="s">
        <v>926</v>
      </c>
      <c r="F49" s="4" t="s">
        <v>11</v>
      </c>
      <c r="G49" s="4" t="s">
        <v>11</v>
      </c>
      <c r="H49" s="4" t="s">
        <v>1273</v>
      </c>
      <c r="I49" s="4" t="s">
        <v>925</v>
      </c>
      <c r="J49" s="4" t="s">
        <v>924</v>
      </c>
      <c r="K49" s="4" t="s">
        <v>923</v>
      </c>
      <c r="L49" s="5" t="s">
        <v>1317</v>
      </c>
      <c r="M49" s="5" t="s">
        <v>1314</v>
      </c>
    </row>
    <row r="50" spans="1:15" x14ac:dyDescent="0.25">
      <c r="A50" s="3">
        <v>49</v>
      </c>
      <c r="B50" s="3" t="s">
        <v>1227</v>
      </c>
      <c r="C50" s="3" t="s">
        <v>162</v>
      </c>
      <c r="D50" s="3"/>
      <c r="E50" s="3" t="s">
        <v>922</v>
      </c>
      <c r="F50" s="3" t="s">
        <v>1307</v>
      </c>
      <c r="G50" s="3" t="s">
        <v>1307</v>
      </c>
      <c r="H50" s="3" t="s">
        <v>1228</v>
      </c>
      <c r="I50" s="3" t="s">
        <v>921</v>
      </c>
      <c r="J50" s="3" t="s">
        <v>920</v>
      </c>
      <c r="K50" s="3" t="s">
        <v>919</v>
      </c>
      <c r="N50" s="6" t="s">
        <v>1441</v>
      </c>
      <c r="O50" s="6">
        <v>1021</v>
      </c>
    </row>
    <row r="51" spans="1:15" x14ac:dyDescent="0.25">
      <c r="A51" s="3">
        <v>50</v>
      </c>
      <c r="B51" s="3" t="s">
        <v>918</v>
      </c>
      <c r="C51" s="3" t="s">
        <v>1169</v>
      </c>
      <c r="D51" s="3"/>
      <c r="E51" s="3" t="s">
        <v>917</v>
      </c>
      <c r="F51" s="3" t="s">
        <v>1161</v>
      </c>
      <c r="G51" s="3" t="s">
        <v>1161</v>
      </c>
      <c r="H51" s="3" t="s">
        <v>916</v>
      </c>
      <c r="I51" s="3" t="s">
        <v>915</v>
      </c>
      <c r="J51" s="3" t="s">
        <v>914</v>
      </c>
      <c r="K51" s="3" t="s">
        <v>913</v>
      </c>
      <c r="N51" s="6" t="s">
        <v>1503</v>
      </c>
      <c r="O51" s="6">
        <v>1013</v>
      </c>
    </row>
    <row r="52" spans="1:15" x14ac:dyDescent="0.25">
      <c r="A52" s="3">
        <v>51</v>
      </c>
      <c r="B52" s="3" t="s">
        <v>912</v>
      </c>
      <c r="C52" s="3" t="s">
        <v>1169</v>
      </c>
      <c r="D52" s="3"/>
      <c r="E52" s="3" t="s">
        <v>231</v>
      </c>
      <c r="F52" s="3" t="s">
        <v>1306</v>
      </c>
      <c r="G52" s="3" t="s">
        <v>1306</v>
      </c>
      <c r="H52" s="3" t="s">
        <v>1274</v>
      </c>
      <c r="I52" s="3" t="s">
        <v>911</v>
      </c>
      <c r="J52" s="3" t="s">
        <v>910</v>
      </c>
      <c r="K52" s="3" t="s">
        <v>909</v>
      </c>
      <c r="N52" s="6" t="s">
        <v>1445</v>
      </c>
      <c r="O52" s="6">
        <v>1004</v>
      </c>
    </row>
    <row r="53" spans="1:15" x14ac:dyDescent="0.25">
      <c r="A53" s="3">
        <v>52</v>
      </c>
      <c r="B53" s="3" t="s">
        <v>908</v>
      </c>
      <c r="C53" s="3" t="s">
        <v>162</v>
      </c>
      <c r="D53" s="3"/>
      <c r="E53" s="3" t="s">
        <v>907</v>
      </c>
      <c r="F53" s="3" t="s">
        <v>168</v>
      </c>
      <c r="G53" s="3" t="s">
        <v>168</v>
      </c>
      <c r="H53" s="3" t="s">
        <v>906</v>
      </c>
      <c r="I53" s="3" t="s">
        <v>905</v>
      </c>
      <c r="J53" s="3" t="s">
        <v>904</v>
      </c>
      <c r="K53" s="3" t="s">
        <v>903</v>
      </c>
      <c r="N53" s="6" t="s">
        <v>1482</v>
      </c>
      <c r="O53" s="6">
        <v>1006</v>
      </c>
    </row>
    <row r="54" spans="1:15" x14ac:dyDescent="0.25">
      <c r="A54" s="3">
        <v>53</v>
      </c>
      <c r="B54" s="3" t="s">
        <v>902</v>
      </c>
      <c r="C54" s="3" t="s">
        <v>1169</v>
      </c>
      <c r="D54" s="3"/>
      <c r="E54" s="3" t="s">
        <v>901</v>
      </c>
      <c r="F54" s="3" t="s">
        <v>1306</v>
      </c>
      <c r="G54" s="3" t="s">
        <v>1306</v>
      </c>
      <c r="H54" s="3" t="s">
        <v>900</v>
      </c>
      <c r="I54" s="3" t="s">
        <v>899</v>
      </c>
      <c r="J54" s="3" t="s">
        <v>898</v>
      </c>
      <c r="K54" s="3" t="s">
        <v>897</v>
      </c>
      <c r="N54" s="6" t="s">
        <v>1446</v>
      </c>
      <c r="O54" s="6">
        <v>1017</v>
      </c>
    </row>
    <row r="55" spans="1:15" x14ac:dyDescent="0.25">
      <c r="A55" s="3">
        <v>54</v>
      </c>
      <c r="B55" s="3" t="s">
        <v>896</v>
      </c>
      <c r="C55" s="3" t="s">
        <v>1169</v>
      </c>
      <c r="D55" s="3"/>
      <c r="E55" s="3" t="s">
        <v>339</v>
      </c>
      <c r="F55" s="3" t="s">
        <v>225</v>
      </c>
      <c r="G55" s="3" t="s">
        <v>225</v>
      </c>
      <c r="H55" s="3" t="s">
        <v>1275</v>
      </c>
      <c r="I55" s="3" t="s">
        <v>895</v>
      </c>
      <c r="J55" s="3" t="s">
        <v>894</v>
      </c>
      <c r="K55" s="3" t="s">
        <v>893</v>
      </c>
      <c r="N55" s="6" t="s">
        <v>1383</v>
      </c>
      <c r="O55" s="6">
        <v>1011</v>
      </c>
    </row>
    <row r="56" spans="1:15" x14ac:dyDescent="0.25">
      <c r="A56" s="3">
        <v>55</v>
      </c>
      <c r="B56" s="3" t="s">
        <v>1176</v>
      </c>
      <c r="C56" s="3" t="s">
        <v>162</v>
      </c>
      <c r="D56" s="3"/>
      <c r="E56" s="3" t="s">
        <v>892</v>
      </c>
      <c r="F56" s="3" t="s">
        <v>1292</v>
      </c>
      <c r="G56" s="3" t="s">
        <v>1292</v>
      </c>
      <c r="H56" s="3" t="s">
        <v>1177</v>
      </c>
      <c r="I56" s="3" t="s">
        <v>891</v>
      </c>
      <c r="J56" s="3" t="s">
        <v>890</v>
      </c>
      <c r="K56" s="3" t="s">
        <v>889</v>
      </c>
      <c r="N56" s="6" t="s">
        <v>1415</v>
      </c>
      <c r="O56" s="6">
        <v>1001</v>
      </c>
    </row>
    <row r="57" spans="1:15" x14ac:dyDescent="0.25">
      <c r="A57" s="3">
        <v>56</v>
      </c>
      <c r="B57" s="3" t="s">
        <v>1178</v>
      </c>
      <c r="C57" s="3" t="s">
        <v>162</v>
      </c>
      <c r="D57" s="3"/>
      <c r="E57" s="3" t="s">
        <v>888</v>
      </c>
      <c r="F57" s="3" t="s">
        <v>235</v>
      </c>
      <c r="G57" s="3" t="s">
        <v>235</v>
      </c>
      <c r="H57" s="3" t="s">
        <v>1179</v>
      </c>
      <c r="I57" s="3" t="s">
        <v>887</v>
      </c>
      <c r="J57" s="3" t="s">
        <v>886</v>
      </c>
      <c r="K57" s="3" t="s">
        <v>885</v>
      </c>
      <c r="N57" s="6" t="s">
        <v>1364</v>
      </c>
      <c r="O57" s="6">
        <v>1005</v>
      </c>
    </row>
    <row r="58" spans="1:15" x14ac:dyDescent="0.25">
      <c r="A58" s="3">
        <v>57</v>
      </c>
      <c r="B58" s="3" t="s">
        <v>1165</v>
      </c>
      <c r="C58" s="3" t="s">
        <v>162</v>
      </c>
      <c r="D58" s="3"/>
      <c r="E58" s="3" t="s">
        <v>884</v>
      </c>
      <c r="F58" s="3" t="s">
        <v>300</v>
      </c>
      <c r="G58" s="3" t="s">
        <v>300</v>
      </c>
      <c r="H58" s="3" t="s">
        <v>1166</v>
      </c>
      <c r="I58" s="3" t="s">
        <v>883</v>
      </c>
      <c r="J58" s="3" t="s">
        <v>882</v>
      </c>
      <c r="K58" s="3" t="s">
        <v>881</v>
      </c>
      <c r="N58" s="6" t="s">
        <v>1459</v>
      </c>
      <c r="O58" s="6">
        <v>1018</v>
      </c>
    </row>
    <row r="59" spans="1:15" x14ac:dyDescent="0.25">
      <c r="A59" s="3">
        <v>58</v>
      </c>
      <c r="B59" s="3" t="s">
        <v>1229</v>
      </c>
      <c r="C59" s="3" t="s">
        <v>162</v>
      </c>
      <c r="D59" s="3"/>
      <c r="E59" s="3" t="s">
        <v>880</v>
      </c>
      <c r="F59" s="3" t="s">
        <v>1307</v>
      </c>
      <c r="G59" s="3" t="s">
        <v>1307</v>
      </c>
      <c r="H59" s="3" t="s">
        <v>1230</v>
      </c>
      <c r="I59" s="3" t="s">
        <v>879</v>
      </c>
      <c r="J59" s="3" t="s">
        <v>878</v>
      </c>
      <c r="K59" s="3" t="s">
        <v>877</v>
      </c>
      <c r="N59" s="6" t="s">
        <v>1435</v>
      </c>
      <c r="O59" s="6">
        <v>1018</v>
      </c>
    </row>
    <row r="60" spans="1:15" x14ac:dyDescent="0.25">
      <c r="A60" s="3">
        <v>59</v>
      </c>
      <c r="B60" s="3" t="s">
        <v>876</v>
      </c>
      <c r="C60" s="3" t="s">
        <v>162</v>
      </c>
      <c r="D60" s="3"/>
      <c r="E60" s="3" t="s">
        <v>875</v>
      </c>
      <c r="F60" s="3" t="s">
        <v>212</v>
      </c>
      <c r="G60" s="3" t="s">
        <v>212</v>
      </c>
      <c r="H60" s="3" t="s">
        <v>874</v>
      </c>
      <c r="I60" s="3" t="s">
        <v>873</v>
      </c>
      <c r="J60" s="3" t="s">
        <v>872</v>
      </c>
      <c r="K60" s="3" t="s">
        <v>871</v>
      </c>
      <c r="N60" s="6" t="s">
        <v>1424</v>
      </c>
      <c r="O60" s="6">
        <v>1018</v>
      </c>
    </row>
    <row r="61" spans="1:15" x14ac:dyDescent="0.25">
      <c r="A61" s="3">
        <v>60</v>
      </c>
      <c r="B61" s="3" t="s">
        <v>870</v>
      </c>
      <c r="C61" s="3" t="s">
        <v>162</v>
      </c>
      <c r="D61" s="3"/>
      <c r="E61" s="3" t="s">
        <v>869</v>
      </c>
      <c r="F61" s="3" t="s">
        <v>235</v>
      </c>
      <c r="G61" s="3" t="s">
        <v>235</v>
      </c>
      <c r="H61" s="3" t="s">
        <v>868</v>
      </c>
      <c r="I61" s="3" t="s">
        <v>867</v>
      </c>
      <c r="J61" s="3" t="s">
        <v>866</v>
      </c>
      <c r="K61" s="3" t="s">
        <v>865</v>
      </c>
      <c r="N61" s="6" t="s">
        <v>1367</v>
      </c>
      <c r="O61" s="6">
        <v>1019</v>
      </c>
    </row>
    <row r="62" spans="1:15" x14ac:dyDescent="0.25">
      <c r="A62" s="3">
        <v>61</v>
      </c>
      <c r="B62" s="3" t="s">
        <v>864</v>
      </c>
      <c r="C62" s="3" t="s">
        <v>1169</v>
      </c>
      <c r="D62" s="3"/>
      <c r="E62" s="3" t="s">
        <v>236</v>
      </c>
      <c r="F62" s="3" t="s">
        <v>1306</v>
      </c>
      <c r="G62" s="3" t="s">
        <v>1306</v>
      </c>
      <c r="H62" s="3" t="s">
        <v>863</v>
      </c>
      <c r="I62" s="3" t="s">
        <v>862</v>
      </c>
      <c r="J62" s="3" t="s">
        <v>861</v>
      </c>
      <c r="K62" s="3" t="s">
        <v>860</v>
      </c>
      <c r="N62" s="6" t="s">
        <v>1450</v>
      </c>
      <c r="O62" s="6">
        <v>1014</v>
      </c>
    </row>
    <row r="63" spans="1:15" x14ac:dyDescent="0.25">
      <c r="A63" s="3">
        <v>62</v>
      </c>
      <c r="B63" s="3" t="s">
        <v>859</v>
      </c>
      <c r="C63" s="3" t="s">
        <v>1169</v>
      </c>
      <c r="D63" s="3"/>
      <c r="E63" s="3" t="s">
        <v>858</v>
      </c>
      <c r="F63" s="3" t="s">
        <v>168</v>
      </c>
      <c r="G63" s="3" t="s">
        <v>168</v>
      </c>
      <c r="H63" s="3" t="s">
        <v>857</v>
      </c>
      <c r="I63" s="3" t="s">
        <v>856</v>
      </c>
      <c r="J63" s="3" t="s">
        <v>855</v>
      </c>
      <c r="K63" s="3" t="s">
        <v>854</v>
      </c>
      <c r="N63" s="6" t="s">
        <v>1478</v>
      </c>
      <c r="O63" s="6">
        <v>1019</v>
      </c>
    </row>
    <row r="64" spans="1:15" x14ac:dyDescent="0.25">
      <c r="A64" s="3">
        <v>63</v>
      </c>
      <c r="B64" s="3" t="s">
        <v>1180</v>
      </c>
      <c r="C64" s="3" t="s">
        <v>162</v>
      </c>
      <c r="D64" s="3"/>
      <c r="E64" s="3" t="s">
        <v>853</v>
      </c>
      <c r="F64" s="3" t="s">
        <v>212</v>
      </c>
      <c r="G64" s="3" t="s">
        <v>212</v>
      </c>
      <c r="H64" s="3" t="s">
        <v>1181</v>
      </c>
      <c r="I64" s="3" t="s">
        <v>852</v>
      </c>
      <c r="J64" s="3" t="s">
        <v>851</v>
      </c>
      <c r="K64" s="3" t="s">
        <v>850</v>
      </c>
      <c r="N64" s="6" t="s">
        <v>1426</v>
      </c>
      <c r="O64" s="6">
        <v>1015</v>
      </c>
    </row>
    <row r="65" spans="1:15" x14ac:dyDescent="0.25">
      <c r="A65" s="3">
        <v>64</v>
      </c>
      <c r="B65" s="3" t="s">
        <v>1295</v>
      </c>
      <c r="C65" s="3" t="s">
        <v>162</v>
      </c>
      <c r="D65" s="3"/>
      <c r="E65" s="3" t="s">
        <v>849</v>
      </c>
      <c r="F65" s="3" t="s">
        <v>1210</v>
      </c>
      <c r="G65" s="3" t="s">
        <v>1210</v>
      </c>
      <c r="H65" s="3" t="s">
        <v>1296</v>
      </c>
      <c r="I65" s="3" t="s">
        <v>848</v>
      </c>
      <c r="J65" s="3" t="s">
        <v>847</v>
      </c>
      <c r="K65" s="3" t="s">
        <v>846</v>
      </c>
      <c r="N65" s="6" t="s">
        <v>1521</v>
      </c>
      <c r="O65" s="6">
        <v>1005</v>
      </c>
    </row>
    <row r="66" spans="1:15" x14ac:dyDescent="0.25">
      <c r="A66" s="3">
        <v>65</v>
      </c>
      <c r="B66" s="3" t="s">
        <v>1231</v>
      </c>
      <c r="C66" s="3" t="s">
        <v>162</v>
      </c>
      <c r="D66" s="3"/>
      <c r="E66" s="3" t="s">
        <v>279</v>
      </c>
      <c r="F66" s="3" t="s">
        <v>1210</v>
      </c>
      <c r="G66" s="3" t="s">
        <v>1210</v>
      </c>
      <c r="H66" s="3" t="s">
        <v>1232</v>
      </c>
      <c r="I66" s="3" t="s">
        <v>845</v>
      </c>
      <c r="J66" s="3" t="s">
        <v>844</v>
      </c>
      <c r="K66" s="3" t="s">
        <v>843</v>
      </c>
      <c r="N66" s="6" t="s">
        <v>1516</v>
      </c>
      <c r="O66" s="6">
        <v>1019</v>
      </c>
    </row>
    <row r="67" spans="1:15" x14ac:dyDescent="0.25">
      <c r="A67" s="3">
        <v>66</v>
      </c>
      <c r="B67" s="3" t="s">
        <v>842</v>
      </c>
      <c r="C67" s="3" t="s">
        <v>1169</v>
      </c>
      <c r="D67" s="3"/>
      <c r="E67" s="3" t="s">
        <v>841</v>
      </c>
      <c r="F67" s="3" t="s">
        <v>1161</v>
      </c>
      <c r="G67" s="3" t="s">
        <v>1161</v>
      </c>
      <c r="H67" s="3" t="s">
        <v>840</v>
      </c>
      <c r="I67" s="3" t="s">
        <v>839</v>
      </c>
      <c r="J67" s="3" t="s">
        <v>838</v>
      </c>
      <c r="K67" s="3" t="s">
        <v>837</v>
      </c>
      <c r="N67" s="6" t="s">
        <v>1501</v>
      </c>
      <c r="O67" s="6">
        <v>1001</v>
      </c>
    </row>
    <row r="68" spans="1:15" x14ac:dyDescent="0.25">
      <c r="A68" s="3">
        <v>67</v>
      </c>
      <c r="B68" s="3" t="s">
        <v>1233</v>
      </c>
      <c r="C68" s="3" t="s">
        <v>1169</v>
      </c>
      <c r="D68" s="3"/>
      <c r="E68" s="3" t="s">
        <v>836</v>
      </c>
      <c r="F68" s="3" t="s">
        <v>1210</v>
      </c>
      <c r="G68" s="3" t="s">
        <v>1210</v>
      </c>
      <c r="H68" s="3" t="s">
        <v>1234</v>
      </c>
      <c r="I68" s="3" t="s">
        <v>835</v>
      </c>
      <c r="J68" s="3" t="s">
        <v>834</v>
      </c>
      <c r="K68" s="3" t="s">
        <v>833</v>
      </c>
      <c r="N68" s="6" t="s">
        <v>1522</v>
      </c>
      <c r="O68" s="6">
        <v>1002</v>
      </c>
    </row>
    <row r="69" spans="1:15" x14ac:dyDescent="0.25">
      <c r="A69" s="3">
        <v>68</v>
      </c>
      <c r="B69" s="3" t="s">
        <v>832</v>
      </c>
      <c r="C69" s="3" t="s">
        <v>1169</v>
      </c>
      <c r="D69" s="3"/>
      <c r="E69" s="3" t="s">
        <v>831</v>
      </c>
      <c r="F69" s="3" t="s">
        <v>235</v>
      </c>
      <c r="G69" s="3" t="s">
        <v>235</v>
      </c>
      <c r="H69" s="3" t="s">
        <v>830</v>
      </c>
      <c r="I69" s="3" t="s">
        <v>829</v>
      </c>
      <c r="J69" s="3" t="s">
        <v>828</v>
      </c>
      <c r="K69" s="3" t="s">
        <v>827</v>
      </c>
      <c r="N69" s="6" t="s">
        <v>1378</v>
      </c>
      <c r="O69" s="6">
        <v>1001</v>
      </c>
    </row>
    <row r="70" spans="1:15" x14ac:dyDescent="0.25">
      <c r="A70" s="3">
        <v>69</v>
      </c>
      <c r="B70" s="3" t="s">
        <v>1182</v>
      </c>
      <c r="C70" s="3" t="s">
        <v>162</v>
      </c>
      <c r="D70" s="3"/>
      <c r="E70" s="3" t="s">
        <v>826</v>
      </c>
      <c r="F70" s="3" t="s">
        <v>174</v>
      </c>
      <c r="G70" s="3" t="s">
        <v>174</v>
      </c>
      <c r="H70" s="3" t="s">
        <v>1183</v>
      </c>
      <c r="I70" s="3" t="s">
        <v>825</v>
      </c>
      <c r="J70" s="3" t="s">
        <v>824</v>
      </c>
      <c r="K70" s="3" t="s">
        <v>823</v>
      </c>
      <c r="N70" s="6" t="s">
        <v>1490</v>
      </c>
      <c r="O70" s="6">
        <v>1019</v>
      </c>
    </row>
    <row r="71" spans="1:15" x14ac:dyDescent="0.25">
      <c r="A71" s="3">
        <v>70</v>
      </c>
      <c r="B71" s="3" t="s">
        <v>822</v>
      </c>
      <c r="C71" s="3" t="s">
        <v>162</v>
      </c>
      <c r="D71" s="3"/>
      <c r="E71" s="3" t="s">
        <v>767</v>
      </c>
      <c r="F71" s="3" t="s">
        <v>1210</v>
      </c>
      <c r="G71" s="3" t="s">
        <v>1210</v>
      </c>
      <c r="H71" s="3" t="s">
        <v>821</v>
      </c>
      <c r="I71" s="3" t="s">
        <v>820</v>
      </c>
      <c r="J71" s="3" t="s">
        <v>819</v>
      </c>
      <c r="K71" s="3" t="s">
        <v>818</v>
      </c>
      <c r="N71" s="6" t="s">
        <v>1520</v>
      </c>
      <c r="O71" s="6">
        <v>1011</v>
      </c>
    </row>
    <row r="72" spans="1:15" x14ac:dyDescent="0.25">
      <c r="A72" s="3">
        <v>71</v>
      </c>
      <c r="B72" s="3" t="s">
        <v>817</v>
      </c>
      <c r="C72" s="3" t="s">
        <v>1169</v>
      </c>
      <c r="D72" s="3"/>
      <c r="E72" s="3" t="s">
        <v>816</v>
      </c>
      <c r="F72" s="3" t="s">
        <v>174</v>
      </c>
      <c r="G72" s="3" t="s">
        <v>174</v>
      </c>
      <c r="H72" s="3" t="s">
        <v>815</v>
      </c>
      <c r="I72" s="3" t="s">
        <v>814</v>
      </c>
      <c r="J72" s="3" t="s">
        <v>813</v>
      </c>
      <c r="K72" s="3" t="s">
        <v>812</v>
      </c>
      <c r="N72" s="6" t="s">
        <v>1492</v>
      </c>
      <c r="O72" s="6">
        <v>1004</v>
      </c>
    </row>
    <row r="73" spans="1:15" x14ac:dyDescent="0.25">
      <c r="A73" s="3">
        <v>72</v>
      </c>
      <c r="B73" s="3" t="s">
        <v>1235</v>
      </c>
      <c r="C73" s="3" t="s">
        <v>162</v>
      </c>
      <c r="D73" s="3"/>
      <c r="E73" s="3" t="s">
        <v>811</v>
      </c>
      <c r="F73" s="3" t="s">
        <v>1292</v>
      </c>
      <c r="G73" s="3" t="s">
        <v>1292</v>
      </c>
      <c r="H73" s="3" t="s">
        <v>1236</v>
      </c>
      <c r="I73" s="3" t="s">
        <v>810</v>
      </c>
      <c r="J73" s="3" t="s">
        <v>809</v>
      </c>
      <c r="K73" s="3" t="s">
        <v>808</v>
      </c>
      <c r="N73" s="6" t="s">
        <v>1414</v>
      </c>
      <c r="O73" s="6">
        <v>1015</v>
      </c>
    </row>
    <row r="74" spans="1:15" x14ac:dyDescent="0.25">
      <c r="A74" s="3">
        <v>73</v>
      </c>
      <c r="B74" s="3" t="s">
        <v>807</v>
      </c>
      <c r="C74" s="3" t="s">
        <v>1169</v>
      </c>
      <c r="D74" s="3"/>
      <c r="E74" s="3" t="s">
        <v>806</v>
      </c>
      <c r="F74" s="3" t="s">
        <v>180</v>
      </c>
      <c r="G74" s="3" t="s">
        <v>180</v>
      </c>
      <c r="H74" s="3" t="s">
        <v>805</v>
      </c>
      <c r="I74" s="3" t="s">
        <v>804</v>
      </c>
      <c r="J74" s="3" t="s">
        <v>803</v>
      </c>
      <c r="K74" s="3" t="s">
        <v>802</v>
      </c>
      <c r="N74" s="6" t="s">
        <v>1532</v>
      </c>
      <c r="O74" s="6">
        <v>1006</v>
      </c>
    </row>
    <row r="75" spans="1:15" x14ac:dyDescent="0.25">
      <c r="A75" s="3">
        <v>74</v>
      </c>
      <c r="B75" s="3" t="s">
        <v>1237</v>
      </c>
      <c r="C75" s="3" t="s">
        <v>1169</v>
      </c>
      <c r="D75" s="3"/>
      <c r="E75" s="3" t="s">
        <v>801</v>
      </c>
      <c r="F75" s="3" t="s">
        <v>1161</v>
      </c>
      <c r="G75" s="3" t="s">
        <v>1161</v>
      </c>
      <c r="H75" s="3" t="s">
        <v>1238</v>
      </c>
      <c r="I75" s="3" t="s">
        <v>800</v>
      </c>
      <c r="J75" s="3" t="s">
        <v>799</v>
      </c>
      <c r="K75" s="3" t="s">
        <v>798</v>
      </c>
      <c r="N75" s="6" t="s">
        <v>1508</v>
      </c>
      <c r="O75" s="6">
        <v>1008</v>
      </c>
    </row>
    <row r="76" spans="1:15" x14ac:dyDescent="0.25">
      <c r="A76" s="3">
        <v>75</v>
      </c>
      <c r="B76" s="3" t="s">
        <v>1239</v>
      </c>
      <c r="C76" s="3" t="s">
        <v>1169</v>
      </c>
      <c r="D76" s="3"/>
      <c r="E76" s="3" t="s">
        <v>797</v>
      </c>
      <c r="F76" s="3" t="s">
        <v>168</v>
      </c>
      <c r="G76" s="3" t="s">
        <v>168</v>
      </c>
      <c r="H76" s="3" t="s">
        <v>1240</v>
      </c>
      <c r="I76" s="3" t="s">
        <v>796</v>
      </c>
      <c r="J76" s="3" t="s">
        <v>795</v>
      </c>
      <c r="K76" s="3" t="s">
        <v>794</v>
      </c>
      <c r="N76" s="6" t="s">
        <v>1483</v>
      </c>
      <c r="O76" s="6">
        <v>1018</v>
      </c>
    </row>
    <row r="77" spans="1:15" x14ac:dyDescent="0.25">
      <c r="A77" s="3">
        <v>76</v>
      </c>
      <c r="B77" s="3" t="s">
        <v>1241</v>
      </c>
      <c r="C77" s="3" t="s">
        <v>162</v>
      </c>
      <c r="D77" s="3"/>
      <c r="E77" s="3" t="s">
        <v>793</v>
      </c>
      <c r="F77" s="3" t="s">
        <v>255</v>
      </c>
      <c r="G77" s="3" t="s">
        <v>255</v>
      </c>
      <c r="H77" s="3" t="s">
        <v>1242</v>
      </c>
      <c r="I77" s="3" t="s">
        <v>792</v>
      </c>
      <c r="J77" s="3" t="s">
        <v>791</v>
      </c>
      <c r="K77" s="3" t="s">
        <v>790</v>
      </c>
      <c r="N77" s="6" t="s">
        <v>1394</v>
      </c>
      <c r="O77" s="6">
        <v>1007</v>
      </c>
    </row>
    <row r="78" spans="1:15" x14ac:dyDescent="0.25">
      <c r="A78" s="3">
        <v>77</v>
      </c>
      <c r="B78" s="3" t="s">
        <v>789</v>
      </c>
      <c r="C78" s="3" t="s">
        <v>1169</v>
      </c>
      <c r="D78" s="3"/>
      <c r="E78" s="3" t="s">
        <v>788</v>
      </c>
      <c r="F78" s="3" t="s">
        <v>255</v>
      </c>
      <c r="G78" s="3" t="s">
        <v>255</v>
      </c>
      <c r="H78" s="3" t="s">
        <v>787</v>
      </c>
      <c r="I78" s="3" t="s">
        <v>786</v>
      </c>
      <c r="J78" s="3" t="s">
        <v>785</v>
      </c>
      <c r="K78" s="3" t="s">
        <v>784</v>
      </c>
      <c r="N78" s="6" t="s">
        <v>1403</v>
      </c>
      <c r="O78" s="6">
        <v>1020</v>
      </c>
    </row>
    <row r="79" spans="1:15" x14ac:dyDescent="0.25">
      <c r="A79" s="3">
        <v>78</v>
      </c>
      <c r="B79" s="3" t="s">
        <v>783</v>
      </c>
      <c r="C79" s="3" t="s">
        <v>1169</v>
      </c>
      <c r="D79" s="3"/>
      <c r="E79" s="3" t="s">
        <v>782</v>
      </c>
      <c r="F79" s="3" t="s">
        <v>1161</v>
      </c>
      <c r="G79" s="3" t="s">
        <v>1161</v>
      </c>
      <c r="H79" s="3" t="s">
        <v>781</v>
      </c>
      <c r="I79" s="3" t="s">
        <v>780</v>
      </c>
      <c r="J79" s="3" t="s">
        <v>779</v>
      </c>
      <c r="K79" s="3" t="s">
        <v>778</v>
      </c>
      <c r="N79" s="6" t="s">
        <v>1505</v>
      </c>
      <c r="O79" s="6">
        <v>1022</v>
      </c>
    </row>
    <row r="80" spans="1:15" x14ac:dyDescent="0.25">
      <c r="A80" s="3">
        <v>79</v>
      </c>
      <c r="B80" s="3" t="s">
        <v>777</v>
      </c>
      <c r="C80" s="3" t="s">
        <v>162</v>
      </c>
      <c r="D80" s="3"/>
      <c r="E80" s="3" t="s">
        <v>776</v>
      </c>
      <c r="F80" s="3" t="s">
        <v>1306</v>
      </c>
      <c r="G80" s="3" t="s">
        <v>1306</v>
      </c>
      <c r="H80" s="3" t="s">
        <v>775</v>
      </c>
      <c r="I80" s="3" t="s">
        <v>774</v>
      </c>
      <c r="J80" s="3" t="s">
        <v>773</v>
      </c>
      <c r="K80" s="3" t="s">
        <v>772</v>
      </c>
      <c r="N80" s="6" t="s">
        <v>1455</v>
      </c>
      <c r="O80" s="6">
        <v>1002</v>
      </c>
    </row>
    <row r="81" spans="1:15" x14ac:dyDescent="0.25">
      <c r="A81" s="3">
        <v>80</v>
      </c>
      <c r="B81" s="3" t="s">
        <v>1184</v>
      </c>
      <c r="C81" s="3" t="s">
        <v>162</v>
      </c>
      <c r="D81" s="3"/>
      <c r="E81" s="3" t="s">
        <v>771</v>
      </c>
      <c r="F81" s="3" t="s">
        <v>235</v>
      </c>
      <c r="G81" s="3" t="s">
        <v>235</v>
      </c>
      <c r="H81" s="3" t="s">
        <v>1185</v>
      </c>
      <c r="I81" s="3" t="s">
        <v>770</v>
      </c>
      <c r="J81" s="3" t="s">
        <v>769</v>
      </c>
      <c r="K81" s="3" t="s">
        <v>768</v>
      </c>
      <c r="N81" s="6" t="s">
        <v>1361</v>
      </c>
      <c r="O81" s="6">
        <v>1002</v>
      </c>
    </row>
    <row r="82" spans="1:15" x14ac:dyDescent="0.25">
      <c r="A82" s="3">
        <v>81</v>
      </c>
      <c r="B82" s="3" t="s">
        <v>506</v>
      </c>
      <c r="C82" s="3" t="s">
        <v>1169</v>
      </c>
      <c r="D82" s="3"/>
      <c r="E82" s="3" t="s">
        <v>767</v>
      </c>
      <c r="F82" s="3" t="s">
        <v>168</v>
      </c>
      <c r="G82" s="3" t="s">
        <v>168</v>
      </c>
      <c r="H82" s="3" t="s">
        <v>504</v>
      </c>
      <c r="I82" s="3" t="s">
        <v>766</v>
      </c>
      <c r="J82" s="3" t="s">
        <v>765</v>
      </c>
      <c r="K82" s="3" t="s">
        <v>764</v>
      </c>
      <c r="N82" s="6" t="s">
        <v>1477</v>
      </c>
      <c r="O82" s="6">
        <v>1021</v>
      </c>
    </row>
    <row r="83" spans="1:15" x14ac:dyDescent="0.25">
      <c r="A83" s="3">
        <v>82</v>
      </c>
      <c r="B83" s="3" t="s">
        <v>763</v>
      </c>
      <c r="C83" s="3" t="s">
        <v>162</v>
      </c>
      <c r="D83" s="3"/>
      <c r="E83" s="3" t="s">
        <v>762</v>
      </c>
      <c r="F83" s="3" t="s">
        <v>225</v>
      </c>
      <c r="G83" s="3" t="s">
        <v>225</v>
      </c>
      <c r="H83" s="3" t="s">
        <v>761</v>
      </c>
      <c r="I83" s="3" t="s">
        <v>760</v>
      </c>
      <c r="J83" s="3" t="s">
        <v>759</v>
      </c>
      <c r="K83" s="3" t="s">
        <v>758</v>
      </c>
      <c r="N83" s="6" t="s">
        <v>1384</v>
      </c>
      <c r="O83" s="6">
        <v>1015</v>
      </c>
    </row>
    <row r="84" spans="1:15" x14ac:dyDescent="0.25">
      <c r="A84" s="3">
        <v>83</v>
      </c>
      <c r="B84" s="3" t="s">
        <v>757</v>
      </c>
      <c r="C84" s="3" t="s">
        <v>1169</v>
      </c>
      <c r="D84" s="3"/>
      <c r="E84" s="3" t="s">
        <v>756</v>
      </c>
      <c r="F84" s="3" t="s">
        <v>174</v>
      </c>
      <c r="G84" s="3" t="s">
        <v>174</v>
      </c>
      <c r="H84" s="3" t="s">
        <v>755</v>
      </c>
      <c r="I84" s="3" t="s">
        <v>754</v>
      </c>
      <c r="J84" s="3" t="s">
        <v>753</v>
      </c>
      <c r="K84" s="3" t="s">
        <v>752</v>
      </c>
      <c r="N84" s="6" t="s">
        <v>1495</v>
      </c>
      <c r="O84" s="6">
        <v>1005</v>
      </c>
    </row>
    <row r="85" spans="1:15" x14ac:dyDescent="0.25">
      <c r="A85" s="3">
        <v>84</v>
      </c>
      <c r="B85" s="3" t="s">
        <v>1213</v>
      </c>
      <c r="C85" s="3" t="s">
        <v>162</v>
      </c>
      <c r="D85" s="3"/>
      <c r="E85" s="3" t="s">
        <v>751</v>
      </c>
      <c r="F85" s="3" t="s">
        <v>1161</v>
      </c>
      <c r="G85" s="3" t="s">
        <v>1161</v>
      </c>
      <c r="H85" s="3" t="s">
        <v>1214</v>
      </c>
      <c r="I85" s="3" t="s">
        <v>750</v>
      </c>
      <c r="J85" s="3" t="s">
        <v>749</v>
      </c>
      <c r="K85" s="3" t="s">
        <v>748</v>
      </c>
      <c r="N85" s="6" t="s">
        <v>1511</v>
      </c>
      <c r="O85" s="6">
        <v>1003</v>
      </c>
    </row>
    <row r="86" spans="1:15" x14ac:dyDescent="0.25">
      <c r="A86" s="3">
        <v>85</v>
      </c>
      <c r="B86" s="3" t="s">
        <v>747</v>
      </c>
      <c r="C86" s="3" t="s">
        <v>162</v>
      </c>
      <c r="D86" s="3"/>
      <c r="E86" s="3" t="s">
        <v>746</v>
      </c>
      <c r="F86" s="3" t="s">
        <v>235</v>
      </c>
      <c r="G86" s="3" t="s">
        <v>235</v>
      </c>
      <c r="H86" s="3" t="s">
        <v>745</v>
      </c>
      <c r="I86" s="3" t="s">
        <v>744</v>
      </c>
      <c r="J86" s="3" t="s">
        <v>743</v>
      </c>
      <c r="K86" s="3" t="s">
        <v>742</v>
      </c>
      <c r="N86" s="6" t="s">
        <v>1365</v>
      </c>
      <c r="O86" s="6">
        <v>1014</v>
      </c>
    </row>
    <row r="87" spans="1:15" x14ac:dyDescent="0.25">
      <c r="A87" s="3">
        <v>86</v>
      </c>
      <c r="B87" s="3" t="s">
        <v>1297</v>
      </c>
      <c r="C87" s="3" t="s">
        <v>162</v>
      </c>
      <c r="D87" s="3"/>
      <c r="E87" s="3" t="s">
        <v>741</v>
      </c>
      <c r="F87" s="3" t="s">
        <v>174</v>
      </c>
      <c r="G87" s="3" t="s">
        <v>174</v>
      </c>
      <c r="H87" s="3" t="s">
        <v>1298</v>
      </c>
      <c r="I87" s="3" t="s">
        <v>740</v>
      </c>
      <c r="J87" s="3" t="s">
        <v>739</v>
      </c>
      <c r="K87" s="3" t="s">
        <v>738</v>
      </c>
      <c r="N87" s="6" t="s">
        <v>1496</v>
      </c>
      <c r="O87" s="6">
        <v>1014</v>
      </c>
    </row>
    <row r="88" spans="1:15" x14ac:dyDescent="0.25">
      <c r="A88" s="3">
        <v>87</v>
      </c>
      <c r="B88" s="3" t="s">
        <v>1243</v>
      </c>
      <c r="C88" s="3" t="s">
        <v>162</v>
      </c>
      <c r="D88" s="3"/>
      <c r="E88" s="3" t="s">
        <v>737</v>
      </c>
      <c r="F88" s="3" t="s">
        <v>174</v>
      </c>
      <c r="G88" s="3" t="s">
        <v>174</v>
      </c>
      <c r="H88" s="3" t="s">
        <v>1244</v>
      </c>
      <c r="I88" s="3" t="s">
        <v>736</v>
      </c>
      <c r="J88" s="3" t="s">
        <v>735</v>
      </c>
      <c r="K88" s="3" t="s">
        <v>734</v>
      </c>
      <c r="N88" s="6" t="s">
        <v>1485</v>
      </c>
      <c r="O88" s="6">
        <v>1006</v>
      </c>
    </row>
    <row r="89" spans="1:15" x14ac:dyDescent="0.25">
      <c r="A89" s="3">
        <v>88</v>
      </c>
      <c r="B89" s="3" t="s">
        <v>733</v>
      </c>
      <c r="C89" s="3" t="s">
        <v>1169</v>
      </c>
      <c r="D89" s="3"/>
      <c r="E89" s="3" t="s">
        <v>630</v>
      </c>
      <c r="F89" s="3" t="s">
        <v>1307</v>
      </c>
      <c r="G89" s="3" t="s">
        <v>1307</v>
      </c>
      <c r="H89" s="3" t="s">
        <v>732</v>
      </c>
      <c r="I89" s="3" t="s">
        <v>731</v>
      </c>
      <c r="J89" s="3" t="s">
        <v>730</v>
      </c>
      <c r="K89" s="3" t="s">
        <v>729</v>
      </c>
      <c r="N89" s="6" t="s">
        <v>1443</v>
      </c>
      <c r="O89" s="6">
        <v>1007</v>
      </c>
    </row>
    <row r="90" spans="1:15" x14ac:dyDescent="0.25">
      <c r="A90" s="3">
        <v>89</v>
      </c>
      <c r="B90" s="3" t="s">
        <v>1233</v>
      </c>
      <c r="C90" s="3" t="s">
        <v>1169</v>
      </c>
      <c r="D90" s="3"/>
      <c r="E90" s="3" t="s">
        <v>728</v>
      </c>
      <c r="F90" s="3" t="s">
        <v>1210</v>
      </c>
      <c r="G90" s="3" t="s">
        <v>1210</v>
      </c>
      <c r="H90" s="3" t="s">
        <v>1234</v>
      </c>
      <c r="I90" s="3" t="s">
        <v>727</v>
      </c>
      <c r="J90" s="3" t="s">
        <v>726</v>
      </c>
      <c r="K90" s="3" t="s">
        <v>725</v>
      </c>
      <c r="N90" s="6" t="s">
        <v>1526</v>
      </c>
      <c r="O90" s="6">
        <v>1020</v>
      </c>
    </row>
    <row r="91" spans="1:15" x14ac:dyDescent="0.25">
      <c r="A91" s="3">
        <v>90</v>
      </c>
      <c r="B91" s="3" t="s">
        <v>724</v>
      </c>
      <c r="C91" s="3" t="s">
        <v>1169</v>
      </c>
      <c r="D91" s="3"/>
      <c r="E91" s="3" t="s">
        <v>723</v>
      </c>
      <c r="F91" s="3" t="s">
        <v>168</v>
      </c>
      <c r="G91" s="3" t="s">
        <v>168</v>
      </c>
      <c r="H91" s="3" t="s">
        <v>722</v>
      </c>
      <c r="I91" s="3" t="s">
        <v>721</v>
      </c>
      <c r="J91" s="3" t="s">
        <v>720</v>
      </c>
      <c r="K91" s="3" t="s">
        <v>719</v>
      </c>
      <c r="N91" s="6" t="s">
        <v>1481</v>
      </c>
      <c r="O91" s="6">
        <v>1006</v>
      </c>
    </row>
    <row r="92" spans="1:15" x14ac:dyDescent="0.25">
      <c r="A92" s="3">
        <v>91</v>
      </c>
      <c r="B92" s="3" t="s">
        <v>718</v>
      </c>
      <c r="C92" s="3" t="s">
        <v>1169</v>
      </c>
      <c r="D92" s="3"/>
      <c r="E92" s="3" t="s">
        <v>717</v>
      </c>
      <c r="F92" s="3" t="s">
        <v>300</v>
      </c>
      <c r="G92" s="3" t="s">
        <v>300</v>
      </c>
      <c r="H92" s="3" t="s">
        <v>716</v>
      </c>
      <c r="I92" s="3" t="s">
        <v>715</v>
      </c>
      <c r="J92" s="3" t="s">
        <v>714</v>
      </c>
      <c r="K92" s="3" t="s">
        <v>713</v>
      </c>
      <c r="N92" s="6" t="s">
        <v>1464</v>
      </c>
      <c r="O92" s="6">
        <v>1006</v>
      </c>
    </row>
    <row r="93" spans="1:15" x14ac:dyDescent="0.25">
      <c r="A93" s="3">
        <v>92</v>
      </c>
      <c r="B93" s="3" t="s">
        <v>712</v>
      </c>
      <c r="C93" s="3" t="s">
        <v>1169</v>
      </c>
      <c r="D93" s="3"/>
      <c r="E93" s="3" t="s">
        <v>551</v>
      </c>
      <c r="F93" s="3" t="s">
        <v>235</v>
      </c>
      <c r="G93" s="3" t="s">
        <v>235</v>
      </c>
      <c r="H93" s="3" t="s">
        <v>711</v>
      </c>
      <c r="I93" s="3" t="s">
        <v>710</v>
      </c>
      <c r="J93" s="3" t="s">
        <v>709</v>
      </c>
      <c r="K93" s="3" t="s">
        <v>708</v>
      </c>
      <c r="N93" s="6" t="s">
        <v>1366</v>
      </c>
      <c r="O93" s="6">
        <v>1010</v>
      </c>
    </row>
    <row r="94" spans="1:15" x14ac:dyDescent="0.25">
      <c r="A94" s="3">
        <v>93</v>
      </c>
      <c r="B94" s="3" t="s">
        <v>1299</v>
      </c>
      <c r="C94" s="3" t="s">
        <v>162</v>
      </c>
      <c r="D94" s="3"/>
      <c r="E94" s="3" t="s">
        <v>707</v>
      </c>
      <c r="F94" s="3" t="s">
        <v>235</v>
      </c>
      <c r="G94" s="3" t="s">
        <v>235</v>
      </c>
      <c r="H94" s="3" t="s">
        <v>1300</v>
      </c>
      <c r="I94" s="3" t="s">
        <v>706</v>
      </c>
      <c r="J94" s="3" t="s">
        <v>705</v>
      </c>
      <c r="K94" s="3" t="s">
        <v>704</v>
      </c>
      <c r="N94" s="6" t="s">
        <v>1360</v>
      </c>
      <c r="O94" s="6">
        <v>1020</v>
      </c>
    </row>
    <row r="95" spans="1:15" x14ac:dyDescent="0.25">
      <c r="A95" s="3">
        <v>94</v>
      </c>
      <c r="B95" s="3" t="s">
        <v>703</v>
      </c>
      <c r="C95" s="3" t="s">
        <v>1169</v>
      </c>
      <c r="D95" s="3"/>
      <c r="E95" s="3" t="s">
        <v>702</v>
      </c>
      <c r="F95" s="3" t="s">
        <v>235</v>
      </c>
      <c r="G95" s="3" t="s">
        <v>235</v>
      </c>
      <c r="H95" s="3" t="s">
        <v>701</v>
      </c>
      <c r="I95" s="3" t="s">
        <v>700</v>
      </c>
      <c r="J95" s="3" t="s">
        <v>699</v>
      </c>
      <c r="K95" s="3" t="s">
        <v>698</v>
      </c>
      <c r="N95" s="6" t="s">
        <v>1371</v>
      </c>
      <c r="O95" s="6">
        <v>1011</v>
      </c>
    </row>
    <row r="96" spans="1:15" x14ac:dyDescent="0.25">
      <c r="A96" s="3">
        <v>95</v>
      </c>
      <c r="B96" s="3" t="s">
        <v>697</v>
      </c>
      <c r="C96" s="3" t="s">
        <v>1169</v>
      </c>
      <c r="D96" s="3"/>
      <c r="E96" s="3" t="s">
        <v>696</v>
      </c>
      <c r="F96" s="3" t="s">
        <v>180</v>
      </c>
      <c r="G96" s="3" t="s">
        <v>180</v>
      </c>
      <c r="H96" s="3" t="s">
        <v>1276</v>
      </c>
      <c r="I96" s="3" t="s">
        <v>695</v>
      </c>
      <c r="J96" s="3" t="s">
        <v>694</v>
      </c>
      <c r="K96" s="3" t="s">
        <v>693</v>
      </c>
      <c r="N96" s="6" t="s">
        <v>1527</v>
      </c>
      <c r="O96" s="6">
        <v>1021</v>
      </c>
    </row>
    <row r="97" spans="1:15" x14ac:dyDescent="0.25">
      <c r="A97" s="3">
        <v>96</v>
      </c>
      <c r="B97" s="3" t="s">
        <v>692</v>
      </c>
      <c r="C97" s="3" t="s">
        <v>1169</v>
      </c>
      <c r="D97" s="3"/>
      <c r="E97" s="3" t="s">
        <v>691</v>
      </c>
      <c r="F97" s="3" t="s">
        <v>154</v>
      </c>
      <c r="G97" s="3" t="s">
        <v>154</v>
      </c>
      <c r="H97" s="3" t="s">
        <v>1277</v>
      </c>
      <c r="I97" s="3" t="s">
        <v>690</v>
      </c>
      <c r="J97" s="3" t="s">
        <v>689</v>
      </c>
      <c r="K97" s="3" t="s">
        <v>688</v>
      </c>
      <c r="N97" s="6" t="s">
        <v>1409</v>
      </c>
      <c r="O97" s="6">
        <v>1019</v>
      </c>
    </row>
    <row r="98" spans="1:15" x14ac:dyDescent="0.25">
      <c r="A98" s="3">
        <v>97</v>
      </c>
      <c r="B98" s="3" t="s">
        <v>668</v>
      </c>
      <c r="C98" s="3" t="s">
        <v>1169</v>
      </c>
      <c r="D98" s="3"/>
      <c r="E98" s="3" t="s">
        <v>687</v>
      </c>
      <c r="F98" s="3" t="s">
        <v>1306</v>
      </c>
      <c r="G98" s="3" t="s">
        <v>1306</v>
      </c>
      <c r="H98" s="3" t="s">
        <v>666</v>
      </c>
      <c r="I98" s="3" t="s">
        <v>686</v>
      </c>
      <c r="J98" s="3" t="s">
        <v>685</v>
      </c>
      <c r="K98" s="3" t="s">
        <v>684</v>
      </c>
      <c r="N98" s="6" t="s">
        <v>1444</v>
      </c>
      <c r="O98" s="6">
        <v>1013</v>
      </c>
    </row>
    <row r="99" spans="1:15" x14ac:dyDescent="0.25">
      <c r="A99" s="3">
        <v>98</v>
      </c>
      <c r="B99" s="3" t="s">
        <v>683</v>
      </c>
      <c r="C99" s="3" t="s">
        <v>162</v>
      </c>
      <c r="D99" s="3"/>
      <c r="E99" s="3" t="s">
        <v>682</v>
      </c>
      <c r="F99" s="3" t="s">
        <v>225</v>
      </c>
      <c r="G99" s="3" t="s">
        <v>225</v>
      </c>
      <c r="H99" s="3" t="s">
        <v>681</v>
      </c>
      <c r="I99" s="3" t="s">
        <v>680</v>
      </c>
      <c r="J99" s="3" t="s">
        <v>679</v>
      </c>
      <c r="K99" s="3" t="s">
        <v>678</v>
      </c>
      <c r="N99" s="6" t="s">
        <v>1382</v>
      </c>
      <c r="O99" s="6">
        <v>1002</v>
      </c>
    </row>
    <row r="100" spans="1:15" x14ac:dyDescent="0.25">
      <c r="A100" s="3">
        <v>99</v>
      </c>
      <c r="B100" s="3" t="s">
        <v>677</v>
      </c>
      <c r="C100" s="3" t="s">
        <v>1169</v>
      </c>
      <c r="D100" s="3"/>
      <c r="E100" s="3" t="s">
        <v>676</v>
      </c>
      <c r="F100" s="3" t="s">
        <v>255</v>
      </c>
      <c r="G100" s="3" t="s">
        <v>255</v>
      </c>
      <c r="H100" s="3" t="s">
        <v>1278</v>
      </c>
      <c r="I100" s="3" t="s">
        <v>675</v>
      </c>
      <c r="J100" s="3" t="s">
        <v>674</v>
      </c>
      <c r="K100" s="3" t="s">
        <v>673</v>
      </c>
      <c r="N100" s="6" t="s">
        <v>1401</v>
      </c>
      <c r="O100" s="6">
        <v>1022</v>
      </c>
    </row>
    <row r="101" spans="1:15" x14ac:dyDescent="0.25">
      <c r="A101" s="3">
        <v>100</v>
      </c>
      <c r="B101" s="3" t="s">
        <v>37</v>
      </c>
      <c r="C101" s="3" t="s">
        <v>162</v>
      </c>
      <c r="D101" s="3"/>
      <c r="E101" s="3" t="s">
        <v>672</v>
      </c>
      <c r="F101" s="3" t="s">
        <v>168</v>
      </c>
      <c r="G101" s="3" t="s">
        <v>168</v>
      </c>
      <c r="H101" s="3" t="s">
        <v>1301</v>
      </c>
      <c r="I101" s="3" t="s">
        <v>671</v>
      </c>
      <c r="J101" s="3" t="s">
        <v>670</v>
      </c>
      <c r="K101" s="3" t="s">
        <v>669</v>
      </c>
      <c r="N101" s="6" t="s">
        <v>1476</v>
      </c>
      <c r="O101" s="6">
        <v>1003</v>
      </c>
    </row>
    <row r="102" spans="1:15" x14ac:dyDescent="0.25">
      <c r="A102" s="3">
        <v>101</v>
      </c>
      <c r="B102" s="3" t="s">
        <v>668</v>
      </c>
      <c r="C102" s="3" t="s">
        <v>1169</v>
      </c>
      <c r="D102" s="3"/>
      <c r="E102" s="3" t="s">
        <v>667</v>
      </c>
      <c r="F102" s="3" t="s">
        <v>212</v>
      </c>
      <c r="G102" s="3" t="s">
        <v>212</v>
      </c>
      <c r="H102" s="3" t="s">
        <v>666</v>
      </c>
      <c r="I102" s="3" t="s">
        <v>665</v>
      </c>
      <c r="J102" s="3" t="s">
        <v>664</v>
      </c>
      <c r="K102" s="3" t="s">
        <v>663</v>
      </c>
      <c r="N102" s="6" t="s">
        <v>1429</v>
      </c>
      <c r="O102" s="6">
        <v>1013</v>
      </c>
    </row>
    <row r="103" spans="1:15" x14ac:dyDescent="0.25">
      <c r="A103" s="3">
        <v>102</v>
      </c>
      <c r="B103" s="3" t="s">
        <v>662</v>
      </c>
      <c r="C103" s="3" t="s">
        <v>1169</v>
      </c>
      <c r="D103" s="3"/>
      <c r="E103" s="3" t="s">
        <v>556</v>
      </c>
      <c r="F103" s="3" t="s">
        <v>1161</v>
      </c>
      <c r="G103" s="3" t="s">
        <v>1161</v>
      </c>
      <c r="H103" s="3" t="s">
        <v>661</v>
      </c>
      <c r="I103" s="3" t="s">
        <v>660</v>
      </c>
      <c r="J103" s="3" t="s">
        <v>659</v>
      </c>
      <c r="K103" s="3" t="s">
        <v>658</v>
      </c>
      <c r="N103" s="6" t="s">
        <v>1502</v>
      </c>
      <c r="O103" s="6">
        <v>1018</v>
      </c>
    </row>
    <row r="104" spans="1:15" x14ac:dyDescent="0.25">
      <c r="A104" s="3">
        <v>103</v>
      </c>
      <c r="B104" s="3" t="s">
        <v>657</v>
      </c>
      <c r="C104" s="3" t="s">
        <v>1169</v>
      </c>
      <c r="D104" s="3"/>
      <c r="E104" s="3" t="s">
        <v>520</v>
      </c>
      <c r="F104" s="3" t="s">
        <v>300</v>
      </c>
      <c r="G104" s="3" t="s">
        <v>300</v>
      </c>
      <c r="H104" s="3" t="s">
        <v>656</v>
      </c>
      <c r="I104" s="3" t="s">
        <v>655</v>
      </c>
      <c r="J104" s="3" t="s">
        <v>654</v>
      </c>
      <c r="K104" s="3" t="s">
        <v>653</v>
      </c>
      <c r="N104" s="6" t="s">
        <v>1463</v>
      </c>
      <c r="O104" s="6">
        <v>1011</v>
      </c>
    </row>
    <row r="105" spans="1:15" x14ac:dyDescent="0.25">
      <c r="A105" s="3">
        <v>104</v>
      </c>
      <c r="B105" s="3" t="s">
        <v>433</v>
      </c>
      <c r="C105" s="3" t="s">
        <v>162</v>
      </c>
      <c r="D105" s="3"/>
      <c r="E105" s="3" t="s">
        <v>652</v>
      </c>
      <c r="F105" s="3" t="s">
        <v>212</v>
      </c>
      <c r="G105" s="3" t="s">
        <v>212</v>
      </c>
      <c r="H105" s="3" t="s">
        <v>431</v>
      </c>
      <c r="I105" s="3" t="s">
        <v>651</v>
      </c>
      <c r="J105" s="3" t="s">
        <v>650</v>
      </c>
      <c r="K105" s="3" t="s">
        <v>649</v>
      </c>
      <c r="N105" s="6" t="s">
        <v>1430</v>
      </c>
      <c r="O105" s="6">
        <v>1004</v>
      </c>
    </row>
    <row r="106" spans="1:15" x14ac:dyDescent="0.25">
      <c r="A106" s="3">
        <v>105</v>
      </c>
      <c r="B106" s="3" t="s">
        <v>648</v>
      </c>
      <c r="C106" s="3" t="s">
        <v>1169</v>
      </c>
      <c r="D106" s="3"/>
      <c r="E106" s="3" t="s">
        <v>647</v>
      </c>
      <c r="F106" s="3" t="s">
        <v>174</v>
      </c>
      <c r="G106" s="3" t="s">
        <v>174</v>
      </c>
      <c r="H106" s="3" t="s">
        <v>646</v>
      </c>
      <c r="I106" s="3" t="s">
        <v>645</v>
      </c>
      <c r="J106" s="3" t="s">
        <v>644</v>
      </c>
      <c r="K106" s="3" t="s">
        <v>643</v>
      </c>
      <c r="N106" s="6" t="s">
        <v>1497</v>
      </c>
      <c r="O106" s="6">
        <v>1006</v>
      </c>
    </row>
    <row r="107" spans="1:15" x14ac:dyDescent="0.25">
      <c r="A107" s="3">
        <v>106</v>
      </c>
      <c r="B107" s="3" t="s">
        <v>642</v>
      </c>
      <c r="C107" s="3" t="s">
        <v>1169</v>
      </c>
      <c r="D107" s="3"/>
      <c r="E107" s="3" t="s">
        <v>641</v>
      </c>
      <c r="F107" s="3" t="s">
        <v>174</v>
      </c>
      <c r="G107" s="3" t="s">
        <v>174</v>
      </c>
      <c r="H107" s="3" t="s">
        <v>640</v>
      </c>
      <c r="I107" s="3" t="s">
        <v>639</v>
      </c>
      <c r="J107" s="3" t="s">
        <v>638</v>
      </c>
      <c r="K107" s="3" t="s">
        <v>637</v>
      </c>
      <c r="N107" s="6" t="s">
        <v>1498</v>
      </c>
      <c r="O107" s="6">
        <v>1017</v>
      </c>
    </row>
    <row r="108" spans="1:15" x14ac:dyDescent="0.25">
      <c r="A108" s="3">
        <v>107</v>
      </c>
      <c r="B108" s="3" t="s">
        <v>636</v>
      </c>
      <c r="C108" s="3" t="s">
        <v>1169</v>
      </c>
      <c r="D108" s="3"/>
      <c r="E108" s="3" t="s">
        <v>635</v>
      </c>
      <c r="F108" s="3" t="s">
        <v>212</v>
      </c>
      <c r="G108" s="3" t="s">
        <v>212</v>
      </c>
      <c r="H108" s="3" t="s">
        <v>634</v>
      </c>
      <c r="I108" s="3" t="s">
        <v>633</v>
      </c>
      <c r="J108" s="3" t="s">
        <v>632</v>
      </c>
      <c r="K108" s="3" t="s">
        <v>631</v>
      </c>
      <c r="N108" s="6" t="s">
        <v>1433</v>
      </c>
      <c r="O108" s="6">
        <v>1008</v>
      </c>
    </row>
    <row r="109" spans="1:15" x14ac:dyDescent="0.25">
      <c r="A109" s="3">
        <v>108</v>
      </c>
      <c r="B109" s="3" t="s">
        <v>1245</v>
      </c>
      <c r="C109" s="3" t="s">
        <v>162</v>
      </c>
      <c r="D109" s="3"/>
      <c r="E109" s="3" t="s">
        <v>630</v>
      </c>
      <c r="F109" s="3" t="s">
        <v>235</v>
      </c>
      <c r="G109" s="3" t="s">
        <v>235</v>
      </c>
      <c r="H109" s="3" t="s">
        <v>1246</v>
      </c>
      <c r="I109" s="3" t="s">
        <v>629</v>
      </c>
      <c r="J109" s="3" t="s">
        <v>628</v>
      </c>
      <c r="K109" s="3" t="s">
        <v>627</v>
      </c>
      <c r="N109" s="6" t="s">
        <v>1376</v>
      </c>
      <c r="O109" s="6">
        <v>1012</v>
      </c>
    </row>
    <row r="110" spans="1:15" x14ac:dyDescent="0.25">
      <c r="A110" s="3">
        <v>109</v>
      </c>
      <c r="B110" s="3" t="s">
        <v>626</v>
      </c>
      <c r="C110" s="3" t="s">
        <v>162</v>
      </c>
      <c r="D110" s="3" t="s">
        <v>625</v>
      </c>
      <c r="E110" s="3" t="s">
        <v>624</v>
      </c>
      <c r="F110" s="3" t="s">
        <v>11</v>
      </c>
      <c r="G110" s="3" t="s">
        <v>11</v>
      </c>
      <c r="H110" s="3" t="s">
        <v>623</v>
      </c>
      <c r="I110" s="3" t="s">
        <v>622</v>
      </c>
      <c r="J110" s="3" t="s">
        <v>621</v>
      </c>
      <c r="K110" s="3" t="s">
        <v>620</v>
      </c>
    </row>
    <row r="111" spans="1:15" x14ac:dyDescent="0.25">
      <c r="A111" s="3">
        <v>110</v>
      </c>
      <c r="B111" s="3" t="s">
        <v>619</v>
      </c>
      <c r="C111" s="3" t="s">
        <v>1169</v>
      </c>
      <c r="D111" s="3"/>
      <c r="E111" s="3" t="s">
        <v>618</v>
      </c>
      <c r="F111" s="3" t="s">
        <v>1306</v>
      </c>
      <c r="G111" s="3" t="s">
        <v>1306</v>
      </c>
      <c r="H111" s="3" t="s">
        <v>617</v>
      </c>
      <c r="I111" s="3" t="s">
        <v>616</v>
      </c>
      <c r="J111" s="3" t="s">
        <v>615</v>
      </c>
      <c r="K111" s="3" t="s">
        <v>614</v>
      </c>
      <c r="N111" s="6" t="s">
        <v>1454</v>
      </c>
      <c r="O111" s="6">
        <v>1022</v>
      </c>
    </row>
    <row r="112" spans="1:15" x14ac:dyDescent="0.25">
      <c r="A112" s="3">
        <v>111</v>
      </c>
      <c r="B112" s="3" t="s">
        <v>1167</v>
      </c>
      <c r="C112" s="3" t="s">
        <v>162</v>
      </c>
      <c r="D112" s="3"/>
      <c r="E112" s="3" t="s">
        <v>613</v>
      </c>
      <c r="F112" s="3" t="s">
        <v>1210</v>
      </c>
      <c r="G112" s="3" t="s">
        <v>1210</v>
      </c>
      <c r="H112" s="3" t="s">
        <v>1168</v>
      </c>
      <c r="I112" s="3" t="s">
        <v>612</v>
      </c>
      <c r="J112" s="3" t="s">
        <v>611</v>
      </c>
      <c r="K112" s="3" t="s">
        <v>610</v>
      </c>
      <c r="N112" s="6" t="s">
        <v>1517</v>
      </c>
      <c r="O112" s="6">
        <v>1004</v>
      </c>
    </row>
    <row r="113" spans="1:15" x14ac:dyDescent="0.25">
      <c r="A113" s="3">
        <v>112</v>
      </c>
      <c r="B113" s="3" t="s">
        <v>472</v>
      </c>
      <c r="C113" s="3" t="s">
        <v>1169</v>
      </c>
      <c r="D113" s="3"/>
      <c r="E113" s="3" t="s">
        <v>609</v>
      </c>
      <c r="F113" s="3" t="s">
        <v>212</v>
      </c>
      <c r="G113" s="3" t="s">
        <v>212</v>
      </c>
      <c r="H113" s="3" t="s">
        <v>1279</v>
      </c>
      <c r="I113" s="3" t="s">
        <v>608</v>
      </c>
      <c r="J113" s="3" t="s">
        <v>607</v>
      </c>
      <c r="K113" s="3" t="s">
        <v>606</v>
      </c>
      <c r="N113" s="6" t="s">
        <v>1423</v>
      </c>
      <c r="O113" s="6">
        <v>1019</v>
      </c>
    </row>
    <row r="114" spans="1:15" x14ac:dyDescent="0.25">
      <c r="A114" s="3">
        <v>113</v>
      </c>
      <c r="B114" s="3" t="s">
        <v>1247</v>
      </c>
      <c r="C114" s="3" t="s">
        <v>1169</v>
      </c>
      <c r="D114" s="3"/>
      <c r="E114" s="3" t="s">
        <v>605</v>
      </c>
      <c r="F114" s="3" t="s">
        <v>180</v>
      </c>
      <c r="G114" s="3" t="s">
        <v>180</v>
      </c>
      <c r="H114" s="3" t="s">
        <v>1248</v>
      </c>
      <c r="I114" s="3" t="s">
        <v>604</v>
      </c>
      <c r="J114" s="3" t="s">
        <v>603</v>
      </c>
      <c r="K114" s="3" t="s">
        <v>602</v>
      </c>
      <c r="N114" s="6" t="s">
        <v>1537</v>
      </c>
      <c r="O114" s="6">
        <v>1011</v>
      </c>
    </row>
    <row r="115" spans="1:15" x14ac:dyDescent="0.25">
      <c r="A115" s="3">
        <v>114</v>
      </c>
      <c r="B115" s="3" t="s">
        <v>601</v>
      </c>
      <c r="C115" s="3" t="s">
        <v>1169</v>
      </c>
      <c r="D115" s="3"/>
      <c r="E115" s="3" t="s">
        <v>600</v>
      </c>
      <c r="F115" s="3" t="s">
        <v>174</v>
      </c>
      <c r="G115" s="3" t="s">
        <v>174</v>
      </c>
      <c r="H115" s="3" t="s">
        <v>599</v>
      </c>
      <c r="I115" s="3" t="s">
        <v>598</v>
      </c>
      <c r="J115" s="3" t="s">
        <v>597</v>
      </c>
      <c r="K115" s="3" t="s">
        <v>596</v>
      </c>
      <c r="N115" s="6" t="s">
        <v>1491</v>
      </c>
      <c r="O115" s="6">
        <v>1007</v>
      </c>
    </row>
    <row r="116" spans="1:15" x14ac:dyDescent="0.25">
      <c r="A116" s="3">
        <v>115</v>
      </c>
      <c r="B116" s="3" t="s">
        <v>595</v>
      </c>
      <c r="C116" s="3" t="s">
        <v>1169</v>
      </c>
      <c r="D116" s="3"/>
      <c r="E116" s="3" t="s">
        <v>594</v>
      </c>
      <c r="F116" s="3" t="s">
        <v>300</v>
      </c>
      <c r="G116" s="3" t="s">
        <v>300</v>
      </c>
      <c r="H116" s="3" t="s">
        <v>593</v>
      </c>
      <c r="I116" s="3" t="s">
        <v>592</v>
      </c>
      <c r="J116" s="3" t="s">
        <v>591</v>
      </c>
      <c r="K116" s="3" t="s">
        <v>590</v>
      </c>
      <c r="N116" s="6" t="s">
        <v>1465</v>
      </c>
      <c r="O116" s="6">
        <v>1008</v>
      </c>
    </row>
    <row r="117" spans="1:15" x14ac:dyDescent="0.25">
      <c r="A117" s="3">
        <v>116</v>
      </c>
      <c r="B117" s="3" t="s">
        <v>532</v>
      </c>
      <c r="C117" s="3" t="s">
        <v>1169</v>
      </c>
      <c r="D117" s="3"/>
      <c r="E117" s="3" t="s">
        <v>589</v>
      </c>
      <c r="F117" s="3" t="s">
        <v>180</v>
      </c>
      <c r="G117" s="3" t="s">
        <v>180</v>
      </c>
      <c r="H117" s="3" t="s">
        <v>1280</v>
      </c>
      <c r="I117" s="3" t="s">
        <v>588</v>
      </c>
      <c r="J117" s="3" t="s">
        <v>587</v>
      </c>
      <c r="K117" s="3" t="s">
        <v>586</v>
      </c>
      <c r="N117" s="6" t="s">
        <v>1536</v>
      </c>
      <c r="O117" s="6">
        <v>1003</v>
      </c>
    </row>
    <row r="118" spans="1:15" x14ac:dyDescent="0.25">
      <c r="A118" s="3">
        <v>117</v>
      </c>
      <c r="B118" s="3" t="s">
        <v>1186</v>
      </c>
      <c r="C118" s="3" t="s">
        <v>162</v>
      </c>
      <c r="D118" s="3" t="s">
        <v>585</v>
      </c>
      <c r="E118" s="3" t="s">
        <v>584</v>
      </c>
      <c r="F118" s="3" t="s">
        <v>11</v>
      </c>
      <c r="G118" s="3" t="s">
        <v>11</v>
      </c>
      <c r="H118" s="3" t="s">
        <v>1187</v>
      </c>
      <c r="I118" s="3" t="s">
        <v>583</v>
      </c>
      <c r="J118" s="3" t="s">
        <v>582</v>
      </c>
      <c r="K118" s="3" t="s">
        <v>581</v>
      </c>
    </row>
    <row r="119" spans="1:15" x14ac:dyDescent="0.25">
      <c r="A119" s="3">
        <v>118</v>
      </c>
      <c r="B119" s="3" t="s">
        <v>580</v>
      </c>
      <c r="C119" s="3" t="s">
        <v>1169</v>
      </c>
      <c r="D119" s="3"/>
      <c r="E119" s="3" t="s">
        <v>579</v>
      </c>
      <c r="F119" s="3" t="s">
        <v>235</v>
      </c>
      <c r="G119" s="3" t="s">
        <v>235</v>
      </c>
      <c r="H119" s="3" t="s">
        <v>578</v>
      </c>
      <c r="I119" s="3" t="s">
        <v>577</v>
      </c>
      <c r="J119" s="3" t="s">
        <v>576</v>
      </c>
      <c r="K119" s="3" t="s">
        <v>575</v>
      </c>
      <c r="N119" s="6" t="s">
        <v>1375</v>
      </c>
      <c r="O119" s="6">
        <v>1012</v>
      </c>
    </row>
    <row r="120" spans="1:15" x14ac:dyDescent="0.25">
      <c r="A120" s="3">
        <v>119</v>
      </c>
      <c r="B120" s="3" t="s">
        <v>1182</v>
      </c>
      <c r="C120" s="3" t="s">
        <v>162</v>
      </c>
      <c r="D120" s="3"/>
      <c r="E120" s="3" t="s">
        <v>574</v>
      </c>
      <c r="F120" s="3" t="s">
        <v>1161</v>
      </c>
      <c r="G120" s="3" t="s">
        <v>1161</v>
      </c>
      <c r="H120" s="3" t="s">
        <v>1183</v>
      </c>
      <c r="I120" s="3" t="s">
        <v>573</v>
      </c>
      <c r="J120" s="3" t="s">
        <v>572</v>
      </c>
      <c r="K120" s="3" t="s">
        <v>571</v>
      </c>
      <c r="N120" s="6" t="s">
        <v>1509</v>
      </c>
      <c r="O120" s="6">
        <v>1003</v>
      </c>
    </row>
    <row r="121" spans="1:15" x14ac:dyDescent="0.25">
      <c r="A121" s="3">
        <v>120</v>
      </c>
      <c r="B121" s="3" t="s">
        <v>1188</v>
      </c>
      <c r="C121" s="3" t="s">
        <v>162</v>
      </c>
      <c r="D121" s="3"/>
      <c r="E121" s="3" t="s">
        <v>307</v>
      </c>
      <c r="F121" s="3" t="s">
        <v>1306</v>
      </c>
      <c r="G121" s="3" t="s">
        <v>1306</v>
      </c>
      <c r="H121" s="3" t="s">
        <v>1189</v>
      </c>
      <c r="I121" s="3" t="s">
        <v>570</v>
      </c>
      <c r="J121" s="3" t="s">
        <v>569</v>
      </c>
      <c r="K121" s="3" t="s">
        <v>568</v>
      </c>
      <c r="N121" s="6" t="s">
        <v>1447</v>
      </c>
      <c r="O121" s="6">
        <v>1008</v>
      </c>
    </row>
    <row r="122" spans="1:15" x14ac:dyDescent="0.25">
      <c r="A122" s="3">
        <v>121</v>
      </c>
      <c r="B122" s="3" t="s">
        <v>1249</v>
      </c>
      <c r="C122" s="3" t="s">
        <v>162</v>
      </c>
      <c r="D122" s="3"/>
      <c r="E122" s="3" t="s">
        <v>366</v>
      </c>
      <c r="F122" s="3" t="s">
        <v>255</v>
      </c>
      <c r="G122" s="3" t="s">
        <v>255</v>
      </c>
      <c r="H122" s="3" t="s">
        <v>1250</v>
      </c>
      <c r="I122" s="3" t="s">
        <v>567</v>
      </c>
      <c r="J122" s="3" t="s">
        <v>566</v>
      </c>
      <c r="K122" s="3" t="s">
        <v>565</v>
      </c>
      <c r="N122" s="6" t="s">
        <v>1405</v>
      </c>
      <c r="O122" s="6">
        <v>1018</v>
      </c>
    </row>
    <row r="123" spans="1:15" x14ac:dyDescent="0.25">
      <c r="A123" s="3">
        <v>122</v>
      </c>
      <c r="B123" s="3" t="s">
        <v>1288</v>
      </c>
      <c r="C123" s="3" t="s">
        <v>162</v>
      </c>
      <c r="D123" s="3"/>
      <c r="E123" s="3" t="s">
        <v>564</v>
      </c>
      <c r="F123" s="3" t="s">
        <v>168</v>
      </c>
      <c r="G123" s="3" t="s">
        <v>168</v>
      </c>
      <c r="H123" s="3" t="s">
        <v>1289</v>
      </c>
      <c r="I123" s="3" t="s">
        <v>563</v>
      </c>
      <c r="J123" s="3" t="s">
        <v>562</v>
      </c>
      <c r="K123" s="3" t="s">
        <v>561</v>
      </c>
      <c r="N123" s="6" t="s">
        <v>1479</v>
      </c>
      <c r="O123" s="6">
        <v>1021</v>
      </c>
    </row>
    <row r="124" spans="1:15" x14ac:dyDescent="0.25">
      <c r="A124" s="3">
        <v>123</v>
      </c>
      <c r="B124" s="3" t="s">
        <v>302</v>
      </c>
      <c r="C124" s="3" t="s">
        <v>1169</v>
      </c>
      <c r="D124" s="3"/>
      <c r="E124" s="3" t="s">
        <v>560</v>
      </c>
      <c r="F124" s="3" t="s">
        <v>154</v>
      </c>
      <c r="G124" s="3" t="s">
        <v>154</v>
      </c>
      <c r="H124" s="3" t="s">
        <v>299</v>
      </c>
      <c r="I124" s="3" t="s">
        <v>559</v>
      </c>
      <c r="J124" s="3" t="s">
        <v>558</v>
      </c>
      <c r="K124" s="3" t="s">
        <v>557</v>
      </c>
      <c r="N124" s="6" t="s">
        <v>1413</v>
      </c>
      <c r="O124" s="6">
        <v>1009</v>
      </c>
    </row>
    <row r="125" spans="1:15" x14ac:dyDescent="0.25">
      <c r="A125" s="3">
        <v>124</v>
      </c>
      <c r="B125" s="3" t="s">
        <v>1190</v>
      </c>
      <c r="C125" s="3" t="s">
        <v>162</v>
      </c>
      <c r="D125" s="3"/>
      <c r="E125" s="3" t="s">
        <v>556</v>
      </c>
      <c r="F125" s="3" t="s">
        <v>168</v>
      </c>
      <c r="G125" s="3" t="s">
        <v>168</v>
      </c>
      <c r="H125" s="3" t="s">
        <v>1191</v>
      </c>
      <c r="I125" s="3" t="s">
        <v>555</v>
      </c>
      <c r="J125" s="3" t="s">
        <v>554</v>
      </c>
      <c r="K125" s="3" t="s">
        <v>553</v>
      </c>
      <c r="N125" s="6" t="s">
        <v>1470</v>
      </c>
      <c r="O125" s="6">
        <v>1011</v>
      </c>
    </row>
    <row r="126" spans="1:15" x14ac:dyDescent="0.25">
      <c r="A126" s="3">
        <v>125</v>
      </c>
      <c r="B126" s="3" t="s">
        <v>552</v>
      </c>
      <c r="C126" s="3" t="s">
        <v>1169</v>
      </c>
      <c r="D126" s="3"/>
      <c r="E126" s="3" t="s">
        <v>551</v>
      </c>
      <c r="F126" s="3" t="s">
        <v>1161</v>
      </c>
      <c r="G126" s="3" t="s">
        <v>1161</v>
      </c>
      <c r="H126" s="3" t="s">
        <v>550</v>
      </c>
      <c r="I126" s="3" t="s">
        <v>549</v>
      </c>
      <c r="J126" s="3" t="s">
        <v>548</v>
      </c>
      <c r="K126" s="3" t="s">
        <v>547</v>
      </c>
      <c r="N126" s="6" t="s">
        <v>1506</v>
      </c>
      <c r="O126" s="6">
        <v>1022</v>
      </c>
    </row>
    <row r="127" spans="1:15" x14ac:dyDescent="0.25">
      <c r="A127" s="3">
        <v>126</v>
      </c>
      <c r="B127" s="3" t="s">
        <v>546</v>
      </c>
      <c r="C127" s="3" t="s">
        <v>162</v>
      </c>
      <c r="D127" s="3"/>
      <c r="E127" s="3" t="s">
        <v>545</v>
      </c>
      <c r="F127" s="3" t="s">
        <v>180</v>
      </c>
      <c r="G127" s="3" t="s">
        <v>180</v>
      </c>
      <c r="H127" s="3" t="s">
        <v>544</v>
      </c>
      <c r="I127" s="3" t="s">
        <v>543</v>
      </c>
      <c r="J127" s="3" t="s">
        <v>542</v>
      </c>
      <c r="K127" s="3" t="s">
        <v>541</v>
      </c>
      <c r="N127" s="6" t="s">
        <v>1539</v>
      </c>
      <c r="O127" s="6">
        <v>1011</v>
      </c>
    </row>
    <row r="128" spans="1:15" x14ac:dyDescent="0.25">
      <c r="A128" s="3">
        <v>127</v>
      </c>
      <c r="B128" s="3" t="s">
        <v>1302</v>
      </c>
      <c r="C128" s="3" t="s">
        <v>162</v>
      </c>
      <c r="D128" s="3"/>
      <c r="E128" s="3" t="s">
        <v>213</v>
      </c>
      <c r="F128" s="3" t="s">
        <v>1210</v>
      </c>
      <c r="G128" s="3" t="s">
        <v>1210</v>
      </c>
      <c r="H128" s="3" t="s">
        <v>1303</v>
      </c>
      <c r="I128" s="3" t="s">
        <v>540</v>
      </c>
      <c r="J128" s="3" t="s">
        <v>539</v>
      </c>
      <c r="K128" s="3" t="s">
        <v>538</v>
      </c>
      <c r="N128" s="6" t="s">
        <v>1519</v>
      </c>
      <c r="O128" s="6">
        <v>1012</v>
      </c>
    </row>
    <row r="129" spans="1:15" x14ac:dyDescent="0.25">
      <c r="A129" s="3">
        <v>128</v>
      </c>
      <c r="B129" s="3" t="s">
        <v>537</v>
      </c>
      <c r="C129" s="3" t="s">
        <v>1169</v>
      </c>
      <c r="D129" s="3"/>
      <c r="E129" s="3" t="s">
        <v>536</v>
      </c>
      <c r="F129" s="3" t="s">
        <v>1210</v>
      </c>
      <c r="G129" s="3" t="s">
        <v>1210</v>
      </c>
      <c r="H129" s="3" t="s">
        <v>1281</v>
      </c>
      <c r="I129" s="3" t="s">
        <v>535</v>
      </c>
      <c r="J129" s="3" t="s">
        <v>534</v>
      </c>
      <c r="K129" s="3" t="s">
        <v>533</v>
      </c>
      <c r="N129" s="6" t="s">
        <v>1365</v>
      </c>
      <c r="O129" s="6">
        <v>1004</v>
      </c>
    </row>
    <row r="130" spans="1:15" x14ac:dyDescent="0.25">
      <c r="A130" s="3">
        <v>129</v>
      </c>
      <c r="B130" s="3" t="s">
        <v>532</v>
      </c>
      <c r="C130" s="3" t="s">
        <v>1169</v>
      </c>
      <c r="D130" s="3"/>
      <c r="E130" s="3" t="s">
        <v>531</v>
      </c>
      <c r="F130" s="3" t="s">
        <v>1161</v>
      </c>
      <c r="G130" s="3" t="s">
        <v>1161</v>
      </c>
      <c r="H130" s="3" t="s">
        <v>1280</v>
      </c>
      <c r="I130" s="3" t="s">
        <v>530</v>
      </c>
      <c r="J130" s="3" t="s">
        <v>529</v>
      </c>
      <c r="K130" s="3" t="s">
        <v>528</v>
      </c>
      <c r="N130" s="6" t="s">
        <v>1510</v>
      </c>
      <c r="O130" s="6">
        <v>1015</v>
      </c>
    </row>
    <row r="131" spans="1:15" x14ac:dyDescent="0.25">
      <c r="A131" s="3">
        <v>130</v>
      </c>
      <c r="B131" s="3" t="s">
        <v>527</v>
      </c>
      <c r="C131" s="3" t="s">
        <v>1169</v>
      </c>
      <c r="D131" s="3"/>
      <c r="E131" s="3" t="s">
        <v>526</v>
      </c>
      <c r="F131" s="3" t="s">
        <v>1306</v>
      </c>
      <c r="G131" s="3" t="s">
        <v>1306</v>
      </c>
      <c r="H131" s="3" t="s">
        <v>525</v>
      </c>
      <c r="I131" s="3" t="s">
        <v>524</v>
      </c>
      <c r="J131" s="3" t="s">
        <v>523</v>
      </c>
      <c r="K131" s="3" t="s">
        <v>522</v>
      </c>
      <c r="N131" s="6" t="s">
        <v>1449</v>
      </c>
      <c r="O131" s="6">
        <v>1008</v>
      </c>
    </row>
    <row r="132" spans="1:15" x14ac:dyDescent="0.25">
      <c r="A132" s="3">
        <v>131</v>
      </c>
      <c r="B132" s="3" t="s">
        <v>521</v>
      </c>
      <c r="C132" s="3" t="s">
        <v>1169</v>
      </c>
      <c r="D132" s="3"/>
      <c r="E132" s="3" t="s">
        <v>520</v>
      </c>
      <c r="F132" s="3" t="s">
        <v>255</v>
      </c>
      <c r="G132" s="3" t="s">
        <v>255</v>
      </c>
      <c r="H132" s="3" t="s">
        <v>519</v>
      </c>
      <c r="I132" s="3" t="s">
        <v>518</v>
      </c>
      <c r="J132" s="3" t="s">
        <v>517</v>
      </c>
      <c r="K132" s="3" t="s">
        <v>516</v>
      </c>
      <c r="N132" s="6" t="s">
        <v>1399</v>
      </c>
      <c r="O132" s="6">
        <v>1017</v>
      </c>
    </row>
    <row r="133" spans="1:15" x14ac:dyDescent="0.25">
      <c r="A133" s="3">
        <v>132</v>
      </c>
      <c r="B133" s="3" t="s">
        <v>515</v>
      </c>
      <c r="C133" s="3" t="s">
        <v>1169</v>
      </c>
      <c r="D133" s="3"/>
      <c r="E133" s="3" t="s">
        <v>514</v>
      </c>
      <c r="F133" s="3" t="s">
        <v>1210</v>
      </c>
      <c r="G133" s="3" t="s">
        <v>1210</v>
      </c>
      <c r="H133" s="3" t="s">
        <v>1282</v>
      </c>
      <c r="I133" s="3" t="s">
        <v>513</v>
      </c>
      <c r="J133" s="3" t="s">
        <v>512</v>
      </c>
      <c r="K133" s="3" t="s">
        <v>511</v>
      </c>
      <c r="N133" s="6" t="s">
        <v>1525</v>
      </c>
      <c r="O133" s="6">
        <v>1018</v>
      </c>
    </row>
    <row r="134" spans="1:15" x14ac:dyDescent="0.25">
      <c r="A134" s="3">
        <v>133</v>
      </c>
      <c r="B134" s="3" t="s">
        <v>1251</v>
      </c>
      <c r="C134" s="3" t="s">
        <v>162</v>
      </c>
      <c r="D134" s="3"/>
      <c r="E134" s="3" t="s">
        <v>510</v>
      </c>
      <c r="F134" s="3" t="s">
        <v>300</v>
      </c>
      <c r="G134" s="3" t="s">
        <v>300</v>
      </c>
      <c r="H134" s="3" t="s">
        <v>1252</v>
      </c>
      <c r="I134" s="3" t="s">
        <v>509</v>
      </c>
      <c r="J134" s="3" t="s">
        <v>508</v>
      </c>
      <c r="K134" s="3" t="s">
        <v>507</v>
      </c>
      <c r="N134" s="6" t="s">
        <v>1461</v>
      </c>
      <c r="O134" s="6">
        <v>1022</v>
      </c>
    </row>
    <row r="135" spans="1:15" x14ac:dyDescent="0.25">
      <c r="A135" s="3">
        <v>134</v>
      </c>
      <c r="B135" s="3" t="s">
        <v>506</v>
      </c>
      <c r="C135" s="3" t="s">
        <v>1169</v>
      </c>
      <c r="D135" s="3"/>
      <c r="E135" s="3" t="s">
        <v>505</v>
      </c>
      <c r="F135" s="3" t="s">
        <v>300</v>
      </c>
      <c r="G135" s="3" t="s">
        <v>300</v>
      </c>
      <c r="H135" s="3" t="s">
        <v>504</v>
      </c>
      <c r="I135" s="3" t="s">
        <v>503</v>
      </c>
      <c r="J135" s="3" t="s">
        <v>502</v>
      </c>
      <c r="K135" s="3" t="s">
        <v>501</v>
      </c>
      <c r="N135" s="6" t="s">
        <v>1462</v>
      </c>
      <c r="O135" s="6">
        <v>1021</v>
      </c>
    </row>
    <row r="136" spans="1:15" x14ac:dyDescent="0.25">
      <c r="A136" s="4">
        <v>135</v>
      </c>
      <c r="B136" s="4" t="s">
        <v>500</v>
      </c>
      <c r="C136" s="4" t="s">
        <v>1169</v>
      </c>
      <c r="D136" s="4" t="s">
        <v>499</v>
      </c>
      <c r="E136" s="4" t="s">
        <v>498</v>
      </c>
      <c r="F136" s="4" t="s">
        <v>11</v>
      </c>
      <c r="G136" s="4" t="s">
        <v>11</v>
      </c>
      <c r="H136" s="4" t="s">
        <v>497</v>
      </c>
      <c r="I136" s="4" t="s">
        <v>496</v>
      </c>
      <c r="J136" s="4" t="s">
        <v>495</v>
      </c>
      <c r="K136" s="4" t="s">
        <v>494</v>
      </c>
      <c r="L136" s="5" t="s">
        <v>1316</v>
      </c>
      <c r="M136" s="5" t="s">
        <v>1315</v>
      </c>
    </row>
    <row r="137" spans="1:15" x14ac:dyDescent="0.25">
      <c r="A137" s="3">
        <v>136</v>
      </c>
      <c r="B137" s="3" t="s">
        <v>493</v>
      </c>
      <c r="C137" s="3" t="s">
        <v>162</v>
      </c>
      <c r="D137" s="3"/>
      <c r="E137" s="3" t="s">
        <v>275</v>
      </c>
      <c r="F137" s="3" t="s">
        <v>212</v>
      </c>
      <c r="G137" s="3" t="s">
        <v>212</v>
      </c>
      <c r="H137" s="3" t="s">
        <v>492</v>
      </c>
      <c r="I137" s="3" t="s">
        <v>491</v>
      </c>
      <c r="J137" s="3" t="s">
        <v>490</v>
      </c>
      <c r="K137" s="3" t="s">
        <v>489</v>
      </c>
      <c r="N137" s="6" t="s">
        <v>1427</v>
      </c>
      <c r="O137" s="6">
        <v>1016</v>
      </c>
    </row>
    <row r="138" spans="1:15" x14ac:dyDescent="0.25">
      <c r="A138" s="3">
        <v>137</v>
      </c>
      <c r="B138" s="3" t="s">
        <v>488</v>
      </c>
      <c r="C138" s="3" t="s">
        <v>162</v>
      </c>
      <c r="D138" s="3"/>
      <c r="E138" s="3" t="s">
        <v>487</v>
      </c>
      <c r="F138" s="3" t="s">
        <v>235</v>
      </c>
      <c r="G138" s="3" t="s">
        <v>235</v>
      </c>
      <c r="H138" s="3" t="s">
        <v>486</v>
      </c>
      <c r="I138" s="3" t="s">
        <v>485</v>
      </c>
      <c r="J138" s="3" t="s">
        <v>484</v>
      </c>
      <c r="K138" s="3" t="s">
        <v>483</v>
      </c>
      <c r="N138" s="6" t="s">
        <v>1372</v>
      </c>
      <c r="O138" s="6">
        <v>1003</v>
      </c>
    </row>
    <row r="139" spans="1:15" x14ac:dyDescent="0.25">
      <c r="A139" s="3">
        <v>138</v>
      </c>
      <c r="B139" s="3" t="s">
        <v>1190</v>
      </c>
      <c r="C139" s="3" t="s">
        <v>162</v>
      </c>
      <c r="D139" s="3"/>
      <c r="E139" s="3" t="s">
        <v>482</v>
      </c>
      <c r="F139" s="3" t="s">
        <v>1307</v>
      </c>
      <c r="G139" s="3" t="s">
        <v>1307</v>
      </c>
      <c r="H139" s="3" t="s">
        <v>1191</v>
      </c>
      <c r="I139" s="3" t="s">
        <v>481</v>
      </c>
      <c r="J139" s="3" t="s">
        <v>480</v>
      </c>
      <c r="K139" s="3" t="s">
        <v>479</v>
      </c>
      <c r="N139" s="6" t="s">
        <v>1439</v>
      </c>
      <c r="O139" s="6">
        <v>1007</v>
      </c>
    </row>
    <row r="140" spans="1:15" x14ac:dyDescent="0.25">
      <c r="A140" s="3">
        <v>139</v>
      </c>
      <c r="B140" s="3" t="s">
        <v>478</v>
      </c>
      <c r="C140" s="3" t="s">
        <v>1169</v>
      </c>
      <c r="D140" s="3"/>
      <c r="E140" s="3" t="s">
        <v>477</v>
      </c>
      <c r="F140" s="3" t="s">
        <v>255</v>
      </c>
      <c r="G140" s="3" t="s">
        <v>255</v>
      </c>
      <c r="H140" s="3" t="s">
        <v>476</v>
      </c>
      <c r="I140" s="3" t="s">
        <v>475</v>
      </c>
      <c r="J140" s="3" t="s">
        <v>474</v>
      </c>
      <c r="K140" s="3" t="s">
        <v>473</v>
      </c>
      <c r="N140" s="6" t="s">
        <v>1396</v>
      </c>
      <c r="O140" s="6">
        <v>1003</v>
      </c>
    </row>
    <row r="141" spans="1:15" x14ac:dyDescent="0.25">
      <c r="A141" s="3">
        <v>140</v>
      </c>
      <c r="B141" s="3" t="s">
        <v>472</v>
      </c>
      <c r="C141" s="3" t="s">
        <v>1169</v>
      </c>
      <c r="D141" s="3"/>
      <c r="E141" s="3" t="s">
        <v>471</v>
      </c>
      <c r="F141" s="3" t="s">
        <v>1306</v>
      </c>
      <c r="G141" s="3" t="s">
        <v>1306</v>
      </c>
      <c r="H141" s="3" t="s">
        <v>1279</v>
      </c>
      <c r="I141" s="3" t="s">
        <v>470</v>
      </c>
      <c r="J141" s="3" t="s">
        <v>469</v>
      </c>
      <c r="K141" s="3" t="s">
        <v>468</v>
      </c>
      <c r="N141" s="6" t="s">
        <v>1453</v>
      </c>
      <c r="O141" s="6">
        <v>1017</v>
      </c>
    </row>
    <row r="142" spans="1:15" x14ac:dyDescent="0.25">
      <c r="A142" s="3">
        <v>141</v>
      </c>
      <c r="B142" s="3" t="s">
        <v>467</v>
      </c>
      <c r="C142" s="3" t="s">
        <v>1169</v>
      </c>
      <c r="D142" s="3"/>
      <c r="E142" s="3" t="s">
        <v>466</v>
      </c>
      <c r="F142" s="3" t="s">
        <v>1292</v>
      </c>
      <c r="G142" s="3" t="s">
        <v>1292</v>
      </c>
      <c r="H142" s="3" t="s">
        <v>465</v>
      </c>
      <c r="I142" s="3" t="s">
        <v>464</v>
      </c>
      <c r="J142" s="3" t="s">
        <v>463</v>
      </c>
      <c r="K142" s="3" t="s">
        <v>462</v>
      </c>
      <c r="N142" s="6" t="s">
        <v>1421</v>
      </c>
      <c r="O142" s="6">
        <v>1008</v>
      </c>
    </row>
    <row r="143" spans="1:15" x14ac:dyDescent="0.25">
      <c r="A143" s="3">
        <v>142</v>
      </c>
      <c r="B143" s="3" t="s">
        <v>461</v>
      </c>
      <c r="C143" s="3" t="s">
        <v>162</v>
      </c>
      <c r="D143" s="3"/>
      <c r="E143" s="3" t="s">
        <v>460</v>
      </c>
      <c r="F143" s="3" t="s">
        <v>300</v>
      </c>
      <c r="G143" s="3" t="s">
        <v>300</v>
      </c>
      <c r="H143" s="3" t="s">
        <v>459</v>
      </c>
      <c r="I143" s="3" t="s">
        <v>458</v>
      </c>
      <c r="J143" s="3" t="s">
        <v>457</v>
      </c>
      <c r="K143" s="3" t="s">
        <v>456</v>
      </c>
      <c r="N143" s="6" t="s">
        <v>1466</v>
      </c>
      <c r="O143" s="6">
        <v>1007</v>
      </c>
    </row>
    <row r="144" spans="1:15" x14ac:dyDescent="0.25">
      <c r="A144" s="3">
        <v>143</v>
      </c>
      <c r="B144" s="3" t="s">
        <v>1192</v>
      </c>
      <c r="C144" s="3" t="s">
        <v>162</v>
      </c>
      <c r="D144" s="3" t="s">
        <v>455</v>
      </c>
      <c r="E144" s="3" t="s">
        <v>454</v>
      </c>
      <c r="F144" s="3" t="s">
        <v>11</v>
      </c>
      <c r="G144" s="3" t="s">
        <v>11</v>
      </c>
      <c r="H144" s="3" t="s">
        <v>1193</v>
      </c>
      <c r="I144" s="3" t="s">
        <v>453</v>
      </c>
      <c r="J144" s="3" t="s">
        <v>452</v>
      </c>
      <c r="K144" s="3" t="s">
        <v>451</v>
      </c>
    </row>
    <row r="145" spans="1:15" x14ac:dyDescent="0.25">
      <c r="A145" s="3">
        <v>144</v>
      </c>
      <c r="B145" s="3" t="s">
        <v>450</v>
      </c>
      <c r="C145" s="3" t="s">
        <v>1169</v>
      </c>
      <c r="D145" s="3"/>
      <c r="E145" s="3" t="s">
        <v>449</v>
      </c>
      <c r="F145" s="3" t="s">
        <v>300</v>
      </c>
      <c r="G145" s="3" t="s">
        <v>300</v>
      </c>
      <c r="H145" s="3" t="s">
        <v>1283</v>
      </c>
      <c r="I145" s="3" t="s">
        <v>448</v>
      </c>
      <c r="J145" s="3" t="s">
        <v>447</v>
      </c>
      <c r="K145" s="3" t="s">
        <v>446</v>
      </c>
      <c r="N145" s="6" t="s">
        <v>1468</v>
      </c>
      <c r="O145" s="6">
        <v>1008</v>
      </c>
    </row>
    <row r="146" spans="1:15" x14ac:dyDescent="0.25">
      <c r="A146" s="3">
        <v>145</v>
      </c>
      <c r="B146" s="3" t="s">
        <v>445</v>
      </c>
      <c r="C146" s="3" t="s">
        <v>1169</v>
      </c>
      <c r="D146" s="3"/>
      <c r="E146" s="3" t="s">
        <v>444</v>
      </c>
      <c r="F146" s="3" t="s">
        <v>168</v>
      </c>
      <c r="G146" s="3" t="s">
        <v>168</v>
      </c>
      <c r="H146" s="3" t="s">
        <v>443</v>
      </c>
      <c r="I146" s="3" t="s">
        <v>442</v>
      </c>
      <c r="J146" s="3" t="s">
        <v>441</v>
      </c>
      <c r="K146" s="3" t="s">
        <v>440</v>
      </c>
      <c r="N146" s="6" t="s">
        <v>1471</v>
      </c>
      <c r="O146" s="6">
        <v>1006</v>
      </c>
    </row>
    <row r="147" spans="1:15" x14ac:dyDescent="0.25">
      <c r="A147" s="3">
        <v>146</v>
      </c>
      <c r="B147" s="3" t="s">
        <v>439</v>
      </c>
      <c r="C147" s="3" t="s">
        <v>1169</v>
      </c>
      <c r="D147" s="3"/>
      <c r="E147" s="3" t="s">
        <v>438</v>
      </c>
      <c r="F147" s="3" t="s">
        <v>1161</v>
      </c>
      <c r="G147" s="3" t="s">
        <v>1161</v>
      </c>
      <c r="H147" s="3" t="s">
        <v>437</v>
      </c>
      <c r="I147" s="3" t="s">
        <v>436</v>
      </c>
      <c r="J147" s="3" t="s">
        <v>435</v>
      </c>
      <c r="K147" s="3" t="s">
        <v>434</v>
      </c>
      <c r="N147" s="6" t="s">
        <v>1504</v>
      </c>
      <c r="O147" s="6">
        <v>1004</v>
      </c>
    </row>
    <row r="148" spans="1:15" x14ac:dyDescent="0.25">
      <c r="A148" s="3">
        <v>147</v>
      </c>
      <c r="B148" s="3" t="s">
        <v>433</v>
      </c>
      <c r="C148" s="3" t="s">
        <v>162</v>
      </c>
      <c r="D148" s="3"/>
      <c r="E148" s="3" t="s">
        <v>432</v>
      </c>
      <c r="F148" s="3" t="s">
        <v>300</v>
      </c>
      <c r="G148" s="3" t="s">
        <v>300</v>
      </c>
      <c r="H148" s="3" t="s">
        <v>431</v>
      </c>
      <c r="I148" s="3" t="s">
        <v>430</v>
      </c>
      <c r="J148" s="3" t="s">
        <v>429</v>
      </c>
      <c r="K148" s="3" t="s">
        <v>428</v>
      </c>
      <c r="N148" s="6" t="s">
        <v>1460</v>
      </c>
      <c r="O148" s="6">
        <v>1006</v>
      </c>
    </row>
    <row r="149" spans="1:15" x14ac:dyDescent="0.25">
      <c r="A149" s="3">
        <v>148</v>
      </c>
      <c r="B149" s="3" t="s">
        <v>261</v>
      </c>
      <c r="C149" s="3" t="s">
        <v>1169</v>
      </c>
      <c r="D149" s="3"/>
      <c r="E149" s="3" t="s">
        <v>427</v>
      </c>
      <c r="F149" s="3" t="s">
        <v>235</v>
      </c>
      <c r="G149" s="3" t="s">
        <v>235</v>
      </c>
      <c r="H149" s="3" t="s">
        <v>259</v>
      </c>
      <c r="I149" s="3" t="s">
        <v>426</v>
      </c>
      <c r="J149" s="3" t="s">
        <v>425</v>
      </c>
      <c r="K149" s="3" t="s">
        <v>424</v>
      </c>
      <c r="N149" s="6" t="s">
        <v>1359</v>
      </c>
      <c r="O149" s="6">
        <v>1014</v>
      </c>
    </row>
    <row r="150" spans="1:15" x14ac:dyDescent="0.25">
      <c r="A150" s="3">
        <v>149</v>
      </c>
      <c r="B150" s="3" t="s">
        <v>423</v>
      </c>
      <c r="C150" s="3" t="s">
        <v>1169</v>
      </c>
      <c r="D150" s="3"/>
      <c r="E150" s="3" t="s">
        <v>422</v>
      </c>
      <c r="F150" s="3" t="s">
        <v>212</v>
      </c>
      <c r="G150" s="3" t="s">
        <v>212</v>
      </c>
      <c r="H150" s="3" t="s">
        <v>1284</v>
      </c>
      <c r="I150" s="3" t="s">
        <v>421</v>
      </c>
      <c r="J150" s="3" t="s">
        <v>420</v>
      </c>
      <c r="K150" s="3" t="s">
        <v>419</v>
      </c>
      <c r="N150" s="6" t="s">
        <v>1428</v>
      </c>
      <c r="O150" s="6">
        <v>1018</v>
      </c>
    </row>
    <row r="151" spans="1:15" x14ac:dyDescent="0.25">
      <c r="A151" s="3">
        <v>150</v>
      </c>
      <c r="B151" s="3" t="s">
        <v>418</v>
      </c>
      <c r="C151" s="3" t="s">
        <v>1169</v>
      </c>
      <c r="D151" s="3"/>
      <c r="E151" s="3" t="s">
        <v>417</v>
      </c>
      <c r="F151" s="3" t="s">
        <v>1306</v>
      </c>
      <c r="G151" s="3" t="s">
        <v>1306</v>
      </c>
      <c r="H151" s="3" t="s">
        <v>416</v>
      </c>
      <c r="I151" s="3" t="s">
        <v>415</v>
      </c>
      <c r="J151" s="3" t="s">
        <v>414</v>
      </c>
      <c r="K151" s="3" t="s">
        <v>413</v>
      </c>
      <c r="N151" s="6" t="s">
        <v>1443</v>
      </c>
      <c r="O151" s="6">
        <v>1021</v>
      </c>
    </row>
    <row r="152" spans="1:15" x14ac:dyDescent="0.25">
      <c r="A152" s="3">
        <v>151</v>
      </c>
      <c r="B152" s="3" t="s">
        <v>1194</v>
      </c>
      <c r="C152" s="3" t="s">
        <v>162</v>
      </c>
      <c r="D152" s="3"/>
      <c r="E152" s="3" t="s">
        <v>412</v>
      </c>
      <c r="F152" s="3" t="s">
        <v>154</v>
      </c>
      <c r="G152" s="3" t="s">
        <v>154</v>
      </c>
      <c r="H152" s="3" t="s">
        <v>1195</v>
      </c>
      <c r="I152" s="3" t="s">
        <v>411</v>
      </c>
      <c r="J152" s="3" t="s">
        <v>410</v>
      </c>
      <c r="K152" s="3" t="s">
        <v>409</v>
      </c>
      <c r="N152" s="6" t="s">
        <v>1410</v>
      </c>
      <c r="O152" s="6">
        <v>1013</v>
      </c>
    </row>
    <row r="153" spans="1:15" x14ac:dyDescent="0.25">
      <c r="A153" s="3">
        <v>152</v>
      </c>
      <c r="B153" s="3" t="s">
        <v>408</v>
      </c>
      <c r="C153" s="3" t="s">
        <v>1169</v>
      </c>
      <c r="D153" s="3"/>
      <c r="E153" s="3" t="s">
        <v>407</v>
      </c>
      <c r="F153" s="3" t="s">
        <v>212</v>
      </c>
      <c r="G153" s="3" t="s">
        <v>212</v>
      </c>
      <c r="H153" s="3" t="s">
        <v>406</v>
      </c>
      <c r="I153" s="3" t="s">
        <v>405</v>
      </c>
      <c r="J153" s="3" t="s">
        <v>404</v>
      </c>
      <c r="K153" s="3" t="s">
        <v>403</v>
      </c>
      <c r="N153" s="6" t="s">
        <v>1432</v>
      </c>
      <c r="O153" s="6">
        <v>1020</v>
      </c>
    </row>
    <row r="154" spans="1:15" x14ac:dyDescent="0.25">
      <c r="A154" s="3">
        <v>153</v>
      </c>
      <c r="B154" s="3" t="s">
        <v>1196</v>
      </c>
      <c r="C154" s="3" t="s">
        <v>162</v>
      </c>
      <c r="D154" s="3"/>
      <c r="E154" s="3" t="s">
        <v>402</v>
      </c>
      <c r="F154" s="3" t="s">
        <v>1210</v>
      </c>
      <c r="G154" s="3" t="s">
        <v>1210</v>
      </c>
      <c r="H154" s="3" t="s">
        <v>1197</v>
      </c>
      <c r="I154" s="3" t="s">
        <v>401</v>
      </c>
      <c r="J154" s="3" t="s">
        <v>400</v>
      </c>
      <c r="K154" s="3" t="s">
        <v>399</v>
      </c>
      <c r="N154" s="6" t="s">
        <v>1524</v>
      </c>
      <c r="O154" s="6">
        <v>1021</v>
      </c>
    </row>
    <row r="155" spans="1:15" x14ac:dyDescent="0.25">
      <c r="A155" s="3">
        <v>154</v>
      </c>
      <c r="B155" s="3" t="s">
        <v>8</v>
      </c>
      <c r="C155" s="3" t="s">
        <v>162</v>
      </c>
      <c r="D155" s="3"/>
      <c r="E155" s="3" t="s">
        <v>398</v>
      </c>
      <c r="F155" s="3" t="s">
        <v>212</v>
      </c>
      <c r="G155" s="3" t="s">
        <v>212</v>
      </c>
      <c r="H155" s="3" t="s">
        <v>1253</v>
      </c>
      <c r="I155" s="3" t="s">
        <v>397</v>
      </c>
      <c r="J155" s="3" t="s">
        <v>396</v>
      </c>
      <c r="K155" s="3" t="s">
        <v>395</v>
      </c>
      <c r="N155" s="6" t="s">
        <v>1434</v>
      </c>
      <c r="O155" s="6">
        <v>1009</v>
      </c>
    </row>
    <row r="156" spans="1:15" x14ac:dyDescent="0.25">
      <c r="A156" s="3">
        <v>155</v>
      </c>
      <c r="B156" s="3" t="s">
        <v>1254</v>
      </c>
      <c r="C156" s="3" t="s">
        <v>162</v>
      </c>
      <c r="D156" s="3" t="s">
        <v>394</v>
      </c>
      <c r="E156" s="3" t="s">
        <v>393</v>
      </c>
      <c r="F156" s="3" t="s">
        <v>11</v>
      </c>
      <c r="G156" s="3" t="s">
        <v>11</v>
      </c>
      <c r="H156" s="3" t="s">
        <v>1255</v>
      </c>
      <c r="I156" s="3" t="s">
        <v>392</v>
      </c>
      <c r="J156" s="3" t="s">
        <v>391</v>
      </c>
      <c r="K156" s="3" t="s">
        <v>390</v>
      </c>
    </row>
    <row r="157" spans="1:15" x14ac:dyDescent="0.25">
      <c r="A157" s="3">
        <v>156</v>
      </c>
      <c r="B157" s="3" t="s">
        <v>1304</v>
      </c>
      <c r="C157" s="3" t="s">
        <v>162</v>
      </c>
      <c r="D157" s="3"/>
      <c r="E157" s="3" t="s">
        <v>389</v>
      </c>
      <c r="F157" s="3" t="s">
        <v>154</v>
      </c>
      <c r="G157" s="3" t="s">
        <v>154</v>
      </c>
      <c r="H157" s="3" t="s">
        <v>1305</v>
      </c>
      <c r="I157" s="3" t="s">
        <v>388</v>
      </c>
      <c r="J157" s="3" t="s">
        <v>387</v>
      </c>
      <c r="K157" s="3" t="s">
        <v>386</v>
      </c>
      <c r="N157" s="6" t="s">
        <v>1374</v>
      </c>
      <c r="O157" s="6">
        <v>1012</v>
      </c>
    </row>
    <row r="158" spans="1:15" x14ac:dyDescent="0.25">
      <c r="A158" s="3">
        <v>157</v>
      </c>
      <c r="B158" s="3" t="s">
        <v>1198</v>
      </c>
      <c r="C158" s="3" t="s">
        <v>162</v>
      </c>
      <c r="D158" s="3"/>
      <c r="E158" s="3" t="s">
        <v>385</v>
      </c>
      <c r="F158" s="3" t="s">
        <v>154</v>
      </c>
      <c r="G158" s="3" t="s">
        <v>154</v>
      </c>
      <c r="H158" s="3" t="s">
        <v>1199</v>
      </c>
      <c r="I158" s="3" t="s">
        <v>384</v>
      </c>
      <c r="J158" s="3" t="s">
        <v>383</v>
      </c>
      <c r="K158" s="3" t="s">
        <v>382</v>
      </c>
      <c r="N158" s="6" t="s">
        <v>1407</v>
      </c>
      <c r="O158" s="6">
        <v>1010</v>
      </c>
    </row>
    <row r="159" spans="1:15" x14ac:dyDescent="0.25">
      <c r="A159" s="3">
        <v>158</v>
      </c>
      <c r="B159" s="3" t="s">
        <v>1256</v>
      </c>
      <c r="C159" s="3" t="s">
        <v>162</v>
      </c>
      <c r="D159" s="3"/>
      <c r="E159" s="3" t="s">
        <v>354</v>
      </c>
      <c r="F159" s="3" t="s">
        <v>235</v>
      </c>
      <c r="G159" s="3" t="s">
        <v>235</v>
      </c>
      <c r="H159" s="3" t="s">
        <v>1257</v>
      </c>
      <c r="I159" s="3" t="s">
        <v>381</v>
      </c>
      <c r="J159" s="3" t="s">
        <v>380</v>
      </c>
      <c r="K159" s="3" t="s">
        <v>379</v>
      </c>
      <c r="N159" s="6" t="s">
        <v>1373</v>
      </c>
      <c r="O159" s="6">
        <v>1021</v>
      </c>
    </row>
    <row r="160" spans="1:15" x14ac:dyDescent="0.25">
      <c r="A160" s="3">
        <v>159</v>
      </c>
      <c r="B160" s="3" t="s">
        <v>378</v>
      </c>
      <c r="C160" s="3" t="s">
        <v>162</v>
      </c>
      <c r="D160" s="3"/>
      <c r="E160" s="3" t="s">
        <v>377</v>
      </c>
      <c r="F160" s="3" t="s">
        <v>225</v>
      </c>
      <c r="G160" s="3" t="s">
        <v>225</v>
      </c>
      <c r="H160" s="3" t="s">
        <v>376</v>
      </c>
      <c r="I160" s="3" t="s">
        <v>375</v>
      </c>
      <c r="J160" s="3" t="s">
        <v>374</v>
      </c>
      <c r="K160" s="3" t="s">
        <v>373</v>
      </c>
      <c r="N160" s="6" t="s">
        <v>1379</v>
      </c>
      <c r="O160" s="6">
        <v>1016</v>
      </c>
    </row>
    <row r="161" spans="1:15" x14ac:dyDescent="0.25">
      <c r="A161" s="3">
        <v>160</v>
      </c>
      <c r="B161" s="3" t="s">
        <v>372</v>
      </c>
      <c r="C161" s="3" t="s">
        <v>1169</v>
      </c>
      <c r="D161" s="3"/>
      <c r="E161" s="3" t="s">
        <v>371</v>
      </c>
      <c r="F161" s="3" t="s">
        <v>1292</v>
      </c>
      <c r="G161" s="3" t="s">
        <v>1292</v>
      </c>
      <c r="H161" s="3" t="s">
        <v>1285</v>
      </c>
      <c r="I161" s="3" t="s">
        <v>370</v>
      </c>
      <c r="J161" s="3" t="s">
        <v>369</v>
      </c>
      <c r="K161" s="3" t="s">
        <v>368</v>
      </c>
      <c r="N161" s="6" t="s">
        <v>1422</v>
      </c>
      <c r="O161" s="6">
        <v>1021</v>
      </c>
    </row>
    <row r="162" spans="1:15" x14ac:dyDescent="0.25">
      <c r="A162" s="3">
        <v>161</v>
      </c>
      <c r="B162" s="3" t="s">
        <v>367</v>
      </c>
      <c r="C162" s="3" t="s">
        <v>1169</v>
      </c>
      <c r="D162" s="3"/>
      <c r="E162" s="3" t="s">
        <v>366</v>
      </c>
      <c r="F162" s="3" t="s">
        <v>174</v>
      </c>
      <c r="G162" s="3" t="s">
        <v>174</v>
      </c>
      <c r="H162" s="3" t="s">
        <v>365</v>
      </c>
      <c r="I162" s="3" t="s">
        <v>364</v>
      </c>
      <c r="J162" s="3" t="s">
        <v>363</v>
      </c>
      <c r="K162" s="3" t="s">
        <v>362</v>
      </c>
      <c r="N162" s="6" t="s">
        <v>1499</v>
      </c>
      <c r="O162" s="6">
        <v>1016</v>
      </c>
    </row>
    <row r="163" spans="1:15" x14ac:dyDescent="0.25">
      <c r="A163" s="3">
        <v>162</v>
      </c>
      <c r="B163" s="3" t="s">
        <v>361</v>
      </c>
      <c r="C163" s="3" t="s">
        <v>1169</v>
      </c>
      <c r="D163" s="3"/>
      <c r="E163" s="3" t="s">
        <v>360</v>
      </c>
      <c r="F163" s="3" t="s">
        <v>225</v>
      </c>
      <c r="G163" s="3" t="s">
        <v>225</v>
      </c>
      <c r="H163" s="3" t="s">
        <v>359</v>
      </c>
      <c r="I163" s="3" t="s">
        <v>358</v>
      </c>
      <c r="J163" s="3" t="s">
        <v>357</v>
      </c>
      <c r="K163" s="3" t="s">
        <v>356</v>
      </c>
      <c r="N163" s="6" t="s">
        <v>1389</v>
      </c>
      <c r="O163" s="6">
        <v>1006</v>
      </c>
    </row>
    <row r="164" spans="1:15" x14ac:dyDescent="0.25">
      <c r="A164" s="3">
        <v>163</v>
      </c>
      <c r="B164" s="3" t="s">
        <v>355</v>
      </c>
      <c r="C164" s="3" t="s">
        <v>162</v>
      </c>
      <c r="D164" s="3"/>
      <c r="E164" s="3" t="s">
        <v>354</v>
      </c>
      <c r="F164" s="3" t="s">
        <v>1210</v>
      </c>
      <c r="G164" s="3" t="s">
        <v>1210</v>
      </c>
      <c r="H164" s="3" t="s">
        <v>353</v>
      </c>
      <c r="I164" s="3" t="s">
        <v>352</v>
      </c>
      <c r="J164" s="3" t="s">
        <v>351</v>
      </c>
      <c r="K164" s="3" t="s">
        <v>350</v>
      </c>
      <c r="N164" s="6" t="s">
        <v>1523</v>
      </c>
      <c r="O164" s="6">
        <v>1014</v>
      </c>
    </row>
    <row r="165" spans="1:15" x14ac:dyDescent="0.25">
      <c r="A165" s="3">
        <v>164</v>
      </c>
      <c r="B165" s="3" t="s">
        <v>1258</v>
      </c>
      <c r="C165" s="3" t="s">
        <v>162</v>
      </c>
      <c r="D165" s="3"/>
      <c r="E165" s="3" t="s">
        <v>349</v>
      </c>
      <c r="F165" s="3" t="s">
        <v>225</v>
      </c>
      <c r="G165" s="3" t="s">
        <v>225</v>
      </c>
      <c r="H165" s="3" t="s">
        <v>1259</v>
      </c>
      <c r="I165" s="3" t="s">
        <v>348</v>
      </c>
      <c r="J165" s="3" t="s">
        <v>347</v>
      </c>
      <c r="K165" s="3" t="s">
        <v>346</v>
      </c>
      <c r="N165" s="6" t="s">
        <v>1385</v>
      </c>
      <c r="O165" s="6">
        <v>1010</v>
      </c>
    </row>
    <row r="166" spans="1:15" x14ac:dyDescent="0.25">
      <c r="A166" s="3">
        <v>165</v>
      </c>
      <c r="B166" s="3" t="s">
        <v>345</v>
      </c>
      <c r="C166" s="3" t="s">
        <v>1169</v>
      </c>
      <c r="D166" s="3"/>
      <c r="E166" s="3" t="s">
        <v>344</v>
      </c>
      <c r="F166" s="3" t="s">
        <v>1306</v>
      </c>
      <c r="G166" s="3" t="s">
        <v>1306</v>
      </c>
      <c r="H166" s="3" t="s">
        <v>343</v>
      </c>
      <c r="I166" s="3" t="s">
        <v>342</v>
      </c>
      <c r="J166" s="3" t="s">
        <v>341</v>
      </c>
      <c r="K166" s="3" t="s">
        <v>340</v>
      </c>
      <c r="N166" s="6" t="s">
        <v>1448</v>
      </c>
      <c r="O166" s="6">
        <v>1005</v>
      </c>
    </row>
    <row r="167" spans="1:15" x14ac:dyDescent="0.25">
      <c r="A167" s="3">
        <v>166</v>
      </c>
      <c r="B167" s="3" t="s">
        <v>1200</v>
      </c>
      <c r="C167" s="3" t="s">
        <v>162</v>
      </c>
      <c r="D167" s="3"/>
      <c r="E167" s="3" t="s">
        <v>339</v>
      </c>
      <c r="F167" s="3" t="s">
        <v>1306</v>
      </c>
      <c r="G167" s="3" t="s">
        <v>1306</v>
      </c>
      <c r="H167" s="3" t="s">
        <v>1201</v>
      </c>
      <c r="I167" s="3" t="s">
        <v>338</v>
      </c>
      <c r="J167" s="3" t="s">
        <v>337</v>
      </c>
      <c r="K167" s="3" t="s">
        <v>336</v>
      </c>
      <c r="N167" s="6" t="s">
        <v>1451</v>
      </c>
      <c r="O167" s="6">
        <v>1022</v>
      </c>
    </row>
    <row r="168" spans="1:15" x14ac:dyDescent="0.25">
      <c r="A168" s="3">
        <v>167</v>
      </c>
      <c r="B168" s="3" t="s">
        <v>335</v>
      </c>
      <c r="C168" s="3" t="s">
        <v>162</v>
      </c>
      <c r="D168" s="3"/>
      <c r="E168" s="3" t="s">
        <v>334</v>
      </c>
      <c r="F168" s="3" t="s">
        <v>255</v>
      </c>
      <c r="G168" s="3" t="s">
        <v>255</v>
      </c>
      <c r="H168" s="3" t="s">
        <v>333</v>
      </c>
      <c r="I168" s="3" t="s">
        <v>332</v>
      </c>
      <c r="J168" s="3" t="s">
        <v>331</v>
      </c>
      <c r="K168" s="3" t="s">
        <v>330</v>
      </c>
      <c r="N168" s="6" t="s">
        <v>1397</v>
      </c>
      <c r="O168" s="6">
        <v>1014</v>
      </c>
    </row>
    <row r="169" spans="1:15" x14ac:dyDescent="0.25">
      <c r="A169" s="3">
        <v>168</v>
      </c>
      <c r="B169" s="3" t="s">
        <v>1260</v>
      </c>
      <c r="C169" s="3" t="s">
        <v>162</v>
      </c>
      <c r="D169" s="3"/>
      <c r="E169" s="3" t="s">
        <v>329</v>
      </c>
      <c r="F169" s="3" t="s">
        <v>255</v>
      </c>
      <c r="G169" s="3" t="s">
        <v>255</v>
      </c>
      <c r="H169" s="3" t="s">
        <v>1261</v>
      </c>
      <c r="I169" s="3" t="s">
        <v>328</v>
      </c>
      <c r="J169" s="3" t="s">
        <v>327</v>
      </c>
      <c r="K169" s="3" t="s">
        <v>326</v>
      </c>
      <c r="N169" s="6" t="s">
        <v>1398</v>
      </c>
      <c r="O169" s="6">
        <v>1004</v>
      </c>
    </row>
    <row r="170" spans="1:15" x14ac:dyDescent="0.25">
      <c r="A170" s="3">
        <v>169</v>
      </c>
      <c r="B170" s="3" t="s">
        <v>295</v>
      </c>
      <c r="C170" s="3" t="s">
        <v>162</v>
      </c>
      <c r="D170" s="3" t="s">
        <v>325</v>
      </c>
      <c r="E170" s="3" t="s">
        <v>324</v>
      </c>
      <c r="F170" s="3" t="s">
        <v>11</v>
      </c>
      <c r="G170" s="3" t="s">
        <v>11</v>
      </c>
      <c r="H170" s="3" t="s">
        <v>293</v>
      </c>
      <c r="I170" s="3" t="s">
        <v>323</v>
      </c>
      <c r="J170" s="3" t="s">
        <v>322</v>
      </c>
      <c r="K170" s="3" t="s">
        <v>321</v>
      </c>
    </row>
    <row r="171" spans="1:15" x14ac:dyDescent="0.25">
      <c r="A171" s="3">
        <v>170</v>
      </c>
      <c r="B171" s="3" t="s">
        <v>320</v>
      </c>
      <c r="C171" s="3" t="s">
        <v>1169</v>
      </c>
      <c r="D171" s="3"/>
      <c r="E171" s="3" t="s">
        <v>319</v>
      </c>
      <c r="F171" s="3" t="s">
        <v>174</v>
      </c>
      <c r="G171" s="3" t="s">
        <v>174</v>
      </c>
      <c r="H171" s="3" t="s">
        <v>318</v>
      </c>
      <c r="I171" s="3" t="s">
        <v>317</v>
      </c>
      <c r="J171" s="3" t="s">
        <v>316</v>
      </c>
      <c r="K171" s="3" t="s">
        <v>315</v>
      </c>
      <c r="N171" s="6" t="s">
        <v>1493</v>
      </c>
      <c r="O171" s="6">
        <v>1021</v>
      </c>
    </row>
    <row r="172" spans="1:15" x14ac:dyDescent="0.25">
      <c r="A172" s="3">
        <v>171</v>
      </c>
      <c r="B172" s="3" t="s">
        <v>314</v>
      </c>
      <c r="C172" s="3" t="s">
        <v>1169</v>
      </c>
      <c r="D172" s="3"/>
      <c r="E172" s="3" t="s">
        <v>313</v>
      </c>
      <c r="F172" s="3" t="s">
        <v>1292</v>
      </c>
      <c r="G172" s="3" t="s">
        <v>1292</v>
      </c>
      <c r="H172" s="3" t="s">
        <v>312</v>
      </c>
      <c r="I172" s="3" t="s">
        <v>311</v>
      </c>
      <c r="J172" s="3" t="s">
        <v>310</v>
      </c>
      <c r="K172" s="3" t="s">
        <v>309</v>
      </c>
      <c r="N172" s="6" t="s">
        <v>1418</v>
      </c>
      <c r="O172" s="6">
        <v>1012</v>
      </c>
    </row>
    <row r="173" spans="1:15" x14ac:dyDescent="0.25">
      <c r="A173" s="3">
        <v>172</v>
      </c>
      <c r="B173" s="3" t="s">
        <v>308</v>
      </c>
      <c r="C173" s="3" t="s">
        <v>1169</v>
      </c>
      <c r="D173" s="3"/>
      <c r="E173" s="3" t="s">
        <v>307</v>
      </c>
      <c r="F173" s="3" t="s">
        <v>255</v>
      </c>
      <c r="G173" s="3" t="s">
        <v>255</v>
      </c>
      <c r="H173" s="3" t="s">
        <v>306</v>
      </c>
      <c r="I173" s="3" t="s">
        <v>305</v>
      </c>
      <c r="J173" s="3" t="s">
        <v>304</v>
      </c>
      <c r="K173" s="3" t="s">
        <v>303</v>
      </c>
      <c r="N173" s="6" t="s">
        <v>1395</v>
      </c>
      <c r="O173" s="6">
        <v>1017</v>
      </c>
    </row>
    <row r="174" spans="1:15" x14ac:dyDescent="0.25">
      <c r="A174" s="3">
        <v>173</v>
      </c>
      <c r="B174" s="3" t="s">
        <v>302</v>
      </c>
      <c r="C174" s="3" t="s">
        <v>1169</v>
      </c>
      <c r="D174" s="3"/>
      <c r="E174" s="3" t="s">
        <v>301</v>
      </c>
      <c r="F174" s="3" t="s">
        <v>300</v>
      </c>
      <c r="G174" s="3" t="s">
        <v>300</v>
      </c>
      <c r="H174" s="3" t="s">
        <v>299</v>
      </c>
      <c r="I174" s="3" t="s">
        <v>298</v>
      </c>
      <c r="J174" s="3" t="s">
        <v>297</v>
      </c>
      <c r="K174" s="3" t="s">
        <v>296</v>
      </c>
      <c r="N174" s="6" t="s">
        <v>1467</v>
      </c>
      <c r="O174" s="6">
        <v>1010</v>
      </c>
    </row>
    <row r="175" spans="1:15" x14ac:dyDescent="0.25">
      <c r="A175" s="3">
        <v>174</v>
      </c>
      <c r="B175" s="3" t="s">
        <v>295</v>
      </c>
      <c r="C175" s="3" t="s">
        <v>162</v>
      </c>
      <c r="D175" s="3"/>
      <c r="E175" s="3" t="s">
        <v>294</v>
      </c>
      <c r="F175" s="3" t="s">
        <v>1307</v>
      </c>
      <c r="G175" s="3" t="s">
        <v>1307</v>
      </c>
      <c r="H175" s="3" t="s">
        <v>293</v>
      </c>
      <c r="I175" s="3" t="s">
        <v>292</v>
      </c>
      <c r="J175" s="3" t="s">
        <v>291</v>
      </c>
      <c r="K175" s="3" t="s">
        <v>290</v>
      </c>
      <c r="N175" s="6" t="s">
        <v>1437</v>
      </c>
      <c r="O175" s="6">
        <v>1021</v>
      </c>
    </row>
    <row r="176" spans="1:15" x14ac:dyDescent="0.25">
      <c r="A176" s="3">
        <v>175</v>
      </c>
      <c r="B176" s="3" t="s">
        <v>289</v>
      </c>
      <c r="C176" s="3" t="s">
        <v>162</v>
      </c>
      <c r="D176" s="3"/>
      <c r="E176" s="3" t="s">
        <v>288</v>
      </c>
      <c r="F176" s="3" t="s">
        <v>235</v>
      </c>
      <c r="G176" s="3" t="s">
        <v>235</v>
      </c>
      <c r="H176" s="3" t="s">
        <v>287</v>
      </c>
      <c r="I176" s="3" t="s">
        <v>286</v>
      </c>
      <c r="J176" s="3" t="s">
        <v>285</v>
      </c>
      <c r="K176" s="3" t="s">
        <v>284</v>
      </c>
      <c r="N176" s="6" t="s">
        <v>1368</v>
      </c>
      <c r="O176" s="6">
        <v>1016</v>
      </c>
    </row>
    <row r="177" spans="1:15" x14ac:dyDescent="0.25">
      <c r="A177" s="3">
        <v>176</v>
      </c>
      <c r="B177" s="3" t="s">
        <v>1262</v>
      </c>
      <c r="C177" s="3" t="s">
        <v>162</v>
      </c>
      <c r="D177" s="3"/>
      <c r="E177" s="3" t="s">
        <v>283</v>
      </c>
      <c r="F177" s="3" t="s">
        <v>168</v>
      </c>
      <c r="G177" s="3" t="s">
        <v>168</v>
      </c>
      <c r="H177" s="3" t="s">
        <v>1263</v>
      </c>
      <c r="I177" s="3" t="s">
        <v>282</v>
      </c>
      <c r="J177" s="3" t="s">
        <v>281</v>
      </c>
      <c r="K177" s="3" t="s">
        <v>280</v>
      </c>
      <c r="N177" s="24" t="s">
        <v>1488</v>
      </c>
      <c r="O177" s="24">
        <v>1022</v>
      </c>
    </row>
    <row r="178" spans="1:15" x14ac:dyDescent="0.25">
      <c r="A178" s="3">
        <v>177</v>
      </c>
      <c r="B178" s="3" t="s">
        <v>8</v>
      </c>
      <c r="C178" s="3" t="s">
        <v>162</v>
      </c>
      <c r="D178" s="3"/>
      <c r="E178" s="3" t="s">
        <v>279</v>
      </c>
      <c r="F178" s="3" t="s">
        <v>174</v>
      </c>
      <c r="G178" s="3" t="s">
        <v>174</v>
      </c>
      <c r="H178" s="3" t="s">
        <v>1253</v>
      </c>
      <c r="I178" s="3" t="s">
        <v>278</v>
      </c>
      <c r="J178" s="3" t="s">
        <v>277</v>
      </c>
      <c r="K178" s="3" t="s">
        <v>276</v>
      </c>
      <c r="N178" s="24" t="s">
        <v>1488</v>
      </c>
      <c r="O178" s="24">
        <v>1022</v>
      </c>
    </row>
    <row r="179" spans="1:15" x14ac:dyDescent="0.25">
      <c r="A179" s="3">
        <v>178</v>
      </c>
      <c r="B179" s="3" t="s">
        <v>1264</v>
      </c>
      <c r="C179" s="3" t="s">
        <v>162</v>
      </c>
      <c r="D179" s="3"/>
      <c r="E179" s="3" t="s">
        <v>275</v>
      </c>
      <c r="F179" s="3" t="s">
        <v>235</v>
      </c>
      <c r="G179" s="3" t="s">
        <v>235</v>
      </c>
      <c r="H179" s="3" t="s">
        <v>1265</v>
      </c>
      <c r="I179" s="3" t="s">
        <v>274</v>
      </c>
      <c r="J179" s="3" t="s">
        <v>273</v>
      </c>
      <c r="K179" s="3" t="s">
        <v>272</v>
      </c>
      <c r="N179" s="24" t="s">
        <v>1488</v>
      </c>
      <c r="O179" s="24">
        <v>1022</v>
      </c>
    </row>
    <row r="180" spans="1:15" x14ac:dyDescent="0.25">
      <c r="A180" s="3">
        <v>179</v>
      </c>
      <c r="B180" s="3" t="s">
        <v>271</v>
      </c>
      <c r="C180" s="3" t="s">
        <v>1169</v>
      </c>
      <c r="D180" s="3"/>
      <c r="E180" s="3" t="s">
        <v>270</v>
      </c>
      <c r="F180" s="3" t="s">
        <v>1161</v>
      </c>
      <c r="G180" s="3" t="s">
        <v>1161</v>
      </c>
      <c r="H180" s="3" t="s">
        <v>269</v>
      </c>
      <c r="I180" s="3" t="s">
        <v>268</v>
      </c>
      <c r="J180" s="3" t="s">
        <v>267</v>
      </c>
      <c r="K180" s="3" t="s">
        <v>266</v>
      </c>
      <c r="N180" s="6" t="s">
        <v>1514</v>
      </c>
      <c r="O180" s="6">
        <v>1010</v>
      </c>
    </row>
    <row r="181" spans="1:15" x14ac:dyDescent="0.25">
      <c r="A181" s="3">
        <v>180</v>
      </c>
      <c r="B181" s="3" t="s">
        <v>1202</v>
      </c>
      <c r="C181" s="3" t="s">
        <v>162</v>
      </c>
      <c r="D181" s="3"/>
      <c r="E181" s="3" t="s">
        <v>265</v>
      </c>
      <c r="F181" s="3" t="s">
        <v>235</v>
      </c>
      <c r="G181" s="3" t="s">
        <v>235</v>
      </c>
      <c r="H181" s="3" t="s">
        <v>1203</v>
      </c>
      <c r="I181" s="3" t="s">
        <v>264</v>
      </c>
      <c r="J181" s="3" t="s">
        <v>263</v>
      </c>
      <c r="K181" s="3" t="s">
        <v>262</v>
      </c>
      <c r="N181" s="6" t="s">
        <v>1377</v>
      </c>
      <c r="O181" s="6">
        <v>1004</v>
      </c>
    </row>
    <row r="182" spans="1:15" x14ac:dyDescent="0.25">
      <c r="A182" s="3">
        <v>181</v>
      </c>
      <c r="B182" s="3" t="s">
        <v>261</v>
      </c>
      <c r="C182" s="3" t="s">
        <v>1169</v>
      </c>
      <c r="D182" s="3"/>
      <c r="E182" s="3" t="s">
        <v>260</v>
      </c>
      <c r="F182" s="3" t="s">
        <v>180</v>
      </c>
      <c r="G182" s="3" t="s">
        <v>180</v>
      </c>
      <c r="H182" s="3" t="s">
        <v>259</v>
      </c>
      <c r="I182" s="3" t="s">
        <v>258</v>
      </c>
      <c r="J182" s="3" t="s">
        <v>257</v>
      </c>
      <c r="K182" s="3" t="s">
        <v>256</v>
      </c>
      <c r="N182" s="6" t="s">
        <v>1531</v>
      </c>
      <c r="O182" s="6">
        <v>1020</v>
      </c>
    </row>
    <row r="183" spans="1:15" x14ac:dyDescent="0.25">
      <c r="A183" s="3">
        <v>182</v>
      </c>
      <c r="B183" s="3" t="s">
        <v>1204</v>
      </c>
      <c r="C183" s="3" t="s">
        <v>162</v>
      </c>
      <c r="D183" s="3"/>
      <c r="E183" s="3" t="s">
        <v>187</v>
      </c>
      <c r="F183" s="3" t="s">
        <v>255</v>
      </c>
      <c r="G183" s="3" t="s">
        <v>255</v>
      </c>
      <c r="H183" s="3" t="s">
        <v>1205</v>
      </c>
      <c r="I183" s="3" t="s">
        <v>254</v>
      </c>
      <c r="J183" s="3" t="s">
        <v>253</v>
      </c>
      <c r="K183" s="3" t="s">
        <v>252</v>
      </c>
      <c r="N183" s="6" t="s">
        <v>1402</v>
      </c>
      <c r="O183" s="6">
        <v>1020</v>
      </c>
    </row>
    <row r="184" spans="1:15" x14ac:dyDescent="0.25">
      <c r="A184" s="3">
        <v>183</v>
      </c>
      <c r="B184" s="3" t="s">
        <v>251</v>
      </c>
      <c r="C184" s="3" t="s">
        <v>162</v>
      </c>
      <c r="D184" s="3"/>
      <c r="E184" s="3" t="s">
        <v>250</v>
      </c>
      <c r="F184" s="3" t="s">
        <v>225</v>
      </c>
      <c r="G184" s="3" t="s">
        <v>225</v>
      </c>
      <c r="H184" s="3" t="s">
        <v>249</v>
      </c>
      <c r="I184" s="3" t="s">
        <v>248</v>
      </c>
      <c r="J184" s="3" t="s">
        <v>247</v>
      </c>
      <c r="K184" s="3" t="s">
        <v>246</v>
      </c>
      <c r="N184" s="6" t="s">
        <v>1388</v>
      </c>
      <c r="O184" s="6">
        <v>1006</v>
      </c>
    </row>
    <row r="185" spans="1:15" x14ac:dyDescent="0.25">
      <c r="A185" s="3">
        <v>184</v>
      </c>
      <c r="B185" s="3" t="s">
        <v>1266</v>
      </c>
      <c r="C185" s="3" t="s">
        <v>1169</v>
      </c>
      <c r="D185" s="3"/>
      <c r="E185" s="3" t="s">
        <v>245</v>
      </c>
      <c r="F185" s="3" t="s">
        <v>154</v>
      </c>
      <c r="G185" s="3" t="s">
        <v>154</v>
      </c>
      <c r="H185" s="3" t="s">
        <v>1267</v>
      </c>
      <c r="I185" s="3" t="s">
        <v>244</v>
      </c>
      <c r="J185" s="3" t="s">
        <v>243</v>
      </c>
      <c r="K185" s="3" t="s">
        <v>242</v>
      </c>
      <c r="N185" s="6" t="s">
        <v>1406</v>
      </c>
      <c r="O185" s="6">
        <v>1012</v>
      </c>
    </row>
    <row r="186" spans="1:15" x14ac:dyDescent="0.25">
      <c r="A186" s="3">
        <v>185</v>
      </c>
      <c r="B186" s="3" t="s">
        <v>241</v>
      </c>
      <c r="C186" s="3" t="s">
        <v>1169</v>
      </c>
      <c r="D186" s="3"/>
      <c r="E186" s="3" t="s">
        <v>240</v>
      </c>
      <c r="F186" s="3" t="s">
        <v>1307</v>
      </c>
      <c r="G186" s="3" t="s">
        <v>1307</v>
      </c>
      <c r="H186" s="3" t="s">
        <v>1286</v>
      </c>
      <c r="I186" s="3" t="s">
        <v>239</v>
      </c>
      <c r="J186" s="3" t="s">
        <v>238</v>
      </c>
      <c r="K186" s="3" t="s">
        <v>237</v>
      </c>
      <c r="N186" s="6" t="s">
        <v>1438</v>
      </c>
      <c r="O186" s="6">
        <v>1020</v>
      </c>
    </row>
    <row r="187" spans="1:15" x14ac:dyDescent="0.25">
      <c r="A187" s="3">
        <v>186</v>
      </c>
      <c r="B187" s="3" t="s">
        <v>1268</v>
      </c>
      <c r="C187" s="3" t="s">
        <v>1169</v>
      </c>
      <c r="D187" s="3"/>
      <c r="E187" s="3" t="s">
        <v>236</v>
      </c>
      <c r="F187" s="3" t="s">
        <v>235</v>
      </c>
      <c r="G187" s="3" t="s">
        <v>235</v>
      </c>
      <c r="H187" s="3" t="s">
        <v>1269</v>
      </c>
      <c r="I187" s="3" t="s">
        <v>234</v>
      </c>
      <c r="J187" s="3" t="s">
        <v>233</v>
      </c>
      <c r="K187" s="3" t="s">
        <v>232</v>
      </c>
      <c r="N187" s="6" t="s">
        <v>1369</v>
      </c>
      <c r="O187" s="6">
        <v>1009</v>
      </c>
    </row>
    <row r="188" spans="1:15" x14ac:dyDescent="0.25">
      <c r="A188" s="3">
        <v>187</v>
      </c>
      <c r="B188" s="3" t="s">
        <v>1262</v>
      </c>
      <c r="C188" s="3" t="s">
        <v>162</v>
      </c>
      <c r="D188" s="3"/>
      <c r="E188" s="3" t="s">
        <v>231</v>
      </c>
      <c r="F188" s="3" t="s">
        <v>1161</v>
      </c>
      <c r="G188" s="3" t="s">
        <v>1161</v>
      </c>
      <c r="H188" s="3" t="s">
        <v>1263</v>
      </c>
      <c r="I188" s="3" t="s">
        <v>230</v>
      </c>
      <c r="J188" s="3" t="s">
        <v>229</v>
      </c>
      <c r="K188" s="3" t="s">
        <v>228</v>
      </c>
      <c r="N188" s="6" t="s">
        <v>1500</v>
      </c>
      <c r="O188" s="6">
        <v>1009</v>
      </c>
    </row>
    <row r="189" spans="1:15" x14ac:dyDescent="0.25">
      <c r="A189" s="3">
        <v>188</v>
      </c>
      <c r="B189" s="3" t="s">
        <v>227</v>
      </c>
      <c r="C189" s="3" t="s">
        <v>162</v>
      </c>
      <c r="D189" s="3"/>
      <c r="E189" s="3" t="s">
        <v>226</v>
      </c>
      <c r="F189" s="3" t="s">
        <v>225</v>
      </c>
      <c r="G189" s="3" t="s">
        <v>225</v>
      </c>
      <c r="H189" s="3" t="s">
        <v>224</v>
      </c>
      <c r="I189" s="3" t="s">
        <v>223</v>
      </c>
      <c r="J189" s="3" t="s">
        <v>222</v>
      </c>
      <c r="K189" s="3" t="s">
        <v>221</v>
      </c>
      <c r="N189" s="6" t="s">
        <v>1387</v>
      </c>
      <c r="O189" s="6">
        <v>1003</v>
      </c>
    </row>
    <row r="190" spans="1:15" x14ac:dyDescent="0.25">
      <c r="A190" s="3">
        <v>189</v>
      </c>
      <c r="B190" s="3" t="s">
        <v>220</v>
      </c>
      <c r="C190" s="3" t="s">
        <v>162</v>
      </c>
      <c r="D190" s="3"/>
      <c r="E190" s="3" t="s">
        <v>219</v>
      </c>
      <c r="F190" s="3" t="s">
        <v>180</v>
      </c>
      <c r="G190" s="3" t="s">
        <v>180</v>
      </c>
      <c r="H190" s="3" t="s">
        <v>218</v>
      </c>
      <c r="I190" s="3" t="s">
        <v>217</v>
      </c>
      <c r="J190" s="3" t="s">
        <v>216</v>
      </c>
      <c r="K190" s="3" t="s">
        <v>215</v>
      </c>
      <c r="N190" s="6" t="s">
        <v>1535</v>
      </c>
      <c r="O190" s="6">
        <v>1019</v>
      </c>
    </row>
    <row r="191" spans="1:15" x14ac:dyDescent="0.25">
      <c r="A191" s="3">
        <v>190</v>
      </c>
      <c r="B191" s="3" t="s">
        <v>214</v>
      </c>
      <c r="C191" s="3" t="s">
        <v>1169</v>
      </c>
      <c r="D191" s="3"/>
      <c r="E191" s="3" t="s">
        <v>213</v>
      </c>
      <c r="F191" s="3" t="s">
        <v>212</v>
      </c>
      <c r="G191" s="3" t="s">
        <v>212</v>
      </c>
      <c r="H191" s="3" t="s">
        <v>211</v>
      </c>
      <c r="I191" s="3" t="s">
        <v>210</v>
      </c>
      <c r="J191" s="3" t="s">
        <v>209</v>
      </c>
      <c r="K191" s="3" t="s">
        <v>208</v>
      </c>
      <c r="N191" s="6" t="s">
        <v>1431</v>
      </c>
      <c r="O191" s="6">
        <v>1017</v>
      </c>
    </row>
    <row r="192" spans="1:15" x14ac:dyDescent="0.25">
      <c r="A192" s="3">
        <v>191</v>
      </c>
      <c r="B192" s="3" t="s">
        <v>1174</v>
      </c>
      <c r="C192" s="3" t="s">
        <v>162</v>
      </c>
      <c r="D192" s="3"/>
      <c r="E192" s="3" t="s">
        <v>207</v>
      </c>
      <c r="F192" s="3" t="s">
        <v>168</v>
      </c>
      <c r="G192" s="3" t="s">
        <v>168</v>
      </c>
      <c r="H192" s="3" t="s">
        <v>1175</v>
      </c>
      <c r="I192" s="3" t="s">
        <v>206</v>
      </c>
      <c r="J192" s="3" t="s">
        <v>205</v>
      </c>
      <c r="K192" s="3" t="s">
        <v>204</v>
      </c>
      <c r="N192" s="6" t="s">
        <v>1469</v>
      </c>
      <c r="O192" s="6">
        <v>1002</v>
      </c>
    </row>
    <row r="193" spans="1:15" x14ac:dyDescent="0.25">
      <c r="A193" s="3">
        <v>192</v>
      </c>
      <c r="B193" s="3" t="s">
        <v>203</v>
      </c>
      <c r="C193" s="3" t="s">
        <v>1169</v>
      </c>
      <c r="D193" s="3"/>
      <c r="E193" s="3" t="s">
        <v>202</v>
      </c>
      <c r="F193" s="3" t="s">
        <v>174</v>
      </c>
      <c r="G193" s="3" t="s">
        <v>174</v>
      </c>
      <c r="H193" s="3" t="s">
        <v>1287</v>
      </c>
      <c r="I193" s="3" t="s">
        <v>201</v>
      </c>
      <c r="J193" s="3" t="s">
        <v>200</v>
      </c>
      <c r="K193" s="3" t="s">
        <v>199</v>
      </c>
      <c r="N193" s="6" t="s">
        <v>1489</v>
      </c>
      <c r="O193" s="6">
        <v>1013</v>
      </c>
    </row>
    <row r="194" spans="1:15" x14ac:dyDescent="0.25">
      <c r="A194" s="3">
        <v>193</v>
      </c>
      <c r="B194" s="3" t="s">
        <v>198</v>
      </c>
      <c r="C194" s="3" t="s">
        <v>162</v>
      </c>
      <c r="D194" s="3"/>
      <c r="E194" s="3" t="s">
        <v>197</v>
      </c>
      <c r="F194" s="3" t="s">
        <v>168</v>
      </c>
      <c r="G194" s="3" t="s">
        <v>168</v>
      </c>
      <c r="H194" s="3" t="s">
        <v>196</v>
      </c>
      <c r="I194" s="3" t="s">
        <v>195</v>
      </c>
      <c r="J194" s="3" t="s">
        <v>194</v>
      </c>
      <c r="K194" s="3" t="s">
        <v>193</v>
      </c>
      <c r="N194" s="6" t="s">
        <v>1472</v>
      </c>
      <c r="O194" s="6">
        <v>1004</v>
      </c>
    </row>
    <row r="195" spans="1:15" x14ac:dyDescent="0.25">
      <c r="A195" s="3">
        <v>194</v>
      </c>
      <c r="B195" s="3" t="s">
        <v>1206</v>
      </c>
      <c r="C195" s="3" t="s">
        <v>162</v>
      </c>
      <c r="D195" s="3"/>
      <c r="E195" s="3" t="s">
        <v>192</v>
      </c>
      <c r="F195" s="3" t="s">
        <v>1307</v>
      </c>
      <c r="G195" s="3" t="s">
        <v>1307</v>
      </c>
      <c r="H195" s="3" t="s">
        <v>1207</v>
      </c>
      <c r="I195" s="3" t="s">
        <v>191</v>
      </c>
      <c r="J195" s="3" t="s">
        <v>190</v>
      </c>
      <c r="K195" s="3" t="s">
        <v>189</v>
      </c>
      <c r="N195" s="6" t="s">
        <v>1442</v>
      </c>
      <c r="O195" s="6">
        <v>1001</v>
      </c>
    </row>
    <row r="196" spans="1:15" x14ac:dyDescent="0.25">
      <c r="A196" s="3">
        <v>195</v>
      </c>
      <c r="B196" s="3" t="s">
        <v>188</v>
      </c>
      <c r="C196" s="3" t="s">
        <v>162</v>
      </c>
      <c r="D196" s="3"/>
      <c r="E196" s="3" t="s">
        <v>187</v>
      </c>
      <c r="F196" s="3" t="s">
        <v>1161</v>
      </c>
      <c r="G196" s="3" t="s">
        <v>1161</v>
      </c>
      <c r="H196" s="3" t="s">
        <v>186</v>
      </c>
      <c r="I196" s="3" t="s">
        <v>185</v>
      </c>
      <c r="J196" s="3" t="s">
        <v>184</v>
      </c>
      <c r="K196" s="3" t="s">
        <v>183</v>
      </c>
      <c r="N196" s="6" t="s">
        <v>1512</v>
      </c>
      <c r="O196" s="6">
        <v>1016</v>
      </c>
    </row>
    <row r="197" spans="1:15" x14ac:dyDescent="0.25">
      <c r="A197" s="3">
        <v>196</v>
      </c>
      <c r="B197" s="3" t="s">
        <v>182</v>
      </c>
      <c r="C197" s="3" t="s">
        <v>1169</v>
      </c>
      <c r="D197" s="3"/>
      <c r="E197" s="3" t="s">
        <v>181</v>
      </c>
      <c r="F197" s="3" t="s">
        <v>180</v>
      </c>
      <c r="G197" s="3" t="s">
        <v>180</v>
      </c>
      <c r="H197" s="3" t="s">
        <v>179</v>
      </c>
      <c r="I197" s="3" t="s">
        <v>178</v>
      </c>
      <c r="J197" s="3" t="s">
        <v>177</v>
      </c>
      <c r="K197" s="3" t="s">
        <v>176</v>
      </c>
      <c r="N197" s="6" t="s">
        <v>1533</v>
      </c>
      <c r="O197" s="6">
        <v>1003</v>
      </c>
    </row>
    <row r="198" spans="1:15" x14ac:dyDescent="0.25">
      <c r="A198" s="3">
        <v>197</v>
      </c>
      <c r="B198" s="3" t="s">
        <v>1260</v>
      </c>
      <c r="C198" s="3" t="s">
        <v>162</v>
      </c>
      <c r="D198" s="3"/>
      <c r="E198" s="3" t="s">
        <v>175</v>
      </c>
      <c r="F198" s="3" t="s">
        <v>174</v>
      </c>
      <c r="G198" s="3" t="s">
        <v>174</v>
      </c>
      <c r="H198" s="3" t="s">
        <v>1261</v>
      </c>
      <c r="I198" s="3" t="s">
        <v>173</v>
      </c>
      <c r="J198" s="3" t="s">
        <v>172</v>
      </c>
      <c r="K198" s="3" t="s">
        <v>171</v>
      </c>
      <c r="N198" s="6" t="s">
        <v>1486</v>
      </c>
      <c r="O198" s="6">
        <v>1016</v>
      </c>
    </row>
    <row r="199" spans="1:15" x14ac:dyDescent="0.25">
      <c r="A199" s="3">
        <v>198</v>
      </c>
      <c r="B199" s="3" t="s">
        <v>170</v>
      </c>
      <c r="C199" s="3" t="s">
        <v>1169</v>
      </c>
      <c r="D199" s="3"/>
      <c r="E199" s="3" t="s">
        <v>169</v>
      </c>
      <c r="F199" s="3" t="s">
        <v>168</v>
      </c>
      <c r="G199" s="3" t="s">
        <v>168</v>
      </c>
      <c r="H199" s="3" t="s">
        <v>167</v>
      </c>
      <c r="I199" s="3" t="s">
        <v>166</v>
      </c>
      <c r="J199" s="3" t="s">
        <v>165</v>
      </c>
      <c r="K199" s="3" t="s">
        <v>164</v>
      </c>
      <c r="N199" s="6" t="s">
        <v>1475</v>
      </c>
      <c r="O199" s="6">
        <v>1008</v>
      </c>
    </row>
    <row r="200" spans="1:15" x14ac:dyDescent="0.25">
      <c r="A200" s="3">
        <v>199</v>
      </c>
      <c r="B200" s="3" t="s">
        <v>163</v>
      </c>
      <c r="C200" s="3" t="s">
        <v>162</v>
      </c>
      <c r="D200" s="3"/>
      <c r="E200" s="3" t="s">
        <v>161</v>
      </c>
      <c r="F200" s="3" t="s">
        <v>154</v>
      </c>
      <c r="G200" s="3" t="s">
        <v>154</v>
      </c>
      <c r="H200" s="3" t="s">
        <v>160</v>
      </c>
      <c r="I200" s="3" t="s">
        <v>159</v>
      </c>
      <c r="J200" s="3" t="s">
        <v>158</v>
      </c>
      <c r="K200" s="3" t="s">
        <v>157</v>
      </c>
      <c r="N200" s="6" t="s">
        <v>1412</v>
      </c>
      <c r="O200" s="6">
        <v>1001</v>
      </c>
    </row>
    <row r="201" spans="1:15" x14ac:dyDescent="0.25">
      <c r="A201" s="3">
        <v>200</v>
      </c>
      <c r="B201" s="3" t="s">
        <v>156</v>
      </c>
      <c r="C201" s="3" t="s">
        <v>1169</v>
      </c>
      <c r="D201" s="3"/>
      <c r="E201" s="3" t="s">
        <v>155</v>
      </c>
      <c r="F201" s="3" t="s">
        <v>154</v>
      </c>
      <c r="G201" s="3" t="s">
        <v>154</v>
      </c>
      <c r="H201" s="3" t="s">
        <v>153</v>
      </c>
      <c r="I201" s="3" t="s">
        <v>152</v>
      </c>
      <c r="J201" s="3" t="s">
        <v>151</v>
      </c>
      <c r="K201" s="3" t="s">
        <v>150</v>
      </c>
      <c r="N201" s="6" t="s">
        <v>1408</v>
      </c>
      <c r="O201" s="6">
        <v>1002</v>
      </c>
    </row>
  </sheetData>
  <sortState xmlns:xlrd2="http://schemas.microsoft.com/office/spreadsheetml/2017/richdata2" ref="A2:U201">
    <sortCondition ref="A2:A201"/>
  </sortState>
  <pageMargins left="0.4" right="0.4" top="1.4" bottom="0.8" header="0.3" footer="0.3"/>
  <pageSetup paperSize="9" orientation="landscape" r:id="rId1"/>
  <headerFooter>
    <oddHeader>&amp;L&amp;G&amp;R&amp;G&amp;C&amp;F - &amp;A</oddHeader>
    <oddFooter>&amp;LNB&amp;CPag &amp;P / &amp;N&amp;R&amp;D - &amp;T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04D0E-7DB7-4ED1-97DF-EFF6AE7F79F8}">
  <dimension ref="A1:AP301"/>
  <sheetViews>
    <sheetView showGridLines="0" topLeftCell="A181" workbookViewId="0">
      <selection activeCell="L177" sqref="L177"/>
    </sheetView>
  </sheetViews>
  <sheetFormatPr defaultRowHeight="11.25" x14ac:dyDescent="0.25"/>
  <cols>
    <col min="1" max="1" width="9.33203125" style="1" bestFit="1" customWidth="1"/>
    <col min="2" max="2" width="18.33203125" style="1" customWidth="1"/>
    <col min="3" max="3" width="8.88671875" style="1" hidden="1" customWidth="1"/>
    <col min="4" max="4" width="13.5546875" style="6" bestFit="1" customWidth="1"/>
    <col min="5" max="5" width="8.109375" style="12" bestFit="1" customWidth="1"/>
    <col min="6" max="6" width="3.44140625" style="6" bestFit="1" customWidth="1"/>
    <col min="7" max="7" width="9.44140625" style="6" bestFit="1" customWidth="1"/>
    <col min="8" max="8" width="4.109375" style="6" bestFit="1" customWidth="1"/>
    <col min="9" max="11" width="8.88671875" style="1" hidden="1" customWidth="1"/>
    <col min="12" max="12" width="27.21875" style="1" bestFit="1" customWidth="1"/>
    <col min="13" max="13" width="48.44140625" style="1" hidden="1" customWidth="1"/>
    <col min="14" max="14" width="8.88671875" style="21"/>
    <col min="15" max="15" width="206.77734375" style="1" hidden="1" customWidth="1"/>
    <col min="16" max="16" width="6.77734375" style="1" hidden="1" customWidth="1"/>
    <col min="17" max="17" width="15.109375" style="21" customWidth="1"/>
    <col min="18" max="33" width="0" style="1" hidden="1" customWidth="1"/>
    <col min="34" max="34" width="10.77734375" style="1" bestFit="1" customWidth="1"/>
    <col min="35" max="35" width="11.44140625" style="1" bestFit="1" customWidth="1"/>
    <col min="36" max="36" width="11.44140625" style="1" customWidth="1"/>
    <col min="37" max="37" width="15.5546875" style="1" bestFit="1" customWidth="1"/>
    <col min="38" max="38" width="10.109375" style="1" bestFit="1" customWidth="1"/>
    <col min="39" max="39" width="6.77734375" style="11" bestFit="1" customWidth="1"/>
    <col min="40" max="40" width="15.5546875" style="1" bestFit="1" customWidth="1"/>
    <col min="41" max="41" width="10.109375" style="1" bestFit="1" customWidth="1"/>
    <col min="42" max="42" width="6.77734375" style="1" bestFit="1" customWidth="1"/>
    <col min="43" max="16384" width="8.88671875" style="1"/>
  </cols>
  <sheetData>
    <row r="1" spans="1:42" s="8" customFormat="1" x14ac:dyDescent="0.25">
      <c r="A1" s="25" t="s">
        <v>2998</v>
      </c>
      <c r="B1" s="25" t="s">
        <v>4519</v>
      </c>
      <c r="D1" s="13" t="s">
        <v>2992</v>
      </c>
      <c r="E1" s="14" t="s">
        <v>1323</v>
      </c>
      <c r="F1" s="13" t="s">
        <v>1158</v>
      </c>
      <c r="G1" s="13" t="s">
        <v>2993</v>
      </c>
      <c r="H1" s="13" t="s">
        <v>2994</v>
      </c>
      <c r="L1" s="13" t="s">
        <v>2995</v>
      </c>
      <c r="N1" s="13" t="s">
        <v>2996</v>
      </c>
      <c r="O1" s="13"/>
      <c r="P1" s="13"/>
      <c r="Q1" s="13" t="s">
        <v>2997</v>
      </c>
      <c r="AH1" s="8" t="s">
        <v>3307</v>
      </c>
      <c r="AI1" s="8" t="s">
        <v>4520</v>
      </c>
      <c r="AJ1" s="8" t="s">
        <v>4521</v>
      </c>
      <c r="AK1" s="13" t="s">
        <v>1540</v>
      </c>
      <c r="AL1" s="13" t="s">
        <v>1322</v>
      </c>
      <c r="AM1" s="13" t="s">
        <v>1323</v>
      </c>
      <c r="AN1" s="13" t="s">
        <v>1541</v>
      </c>
      <c r="AO1" s="13" t="s">
        <v>1322</v>
      </c>
      <c r="AP1" s="13" t="s">
        <v>1323</v>
      </c>
    </row>
    <row r="2" spans="1:42" ht="12.75" x14ac:dyDescent="0.25">
      <c r="A2" s="26" t="s">
        <v>1823</v>
      </c>
      <c r="B2" s="27" t="s">
        <v>2999</v>
      </c>
      <c r="C2" s="3" t="s">
        <v>1823</v>
      </c>
      <c r="D2" s="15" t="str">
        <f>HYPERLINK("http://nb1969.com/webpi/2022-000136_Webpi.HTML","2022-000136")</f>
        <v>2022-000136</v>
      </c>
      <c r="E2" s="19">
        <v>44571</v>
      </c>
      <c r="F2" s="16" t="s">
        <v>1846</v>
      </c>
      <c r="G2" s="15" t="str">
        <f>HYPERLINK("http://grafico.sapi.gob.ve/marcas/ef2022/2022000136.jpg","grafica")</f>
        <v>grafica</v>
      </c>
      <c r="H2" s="16" t="s">
        <v>1847</v>
      </c>
      <c r="I2" s="3" t="s">
        <v>3000</v>
      </c>
      <c r="J2" s="17">
        <v>44893</v>
      </c>
      <c r="K2" s="17">
        <v>50372</v>
      </c>
      <c r="L2" s="3"/>
      <c r="M2" s="3" t="s">
        <v>3001</v>
      </c>
      <c r="N2" s="20" t="s">
        <v>3002</v>
      </c>
      <c r="O2" s="3" t="s">
        <v>2228</v>
      </c>
      <c r="P2" s="3" t="s">
        <v>2229</v>
      </c>
      <c r="Q2" s="20" t="s">
        <v>3003</v>
      </c>
      <c r="R2" s="3"/>
      <c r="S2" s="3">
        <v>1092017</v>
      </c>
      <c r="T2" s="3" t="s">
        <v>1849</v>
      </c>
      <c r="U2" s="3" t="s">
        <v>3004</v>
      </c>
      <c r="V2" s="3" t="s">
        <v>1850</v>
      </c>
      <c r="W2" s="17">
        <v>44908</v>
      </c>
      <c r="X2" s="3"/>
      <c r="Y2" s="3">
        <v>346058</v>
      </c>
      <c r="Z2" s="3" t="s">
        <v>3005</v>
      </c>
      <c r="AA2" s="17">
        <v>44908</v>
      </c>
      <c r="AB2" s="3">
        <v>3</v>
      </c>
      <c r="AC2" s="3"/>
      <c r="AD2" s="3" t="s">
        <v>3006</v>
      </c>
      <c r="AE2" s="3"/>
      <c r="AF2" s="3"/>
      <c r="AG2" s="3"/>
      <c r="AH2" s="6">
        <v>115</v>
      </c>
      <c r="AI2" s="6" t="s">
        <v>3308</v>
      </c>
      <c r="AJ2" s="6" t="s">
        <v>3308</v>
      </c>
      <c r="AK2" s="16"/>
      <c r="AL2" s="16"/>
      <c r="AM2" s="22"/>
      <c r="AN2" s="16"/>
      <c r="AO2" s="16"/>
      <c r="AP2" s="16"/>
    </row>
    <row r="3" spans="1:42" ht="12.75" x14ac:dyDescent="0.25">
      <c r="A3" s="26" t="s">
        <v>1819</v>
      </c>
      <c r="B3" s="27" t="s">
        <v>3007</v>
      </c>
      <c r="C3" s="3" t="s">
        <v>1819</v>
      </c>
      <c r="D3" s="15" t="str">
        <f>HYPERLINK("http://nb1969.com/webpi/2022-000161_Webpi.HTML","2022-000161")</f>
        <v>2022-000161</v>
      </c>
      <c r="E3" s="19">
        <v>44572</v>
      </c>
      <c r="F3" s="16" t="s">
        <v>1846</v>
      </c>
      <c r="G3" s="15" t="str">
        <f>HYPERLINK("http://grafico.sapi.gob.ve/marcas/ef2022/2022000161.jpg","mixta")</f>
        <v>mixta</v>
      </c>
      <c r="H3" s="16" t="s">
        <v>1851</v>
      </c>
      <c r="I3" s="3" t="s">
        <v>3008</v>
      </c>
      <c r="J3" s="17">
        <v>44893</v>
      </c>
      <c r="K3" s="17">
        <v>50372</v>
      </c>
      <c r="L3" s="3" t="s">
        <v>1852</v>
      </c>
      <c r="M3" s="3" t="s">
        <v>3001</v>
      </c>
      <c r="N3" s="20" t="s">
        <v>3009</v>
      </c>
      <c r="O3" s="3" t="s">
        <v>1853</v>
      </c>
      <c r="P3" s="3"/>
      <c r="Q3" s="20" t="s">
        <v>3010</v>
      </c>
      <c r="R3" s="3"/>
      <c r="S3" s="3">
        <v>1121917</v>
      </c>
      <c r="T3" s="3" t="s">
        <v>1853</v>
      </c>
      <c r="U3" s="3" t="s">
        <v>1854</v>
      </c>
      <c r="V3" s="3" t="s">
        <v>1855</v>
      </c>
      <c r="W3" s="17">
        <v>44907</v>
      </c>
      <c r="X3" s="3"/>
      <c r="Y3" s="3">
        <v>345815</v>
      </c>
      <c r="Z3" s="3" t="s">
        <v>3005</v>
      </c>
      <c r="AA3" s="17">
        <v>44907</v>
      </c>
      <c r="AB3" s="3">
        <v>31</v>
      </c>
      <c r="AC3" s="3"/>
      <c r="AD3" s="3" t="s">
        <v>3011</v>
      </c>
      <c r="AE3" s="3"/>
      <c r="AF3" s="3"/>
      <c r="AG3" s="3"/>
      <c r="AH3" s="6">
        <v>137</v>
      </c>
      <c r="AI3" s="6" t="s">
        <v>3308</v>
      </c>
      <c r="AJ3" s="6" t="s">
        <v>3308</v>
      </c>
      <c r="AK3" s="3"/>
      <c r="AL3" s="3"/>
      <c r="AM3" s="23"/>
      <c r="AN3" s="3"/>
      <c r="AO3" s="3"/>
      <c r="AP3" s="3"/>
    </row>
    <row r="4" spans="1:42" ht="12.75" x14ac:dyDescent="0.25">
      <c r="A4" s="26" t="s">
        <v>1573</v>
      </c>
      <c r="B4" s="27" t="s">
        <v>3012</v>
      </c>
      <c r="C4" s="3" t="s">
        <v>1573</v>
      </c>
      <c r="D4" s="15" t="str">
        <f>HYPERLINK("http://nb1969.com/webpi/2022-000292_Webpi.HTML","2022-000292")</f>
        <v>2022-000292</v>
      </c>
      <c r="E4" s="19">
        <v>44578</v>
      </c>
      <c r="F4" s="16" t="s">
        <v>1846</v>
      </c>
      <c r="G4" s="15" t="str">
        <f>HYPERLINK("http://grafico.sapi.gob.ve/marcas/ef2022/2022000292.jpg","mixta")</f>
        <v>mixta</v>
      </c>
      <c r="H4" s="16" t="s">
        <v>1856</v>
      </c>
      <c r="I4" s="3" t="s">
        <v>3013</v>
      </c>
      <c r="J4" s="17">
        <v>44923</v>
      </c>
      <c r="K4" s="17">
        <v>50402</v>
      </c>
      <c r="L4" s="3" t="s">
        <v>1857</v>
      </c>
      <c r="M4" s="3" t="s">
        <v>3001</v>
      </c>
      <c r="N4" s="20" t="s">
        <v>3014</v>
      </c>
      <c r="O4" s="3" t="s">
        <v>3015</v>
      </c>
      <c r="P4" s="3" t="s">
        <v>1858</v>
      </c>
      <c r="Q4" s="20" t="s">
        <v>3016</v>
      </c>
      <c r="R4" s="3"/>
      <c r="S4" s="3">
        <v>1122132</v>
      </c>
      <c r="T4" s="3" t="s">
        <v>1859</v>
      </c>
      <c r="U4" s="3" t="s">
        <v>1860</v>
      </c>
      <c r="V4" s="3" t="s">
        <v>1861</v>
      </c>
      <c r="W4" s="17">
        <v>44939</v>
      </c>
      <c r="X4" s="3"/>
      <c r="Y4" s="3">
        <v>350586</v>
      </c>
      <c r="Z4" s="3" t="s">
        <v>3005</v>
      </c>
      <c r="AA4" s="17">
        <v>44939</v>
      </c>
      <c r="AB4" s="3">
        <v>2</v>
      </c>
      <c r="AC4" s="3"/>
      <c r="AD4" s="3" t="s">
        <v>3017</v>
      </c>
      <c r="AE4" s="3"/>
      <c r="AF4" s="3"/>
      <c r="AG4" s="3"/>
      <c r="AH4" s="6">
        <v>176</v>
      </c>
      <c r="AI4" s="6">
        <v>177</v>
      </c>
      <c r="AJ4" s="6">
        <v>178</v>
      </c>
      <c r="AK4" s="3"/>
      <c r="AL4" s="3"/>
      <c r="AM4" s="23"/>
      <c r="AN4" s="3"/>
      <c r="AO4" s="3"/>
      <c r="AP4" s="3"/>
    </row>
    <row r="5" spans="1:42" ht="12.75" x14ac:dyDescent="0.25">
      <c r="A5" s="26" t="s">
        <v>1555</v>
      </c>
      <c r="B5" s="27" t="s">
        <v>3018</v>
      </c>
      <c r="C5" s="3" t="s">
        <v>1555</v>
      </c>
      <c r="D5" s="15" t="str">
        <f>HYPERLINK("http://nb1969.com/webpi/2022-000347_Webpi.HTML","2022-000347")</f>
        <v>2022-000347</v>
      </c>
      <c r="E5" s="19">
        <v>44579</v>
      </c>
      <c r="F5" s="16" t="s">
        <v>1862</v>
      </c>
      <c r="G5" s="16" t="s">
        <v>1863</v>
      </c>
      <c r="H5" s="16" t="s">
        <v>1864</v>
      </c>
      <c r="I5" s="3"/>
      <c r="J5" s="3"/>
      <c r="K5" s="17">
        <v>45250</v>
      </c>
      <c r="L5" s="3" t="s">
        <v>1865</v>
      </c>
      <c r="M5" s="3" t="s">
        <v>3019</v>
      </c>
      <c r="N5" s="20" t="s">
        <v>3020</v>
      </c>
      <c r="O5" s="3" t="s">
        <v>2200</v>
      </c>
      <c r="P5" s="3" t="s">
        <v>3021</v>
      </c>
      <c r="Q5" s="20"/>
      <c r="R5" s="3"/>
      <c r="S5" s="3">
        <v>1122171</v>
      </c>
      <c r="T5" s="3" t="s">
        <v>1867</v>
      </c>
      <c r="U5" s="3" t="s">
        <v>1868</v>
      </c>
      <c r="V5" s="3" t="s">
        <v>1869</v>
      </c>
      <c r="W5" s="17">
        <v>45259</v>
      </c>
      <c r="X5" s="3"/>
      <c r="Y5" s="3">
        <v>0</v>
      </c>
      <c r="Z5" s="3" t="s">
        <v>3019</v>
      </c>
      <c r="AA5" s="17">
        <v>45259</v>
      </c>
      <c r="AB5" s="3" t="s">
        <v>3022</v>
      </c>
      <c r="AC5" s="3"/>
      <c r="AD5" s="3" t="s">
        <v>3023</v>
      </c>
      <c r="AE5" s="3"/>
      <c r="AF5" s="3"/>
      <c r="AG5" s="3"/>
      <c r="AH5" s="6">
        <v>176</v>
      </c>
      <c r="AI5" s="6">
        <v>177</v>
      </c>
      <c r="AJ5" s="6" t="s">
        <v>3308</v>
      </c>
      <c r="AK5" s="3"/>
      <c r="AL5" s="3"/>
      <c r="AM5" s="23"/>
      <c r="AN5" s="3"/>
      <c r="AO5" s="3"/>
      <c r="AP5" s="3"/>
    </row>
    <row r="6" spans="1:42" ht="12.75" x14ac:dyDescent="0.25">
      <c r="A6" s="26" t="s">
        <v>1697</v>
      </c>
      <c r="B6" s="27" t="s">
        <v>3024</v>
      </c>
      <c r="C6" s="3" t="s">
        <v>1697</v>
      </c>
      <c r="D6" s="15" t="str">
        <f>HYPERLINK("http://nb1969.com/webpi/2022-000454_Webpi.HTML","2022-000454")</f>
        <v>2022-000454</v>
      </c>
      <c r="E6" s="19">
        <v>44585</v>
      </c>
      <c r="F6" s="16" t="s">
        <v>1846</v>
      </c>
      <c r="G6" s="15" t="str">
        <f>HYPERLINK("http://grafico.sapi.gob.ve/marcas/ef2022/2022000454.jpg","mixta")</f>
        <v>mixta</v>
      </c>
      <c r="H6" s="16" t="s">
        <v>1870</v>
      </c>
      <c r="I6" s="3"/>
      <c r="J6" s="3"/>
      <c r="K6" s="17">
        <v>44847</v>
      </c>
      <c r="L6" s="3" t="s">
        <v>1871</v>
      </c>
      <c r="M6" s="3" t="s">
        <v>3025</v>
      </c>
      <c r="N6" s="20" t="s">
        <v>1872</v>
      </c>
      <c r="O6" s="3" t="s">
        <v>1873</v>
      </c>
      <c r="P6" s="3"/>
      <c r="Q6" s="20" t="s">
        <v>3026</v>
      </c>
      <c r="R6" s="3"/>
      <c r="S6" s="3">
        <v>1116595</v>
      </c>
      <c r="T6" s="3" t="s">
        <v>1874</v>
      </c>
      <c r="U6" s="3" t="s">
        <v>1875</v>
      </c>
      <c r="V6" s="3" t="s">
        <v>1855</v>
      </c>
      <c r="W6" s="17">
        <v>44826</v>
      </c>
      <c r="X6" s="17">
        <v>44847</v>
      </c>
      <c r="Y6" s="3">
        <v>618</v>
      </c>
      <c r="Z6" s="3" t="s">
        <v>3027</v>
      </c>
      <c r="AA6" s="17">
        <v>44826</v>
      </c>
      <c r="AB6" s="3" t="s">
        <v>3028</v>
      </c>
      <c r="AC6" s="3"/>
      <c r="AD6" s="3" t="s">
        <v>3029</v>
      </c>
      <c r="AE6" s="3"/>
      <c r="AF6" s="3"/>
      <c r="AG6" s="3"/>
      <c r="AH6" s="6">
        <v>176</v>
      </c>
      <c r="AI6" s="6"/>
      <c r="AJ6" s="6"/>
      <c r="AK6" s="3"/>
      <c r="AL6" s="3"/>
      <c r="AM6" s="23"/>
      <c r="AN6" s="3"/>
      <c r="AO6" s="3"/>
      <c r="AP6" s="3"/>
    </row>
    <row r="7" spans="1:42" ht="12.75" x14ac:dyDescent="0.25">
      <c r="A7" s="26" t="s">
        <v>1788</v>
      </c>
      <c r="B7" s="27" t="s">
        <v>3030</v>
      </c>
      <c r="C7" s="3" t="s">
        <v>1788</v>
      </c>
      <c r="D7" s="15" t="str">
        <f>HYPERLINK("http://nb1969.com/webpi/2022-000481_Webpi.HTML","2022-000481")</f>
        <v>2022-000481</v>
      </c>
      <c r="E7" s="19">
        <v>44585</v>
      </c>
      <c r="F7" s="16" t="s">
        <v>1862</v>
      </c>
      <c r="G7" s="16" t="s">
        <v>1863</v>
      </c>
      <c r="H7" s="16" t="s">
        <v>1864</v>
      </c>
      <c r="I7" s="3" t="s">
        <v>3031</v>
      </c>
      <c r="J7" s="17">
        <v>44893</v>
      </c>
      <c r="K7" s="17">
        <v>50372</v>
      </c>
      <c r="L7" s="3" t="s">
        <v>1876</v>
      </c>
      <c r="M7" s="3" t="s">
        <v>3001</v>
      </c>
      <c r="N7" s="20" t="s">
        <v>3032</v>
      </c>
      <c r="O7" s="3" t="s">
        <v>2076</v>
      </c>
      <c r="P7" s="3" t="s">
        <v>2077</v>
      </c>
      <c r="Q7" s="20"/>
      <c r="R7" s="3"/>
      <c r="S7" s="3">
        <v>1109862</v>
      </c>
      <c r="T7" s="3" t="s">
        <v>1877</v>
      </c>
      <c r="U7" s="3" t="s">
        <v>3033</v>
      </c>
      <c r="V7" s="3" t="s">
        <v>1878</v>
      </c>
      <c r="W7" s="17">
        <v>44915</v>
      </c>
      <c r="X7" s="3"/>
      <c r="Y7" s="3">
        <v>616943</v>
      </c>
      <c r="Z7" s="3" t="s">
        <v>3005</v>
      </c>
      <c r="AA7" s="17">
        <v>44915</v>
      </c>
      <c r="AB7" s="3">
        <v>35</v>
      </c>
      <c r="AC7" s="3"/>
      <c r="AD7" s="3" t="s">
        <v>3034</v>
      </c>
      <c r="AE7" s="3"/>
      <c r="AF7" s="3"/>
      <c r="AG7" s="3"/>
      <c r="AH7" s="6">
        <v>110</v>
      </c>
      <c r="AI7" s="6"/>
      <c r="AJ7" s="6"/>
      <c r="AK7" s="3"/>
      <c r="AL7" s="3"/>
      <c r="AM7" s="23"/>
      <c r="AN7" s="3"/>
      <c r="AO7" s="3"/>
      <c r="AP7" s="3"/>
    </row>
    <row r="8" spans="1:42" ht="12.75" x14ac:dyDescent="0.25">
      <c r="A8" s="26" t="s">
        <v>1791</v>
      </c>
      <c r="B8" s="27" t="s">
        <v>3035</v>
      </c>
      <c r="C8" s="3" t="s">
        <v>1791</v>
      </c>
      <c r="D8" s="15" t="str">
        <f>HYPERLINK("http://nb1969.com/webpi/2022-000488_Webpi.HTML","2022-000488")</f>
        <v>2022-000488</v>
      </c>
      <c r="E8" s="19">
        <v>44585</v>
      </c>
      <c r="F8" s="16" t="s">
        <v>1862</v>
      </c>
      <c r="G8" s="15" t="str">
        <f>HYPERLINK("http://grafico.sapi.gob.ve/marcas/ef2022/2022000488.jpg","grafica")</f>
        <v>grafica</v>
      </c>
      <c r="H8" s="16" t="s">
        <v>1879</v>
      </c>
      <c r="I8" s="3"/>
      <c r="J8" s="3"/>
      <c r="K8" s="17">
        <v>45362</v>
      </c>
      <c r="L8" s="3"/>
      <c r="M8" s="3" t="s">
        <v>3036</v>
      </c>
      <c r="N8" s="20" t="s">
        <v>3037</v>
      </c>
      <c r="O8" s="3" t="s">
        <v>3038</v>
      </c>
      <c r="P8" s="3" t="s">
        <v>3039</v>
      </c>
      <c r="Q8" s="20" t="s">
        <v>3040</v>
      </c>
      <c r="R8" s="3"/>
      <c r="S8" s="3">
        <v>1121849</v>
      </c>
      <c r="T8" s="3" t="s">
        <v>1880</v>
      </c>
      <c r="U8" s="3" t="s">
        <v>3041</v>
      </c>
      <c r="V8" s="3" t="s">
        <v>1881</v>
      </c>
      <c r="W8" s="17">
        <v>45342</v>
      </c>
      <c r="X8" s="17">
        <v>45362</v>
      </c>
      <c r="Y8" s="3">
        <v>627</v>
      </c>
      <c r="Z8" s="3" t="s">
        <v>3042</v>
      </c>
      <c r="AA8" s="17">
        <v>45342</v>
      </c>
      <c r="AB8" s="3" t="s">
        <v>3043</v>
      </c>
      <c r="AC8" s="3"/>
      <c r="AD8" s="3" t="s">
        <v>3044</v>
      </c>
      <c r="AE8" s="3"/>
      <c r="AF8" s="3"/>
      <c r="AG8" s="3"/>
      <c r="AH8" s="6">
        <v>43</v>
      </c>
      <c r="AI8" s="6"/>
      <c r="AJ8" s="6"/>
      <c r="AK8" s="3"/>
      <c r="AL8" s="3"/>
      <c r="AM8" s="23"/>
      <c r="AN8" s="3"/>
      <c r="AO8" s="3"/>
      <c r="AP8" s="3"/>
    </row>
    <row r="9" spans="1:42" ht="12.75" x14ac:dyDescent="0.25">
      <c r="A9" s="26" t="s">
        <v>1569</v>
      </c>
      <c r="B9" s="27" t="s">
        <v>3045</v>
      </c>
      <c r="C9" s="3" t="s">
        <v>1569</v>
      </c>
      <c r="D9" s="15" t="str">
        <f>HYPERLINK("http://nb1969.com/webpi/2022-000503_Webpi.HTML","2022-000503")</f>
        <v>2022-000503</v>
      </c>
      <c r="E9" s="19">
        <v>44586</v>
      </c>
      <c r="F9" s="16" t="s">
        <v>1846</v>
      </c>
      <c r="G9" s="16" t="s">
        <v>1863</v>
      </c>
      <c r="H9" s="16" t="s">
        <v>1882</v>
      </c>
      <c r="I9" s="3"/>
      <c r="J9" s="3"/>
      <c r="K9" s="17">
        <v>45363</v>
      </c>
      <c r="L9" s="3" t="s">
        <v>1883</v>
      </c>
      <c r="M9" s="3" t="s">
        <v>3046</v>
      </c>
      <c r="N9" s="20" t="s">
        <v>3047</v>
      </c>
      <c r="O9" s="3" t="s">
        <v>1884</v>
      </c>
      <c r="P9" s="3"/>
      <c r="Q9" s="20"/>
      <c r="R9" s="3"/>
      <c r="S9" s="3">
        <v>1122222</v>
      </c>
      <c r="T9" s="3" t="s">
        <v>1885</v>
      </c>
      <c r="U9" s="3" t="s">
        <v>1886</v>
      </c>
      <c r="V9" s="3" t="s">
        <v>1855</v>
      </c>
      <c r="W9" s="17">
        <v>45341</v>
      </c>
      <c r="X9" s="17">
        <v>45363</v>
      </c>
      <c r="Y9" s="3">
        <v>627</v>
      </c>
      <c r="Z9" s="3" t="s">
        <v>3048</v>
      </c>
      <c r="AA9" s="17">
        <v>45342</v>
      </c>
      <c r="AB9" s="3" t="s">
        <v>3049</v>
      </c>
      <c r="AC9" s="3"/>
      <c r="AD9" s="3" t="s">
        <v>3050</v>
      </c>
      <c r="AE9" s="3"/>
      <c r="AF9" s="3"/>
      <c r="AG9" s="3"/>
      <c r="AH9" s="6">
        <v>40</v>
      </c>
      <c r="AI9" s="6"/>
      <c r="AJ9" s="6"/>
      <c r="AK9" s="3"/>
      <c r="AL9" s="3"/>
      <c r="AM9" s="23"/>
      <c r="AN9" s="3"/>
      <c r="AO9" s="3"/>
      <c r="AP9" s="3"/>
    </row>
    <row r="10" spans="1:42" ht="12.75" x14ac:dyDescent="0.25">
      <c r="A10" s="26" t="s">
        <v>1799</v>
      </c>
      <c r="B10" s="27" t="s">
        <v>3051</v>
      </c>
      <c r="C10" s="3" t="s">
        <v>1799</v>
      </c>
      <c r="D10" s="15" t="str">
        <f>HYPERLINK("http://nb1969.com/webpi/2022-000581_Webpi.HTML","2022-000581")</f>
        <v>2022-000581</v>
      </c>
      <c r="E10" s="19">
        <v>44587</v>
      </c>
      <c r="F10" s="16" t="s">
        <v>1846</v>
      </c>
      <c r="G10" s="15" t="str">
        <f>HYPERLINK("http://grafico.sapi.gob.ve/marcas/ef2022/2022000581.jpg","mixta")</f>
        <v>mixta</v>
      </c>
      <c r="H10" s="16" t="s">
        <v>1887</v>
      </c>
      <c r="I10" s="3" t="s">
        <v>3052</v>
      </c>
      <c r="J10" s="17">
        <v>44893</v>
      </c>
      <c r="K10" s="17">
        <v>50372</v>
      </c>
      <c r="L10" s="3" t="s">
        <v>1888</v>
      </c>
      <c r="M10" s="3" t="s">
        <v>3001</v>
      </c>
      <c r="N10" s="20" t="s">
        <v>3053</v>
      </c>
      <c r="O10" s="3" t="s">
        <v>1889</v>
      </c>
      <c r="P10" s="3"/>
      <c r="Q10" s="20" t="s">
        <v>3054</v>
      </c>
      <c r="R10" s="3"/>
      <c r="S10" s="3">
        <v>1108082</v>
      </c>
      <c r="T10" s="3" t="s">
        <v>1890</v>
      </c>
      <c r="U10" s="3" t="s">
        <v>1891</v>
      </c>
      <c r="V10" s="3" t="s">
        <v>1855</v>
      </c>
      <c r="W10" s="17">
        <v>44895</v>
      </c>
      <c r="X10" s="3"/>
      <c r="Y10" s="3">
        <v>344067</v>
      </c>
      <c r="Z10" s="3" t="s">
        <v>3005</v>
      </c>
      <c r="AA10" s="17">
        <v>44895</v>
      </c>
      <c r="AB10" s="3">
        <v>30</v>
      </c>
      <c r="AC10" s="3"/>
      <c r="AD10" s="3" t="s">
        <v>3055</v>
      </c>
      <c r="AE10" s="3"/>
      <c r="AF10" s="3"/>
      <c r="AG10" s="3"/>
      <c r="AH10" s="6">
        <v>155</v>
      </c>
      <c r="AI10" s="6">
        <v>169</v>
      </c>
      <c r="AJ10" s="6"/>
      <c r="AK10" s="3"/>
      <c r="AL10" s="3"/>
      <c r="AM10" s="23"/>
      <c r="AN10" s="3"/>
      <c r="AO10" s="3"/>
      <c r="AP10" s="3"/>
    </row>
    <row r="11" spans="1:42" ht="12.75" x14ac:dyDescent="0.25">
      <c r="A11" s="26" t="s">
        <v>1410</v>
      </c>
      <c r="B11" s="27" t="s">
        <v>3056</v>
      </c>
      <c r="C11" s="3" t="s">
        <v>1410</v>
      </c>
      <c r="D11" s="15" t="str">
        <f>HYPERLINK("http://nb1969.com/webpi/2022-000785_Webpi.HTML","2022-000785")</f>
        <v>2022-000785</v>
      </c>
      <c r="E11" s="19">
        <v>44593</v>
      </c>
      <c r="F11" s="16" t="s">
        <v>1846</v>
      </c>
      <c r="G11" s="15" t="str">
        <f>HYPERLINK("http://grafico.sapi.gob.ve/marcas/ef2022/2022000785.jpg","mixta")</f>
        <v>mixta</v>
      </c>
      <c r="H11" s="16" t="s">
        <v>1892</v>
      </c>
      <c r="I11" s="3"/>
      <c r="J11" s="3"/>
      <c r="K11" s="17">
        <v>44847</v>
      </c>
      <c r="L11" s="3" t="s">
        <v>1893</v>
      </c>
      <c r="M11" s="3" t="s">
        <v>3025</v>
      </c>
      <c r="N11" s="20" t="s">
        <v>1894</v>
      </c>
      <c r="O11" s="3" t="s">
        <v>1895</v>
      </c>
      <c r="P11" s="3"/>
      <c r="Q11" s="20" t="s">
        <v>1896</v>
      </c>
      <c r="R11" s="3"/>
      <c r="S11" s="3">
        <v>1015347</v>
      </c>
      <c r="T11" s="3" t="s">
        <v>1895</v>
      </c>
      <c r="U11" s="3" t="s">
        <v>1897</v>
      </c>
      <c r="V11" s="3" t="s">
        <v>1855</v>
      </c>
      <c r="W11" s="17">
        <v>44826</v>
      </c>
      <c r="X11" s="17">
        <v>44847</v>
      </c>
      <c r="Y11" s="3">
        <v>618</v>
      </c>
      <c r="Z11" s="3" t="s">
        <v>3027</v>
      </c>
      <c r="AA11" s="17">
        <v>44826</v>
      </c>
      <c r="AB11" s="3" t="s">
        <v>3028</v>
      </c>
      <c r="AC11" s="3"/>
      <c r="AD11" s="3" t="s">
        <v>3057</v>
      </c>
      <c r="AE11" s="3"/>
      <c r="AF11" s="3"/>
      <c r="AG11" s="3"/>
      <c r="AH11" s="6">
        <v>89</v>
      </c>
      <c r="AI11" s="6"/>
      <c r="AJ11" s="6"/>
      <c r="AK11" s="3"/>
      <c r="AL11" s="3"/>
      <c r="AM11" s="23"/>
      <c r="AN11" s="3"/>
      <c r="AO11" s="3"/>
      <c r="AP11" s="3"/>
    </row>
    <row r="12" spans="1:42" ht="12.75" x14ac:dyDescent="0.25">
      <c r="A12" s="26" t="s">
        <v>1722</v>
      </c>
      <c r="B12" s="27" t="s">
        <v>3058</v>
      </c>
      <c r="C12" s="3" t="s">
        <v>1722</v>
      </c>
      <c r="D12" s="15" t="str">
        <f>HYPERLINK("http://nb1969.com/webpi/2022-000786_Webpi.HTML","2022-000786")</f>
        <v>2022-000786</v>
      </c>
      <c r="E12" s="19">
        <v>44593</v>
      </c>
      <c r="F12" s="16" t="s">
        <v>1846</v>
      </c>
      <c r="G12" s="15" t="str">
        <f>HYPERLINK("http://grafico.sapi.gob.ve/marcas/ef2022/2022000786.jpg","mixta")</f>
        <v>mixta</v>
      </c>
      <c r="H12" s="16" t="s">
        <v>1898</v>
      </c>
      <c r="I12" s="3"/>
      <c r="J12" s="3"/>
      <c r="K12" s="17">
        <v>44847</v>
      </c>
      <c r="L12" s="3" t="s">
        <v>1899</v>
      </c>
      <c r="M12" s="3" t="s">
        <v>3025</v>
      </c>
      <c r="N12" s="20" t="s">
        <v>1900</v>
      </c>
      <c r="O12" s="3" t="s">
        <v>1895</v>
      </c>
      <c r="P12" s="3"/>
      <c r="Q12" s="20" t="s">
        <v>1901</v>
      </c>
      <c r="R12" s="3"/>
      <c r="S12" s="3">
        <v>1015347</v>
      </c>
      <c r="T12" s="3" t="s">
        <v>1895</v>
      </c>
      <c r="U12" s="3" t="s">
        <v>1897</v>
      </c>
      <c r="V12" s="3" t="s">
        <v>1855</v>
      </c>
      <c r="W12" s="17">
        <v>44826</v>
      </c>
      <c r="X12" s="17">
        <v>44847</v>
      </c>
      <c r="Y12" s="3">
        <v>618</v>
      </c>
      <c r="Z12" s="3" t="s">
        <v>3027</v>
      </c>
      <c r="AA12" s="17">
        <v>44826</v>
      </c>
      <c r="AB12" s="3" t="s">
        <v>3028</v>
      </c>
      <c r="AC12" s="3"/>
      <c r="AD12" s="3" t="s">
        <v>3059</v>
      </c>
      <c r="AE12" s="3"/>
      <c r="AF12" s="3"/>
      <c r="AG12" s="3"/>
      <c r="AH12" s="6">
        <v>169</v>
      </c>
      <c r="AI12" s="6"/>
      <c r="AJ12" s="6"/>
      <c r="AK12" s="20" t="s">
        <v>1354</v>
      </c>
      <c r="AL12" s="16" t="s">
        <v>1325</v>
      </c>
      <c r="AM12" s="22">
        <v>45640</v>
      </c>
      <c r="AN12" s="20"/>
      <c r="AO12" s="16"/>
      <c r="AP12" s="22"/>
    </row>
    <row r="13" spans="1:42" ht="12.75" x14ac:dyDescent="0.25">
      <c r="A13" s="26" t="s">
        <v>1778</v>
      </c>
      <c r="B13" s="27" t="s">
        <v>3060</v>
      </c>
      <c r="C13" s="3" t="s">
        <v>1778</v>
      </c>
      <c r="D13" s="15" t="str">
        <f>HYPERLINK("http://nb1969.com/webpi/2022-000980_Webpi.HTML","2022-000980")</f>
        <v>2022-000980</v>
      </c>
      <c r="E13" s="19">
        <v>44599</v>
      </c>
      <c r="F13" s="16" t="s">
        <v>1902</v>
      </c>
      <c r="G13" s="16" t="s">
        <v>1863</v>
      </c>
      <c r="H13" s="16" t="s">
        <v>1903</v>
      </c>
      <c r="I13" s="3" t="s">
        <v>3061</v>
      </c>
      <c r="J13" s="17">
        <v>44893</v>
      </c>
      <c r="K13" s="17">
        <v>50372</v>
      </c>
      <c r="L13" s="3" t="s">
        <v>1904</v>
      </c>
      <c r="M13" s="3" t="s">
        <v>3001</v>
      </c>
      <c r="N13" s="20" t="s">
        <v>3062</v>
      </c>
      <c r="O13" s="3" t="s">
        <v>1866</v>
      </c>
      <c r="P13" s="3"/>
      <c r="Q13" s="20"/>
      <c r="R13" s="3"/>
      <c r="S13" s="3">
        <v>1122390</v>
      </c>
      <c r="T13" s="3" t="s">
        <v>1905</v>
      </c>
      <c r="U13" s="3" t="s">
        <v>3063</v>
      </c>
      <c r="V13" s="3" t="s">
        <v>1855</v>
      </c>
      <c r="W13" s="17">
        <v>44925</v>
      </c>
      <c r="X13" s="3"/>
      <c r="Y13" s="3">
        <v>348841</v>
      </c>
      <c r="Z13" s="3" t="s">
        <v>3005</v>
      </c>
      <c r="AA13" s="17">
        <v>44925</v>
      </c>
      <c r="AB13" s="3">
        <v>46</v>
      </c>
      <c r="AC13" s="3"/>
      <c r="AD13" s="3" t="s">
        <v>3064</v>
      </c>
      <c r="AE13" s="3"/>
      <c r="AF13" s="3"/>
      <c r="AG13" s="3"/>
      <c r="AH13" s="6">
        <v>145</v>
      </c>
      <c r="AI13" s="6"/>
      <c r="AJ13" s="6"/>
      <c r="AK13" s="3"/>
      <c r="AL13" s="3"/>
      <c r="AM13" s="23"/>
      <c r="AN13" s="3"/>
      <c r="AO13" s="3"/>
      <c r="AP13" s="3"/>
    </row>
    <row r="14" spans="1:42" ht="12.75" x14ac:dyDescent="0.25">
      <c r="A14" s="26" t="s">
        <v>1668</v>
      </c>
      <c r="B14" s="27" t="s">
        <v>3065</v>
      </c>
      <c r="C14" s="3" t="s">
        <v>1668</v>
      </c>
      <c r="D14" s="15" t="str">
        <f>HYPERLINK("http://nb1969.com/webpi/2022-001014_Webpi.HTML","2022-001014")</f>
        <v>2022-001014</v>
      </c>
      <c r="E14" s="19">
        <v>44600</v>
      </c>
      <c r="F14" s="16" t="s">
        <v>1902</v>
      </c>
      <c r="G14" s="15" t="str">
        <f>HYPERLINK("http://grafico.sapi.gob.ve/marcas/ef2022/2022001014.jpg","mixta")</f>
        <v>mixta</v>
      </c>
      <c r="H14" s="16" t="s">
        <v>1903</v>
      </c>
      <c r="I14" s="3"/>
      <c r="J14" s="3"/>
      <c r="K14" s="17">
        <v>45303</v>
      </c>
      <c r="L14" s="3" t="s">
        <v>1906</v>
      </c>
      <c r="M14" s="3" t="s">
        <v>3025</v>
      </c>
      <c r="N14" s="20" t="s">
        <v>1907</v>
      </c>
      <c r="O14" s="3" t="s">
        <v>1908</v>
      </c>
      <c r="P14" s="3"/>
      <c r="Q14" s="20" t="s">
        <v>3066</v>
      </c>
      <c r="R14" s="3"/>
      <c r="S14" s="3">
        <v>1122416</v>
      </c>
      <c r="T14" s="3" t="s">
        <v>1909</v>
      </c>
      <c r="U14" s="3" t="s">
        <v>1910</v>
      </c>
      <c r="V14" s="3" t="s">
        <v>1855</v>
      </c>
      <c r="W14" s="17">
        <v>45251</v>
      </c>
      <c r="X14" s="17">
        <v>45303</v>
      </c>
      <c r="Y14" s="3">
        <v>625</v>
      </c>
      <c r="Z14" s="3" t="s">
        <v>3027</v>
      </c>
      <c r="AA14" s="17">
        <v>45251</v>
      </c>
      <c r="AB14" s="3" t="s">
        <v>3067</v>
      </c>
      <c r="AC14" s="3"/>
      <c r="AD14" s="3" t="s">
        <v>3068</v>
      </c>
      <c r="AE14" s="3"/>
      <c r="AF14" s="3"/>
      <c r="AG14" s="3"/>
      <c r="AH14" s="6">
        <v>32</v>
      </c>
      <c r="AI14" s="6"/>
      <c r="AJ14" s="6"/>
      <c r="AK14" s="3"/>
      <c r="AL14" s="3"/>
      <c r="AM14" s="23"/>
      <c r="AN14" s="3"/>
      <c r="AO14" s="3"/>
      <c r="AP14" s="3"/>
    </row>
    <row r="15" spans="1:42" ht="12.75" x14ac:dyDescent="0.25">
      <c r="A15" s="26" t="s">
        <v>1797</v>
      </c>
      <c r="B15" s="27" t="s">
        <v>3069</v>
      </c>
      <c r="C15" s="3" t="s">
        <v>1797</v>
      </c>
      <c r="D15" s="15" t="str">
        <f>HYPERLINK("http://nb1969.com/webpi/2022-001219_Webpi.HTML","2022-001219")</f>
        <v>2022-001219</v>
      </c>
      <c r="E15" s="19">
        <v>44607</v>
      </c>
      <c r="F15" s="16" t="s">
        <v>1862</v>
      </c>
      <c r="G15" s="16" t="s">
        <v>1863</v>
      </c>
      <c r="H15" s="16" t="s">
        <v>1911</v>
      </c>
      <c r="I15" s="3" t="s">
        <v>3070</v>
      </c>
      <c r="J15" s="17">
        <v>44893</v>
      </c>
      <c r="K15" s="17">
        <v>50372</v>
      </c>
      <c r="L15" s="3" t="s">
        <v>1912</v>
      </c>
      <c r="M15" s="3" t="s">
        <v>3001</v>
      </c>
      <c r="N15" s="20" t="s">
        <v>1913</v>
      </c>
      <c r="O15" s="3" t="s">
        <v>1914</v>
      </c>
      <c r="P15" s="3"/>
      <c r="Q15" s="20"/>
      <c r="R15" s="3" t="s">
        <v>3071</v>
      </c>
      <c r="S15" s="3">
        <v>1122530</v>
      </c>
      <c r="T15" s="3" t="s">
        <v>1915</v>
      </c>
      <c r="U15" s="3" t="s">
        <v>1916</v>
      </c>
      <c r="V15" s="3" t="s">
        <v>1917</v>
      </c>
      <c r="W15" s="17">
        <v>45092</v>
      </c>
      <c r="X15" s="3"/>
      <c r="Y15" s="3">
        <v>0</v>
      </c>
      <c r="Z15" s="3" t="s">
        <v>3072</v>
      </c>
      <c r="AA15" s="17">
        <v>45092</v>
      </c>
      <c r="AB15" s="3" t="s">
        <v>3073</v>
      </c>
      <c r="AC15" s="3"/>
      <c r="AD15" s="3" t="s">
        <v>3074</v>
      </c>
      <c r="AE15" s="3"/>
      <c r="AF15" s="3"/>
      <c r="AG15" s="3"/>
      <c r="AH15" s="6">
        <v>40</v>
      </c>
      <c r="AI15" s="6"/>
      <c r="AJ15" s="6"/>
      <c r="AK15" s="3"/>
      <c r="AL15" s="3"/>
      <c r="AM15" s="23"/>
      <c r="AN15" s="3"/>
      <c r="AO15" s="3"/>
      <c r="AP15" s="3"/>
    </row>
    <row r="16" spans="1:42" ht="12.75" x14ac:dyDescent="0.25">
      <c r="A16" s="26" t="s">
        <v>1674</v>
      </c>
      <c r="B16" s="27" t="s">
        <v>3075</v>
      </c>
      <c r="C16" s="3" t="s">
        <v>1674</v>
      </c>
      <c r="D16" s="15" t="str">
        <f>HYPERLINK("http://nb1969.com/webpi/2022-001372_Webpi.HTML","2022-001372")</f>
        <v>2022-001372</v>
      </c>
      <c r="E16" s="19">
        <v>44610</v>
      </c>
      <c r="F16" s="16" t="s">
        <v>1846</v>
      </c>
      <c r="G16" s="15" t="str">
        <f>HYPERLINK("http://grafico.sapi.gob.ve/marcas/ef2022/2022001372.jpg","mixta")</f>
        <v>mixta</v>
      </c>
      <c r="H16" s="16" t="s">
        <v>1870</v>
      </c>
      <c r="I16" s="3" t="s">
        <v>3076</v>
      </c>
      <c r="J16" s="17">
        <v>44893</v>
      </c>
      <c r="K16" s="17">
        <v>50372</v>
      </c>
      <c r="L16" s="3" t="s">
        <v>1918</v>
      </c>
      <c r="M16" s="3" t="s">
        <v>3001</v>
      </c>
      <c r="N16" s="20" t="s">
        <v>3077</v>
      </c>
      <c r="O16" s="3" t="s">
        <v>1919</v>
      </c>
      <c r="P16" s="3"/>
      <c r="Q16" s="20" t="s">
        <v>3078</v>
      </c>
      <c r="R16" s="3"/>
      <c r="S16" s="3">
        <v>1122599</v>
      </c>
      <c r="T16" s="3" t="s">
        <v>1919</v>
      </c>
      <c r="U16" s="3" t="s">
        <v>1920</v>
      </c>
      <c r="V16" s="3" t="s">
        <v>1855</v>
      </c>
      <c r="W16" s="17">
        <v>44902</v>
      </c>
      <c r="X16" s="3"/>
      <c r="Y16" s="3">
        <v>345174</v>
      </c>
      <c r="Z16" s="3" t="s">
        <v>3005</v>
      </c>
      <c r="AA16" s="17">
        <v>44902</v>
      </c>
      <c r="AB16" s="3">
        <v>25</v>
      </c>
      <c r="AC16" s="3"/>
      <c r="AD16" s="3" t="s">
        <v>3079</v>
      </c>
      <c r="AE16" s="3"/>
      <c r="AF16" s="3"/>
      <c r="AG16" s="3"/>
      <c r="AH16" s="6">
        <v>9</v>
      </c>
      <c r="AI16" s="6"/>
      <c r="AJ16" s="6"/>
      <c r="AK16" s="3"/>
      <c r="AL16" s="3"/>
      <c r="AM16" s="23"/>
      <c r="AN16" s="3"/>
      <c r="AO16" s="3"/>
      <c r="AP16" s="3"/>
    </row>
    <row r="17" spans="1:42" ht="12.75" x14ac:dyDescent="0.25">
      <c r="A17" s="26" t="s">
        <v>1725</v>
      </c>
      <c r="B17" s="27" t="s">
        <v>3080</v>
      </c>
      <c r="C17" s="3" t="s">
        <v>1725</v>
      </c>
      <c r="D17" s="15" t="str">
        <f>HYPERLINK("http://nb1969.com/webpi/2022-001438_Webpi.HTML","2022-001438")</f>
        <v>2022-001438</v>
      </c>
      <c r="E17" s="19">
        <v>44614</v>
      </c>
      <c r="F17" s="16" t="s">
        <v>1846</v>
      </c>
      <c r="G17" s="15" t="str">
        <f>HYPERLINK("http://grafico.sapi.gob.ve/marcas/ef2022/2022001438.jpg","mixta")</f>
        <v>mixta</v>
      </c>
      <c r="H17" s="16" t="s">
        <v>1887</v>
      </c>
      <c r="I17" s="3"/>
      <c r="J17" s="3"/>
      <c r="K17" s="17">
        <v>44868</v>
      </c>
      <c r="L17" s="3" t="s">
        <v>1921</v>
      </c>
      <c r="M17" s="3" t="s">
        <v>2846</v>
      </c>
      <c r="N17" s="20" t="s">
        <v>3081</v>
      </c>
      <c r="O17" s="3" t="s">
        <v>3082</v>
      </c>
      <c r="P17" s="3" t="s">
        <v>3083</v>
      </c>
      <c r="Q17" s="20" t="s">
        <v>3084</v>
      </c>
      <c r="R17" s="3"/>
      <c r="S17" s="3">
        <v>1117149</v>
      </c>
      <c r="T17" s="3" t="s">
        <v>1922</v>
      </c>
      <c r="U17" s="3" t="s">
        <v>3085</v>
      </c>
      <c r="V17" s="3" t="s">
        <v>1923</v>
      </c>
      <c r="W17" s="17">
        <v>44867</v>
      </c>
      <c r="X17" s="3"/>
      <c r="Y17" s="3">
        <v>618</v>
      </c>
      <c r="Z17" s="3" t="s">
        <v>3086</v>
      </c>
      <c r="AA17" s="17">
        <v>44867</v>
      </c>
      <c r="AB17" s="3" t="s">
        <v>3087</v>
      </c>
      <c r="AC17" s="3" t="s">
        <v>3088</v>
      </c>
      <c r="AD17" s="3" t="s">
        <v>3089</v>
      </c>
      <c r="AE17" s="3"/>
      <c r="AF17" s="3"/>
      <c r="AG17" s="3"/>
      <c r="AH17" s="6">
        <v>3</v>
      </c>
      <c r="AI17" s="6"/>
      <c r="AJ17" s="6"/>
      <c r="AK17" s="3"/>
      <c r="AL17" s="3"/>
      <c r="AM17" s="23"/>
      <c r="AN17" s="3"/>
      <c r="AO17" s="3"/>
      <c r="AP17" s="3"/>
    </row>
    <row r="18" spans="1:42" ht="12.75" x14ac:dyDescent="0.25">
      <c r="A18" s="26" t="s">
        <v>1741</v>
      </c>
      <c r="B18" s="27" t="s">
        <v>3090</v>
      </c>
      <c r="C18" s="3" t="s">
        <v>1741</v>
      </c>
      <c r="D18" s="15" t="str">
        <f>HYPERLINK("http://nb1969.com/webpi/2022-001447_Webpi.HTML","2022-001447")</f>
        <v>2022-001447</v>
      </c>
      <c r="E18" s="19">
        <v>44615</v>
      </c>
      <c r="F18" s="16" t="s">
        <v>1846</v>
      </c>
      <c r="G18" s="15" t="str">
        <f>HYPERLINK("http://grafico.sapi.gob.ve/marcas/ef2022/2022001447.jpg","mixta")</f>
        <v>mixta</v>
      </c>
      <c r="H18" s="16" t="s">
        <v>1892</v>
      </c>
      <c r="I18" s="3" t="s">
        <v>3091</v>
      </c>
      <c r="J18" s="17">
        <v>44893</v>
      </c>
      <c r="K18" s="17">
        <v>50372</v>
      </c>
      <c r="L18" s="3" t="s">
        <v>1924</v>
      </c>
      <c r="M18" s="3" t="s">
        <v>3001</v>
      </c>
      <c r="N18" s="20" t="s">
        <v>3092</v>
      </c>
      <c r="O18" s="3" t="s">
        <v>2670</v>
      </c>
      <c r="P18" s="3" t="s">
        <v>3093</v>
      </c>
      <c r="Q18" s="20" t="s">
        <v>3094</v>
      </c>
      <c r="R18" s="3"/>
      <c r="S18" s="3">
        <v>1104987</v>
      </c>
      <c r="T18" s="3" t="s">
        <v>1925</v>
      </c>
      <c r="U18" s="3" t="s">
        <v>1926</v>
      </c>
      <c r="V18" s="3" t="s">
        <v>1855</v>
      </c>
      <c r="W18" s="17">
        <v>45065</v>
      </c>
      <c r="X18" s="3"/>
      <c r="Y18" s="3">
        <v>202315651</v>
      </c>
      <c r="Z18" s="3" t="s">
        <v>3095</v>
      </c>
      <c r="AA18" s="17">
        <v>45065</v>
      </c>
      <c r="AB18" s="3" t="s">
        <v>3096</v>
      </c>
      <c r="AC18" s="3"/>
      <c r="AD18" s="3" t="s">
        <v>3097</v>
      </c>
      <c r="AE18" s="3"/>
      <c r="AF18" s="3"/>
      <c r="AG18" s="3"/>
      <c r="AH18" s="6">
        <v>17</v>
      </c>
      <c r="AI18" s="6"/>
      <c r="AJ18" s="6"/>
      <c r="AK18" s="3"/>
      <c r="AL18" s="3"/>
      <c r="AM18" s="23"/>
      <c r="AN18" s="20"/>
      <c r="AO18" s="16"/>
      <c r="AP18" s="22"/>
    </row>
    <row r="19" spans="1:42" ht="12.75" x14ac:dyDescent="0.25">
      <c r="A19" s="26" t="s">
        <v>1681</v>
      </c>
      <c r="B19" s="27" t="s">
        <v>3098</v>
      </c>
      <c r="C19" s="3" t="s">
        <v>1681</v>
      </c>
      <c r="D19" s="15" t="str">
        <f>HYPERLINK("http://nb1969.com/webpi/2022-001457_Webpi.HTML","2022-001457")</f>
        <v>2022-001457</v>
      </c>
      <c r="E19" s="19">
        <v>44615</v>
      </c>
      <c r="F19" s="16" t="s">
        <v>1846</v>
      </c>
      <c r="G19" s="15" t="str">
        <f>HYPERLINK("http://grafico.sapi.gob.ve/marcas/ef2022/2022001457.jpg","mixta")</f>
        <v>mixta</v>
      </c>
      <c r="H19" s="16" t="s">
        <v>1851</v>
      </c>
      <c r="I19" s="3" t="s">
        <v>3099</v>
      </c>
      <c r="J19" s="17">
        <v>44893</v>
      </c>
      <c r="K19" s="17">
        <v>50372</v>
      </c>
      <c r="L19" s="3" t="s">
        <v>1927</v>
      </c>
      <c r="M19" s="3" t="s">
        <v>3001</v>
      </c>
      <c r="N19" s="20" t="s">
        <v>3100</v>
      </c>
      <c r="O19" s="3" t="s">
        <v>1928</v>
      </c>
      <c r="P19" s="3"/>
      <c r="Q19" s="20" t="s">
        <v>3101</v>
      </c>
      <c r="R19" s="3"/>
      <c r="S19" s="3">
        <v>1122690</v>
      </c>
      <c r="T19" s="3" t="s">
        <v>1928</v>
      </c>
      <c r="U19" s="3" t="s">
        <v>3102</v>
      </c>
      <c r="V19" s="3" t="s">
        <v>1855</v>
      </c>
      <c r="W19" s="17">
        <v>44909</v>
      </c>
      <c r="X19" s="3"/>
      <c r="Y19" s="3">
        <v>346267</v>
      </c>
      <c r="Z19" s="3" t="s">
        <v>3005</v>
      </c>
      <c r="AA19" s="17">
        <v>44909</v>
      </c>
      <c r="AB19" s="3">
        <v>31</v>
      </c>
      <c r="AC19" s="3"/>
      <c r="AD19" s="3" t="s">
        <v>3103</v>
      </c>
      <c r="AE19" s="3"/>
      <c r="AF19" s="3"/>
      <c r="AG19" s="3"/>
      <c r="AH19" s="6">
        <v>174</v>
      </c>
      <c r="AI19" s="6"/>
      <c r="AJ19" s="6"/>
      <c r="AK19" s="3"/>
      <c r="AL19" s="3"/>
      <c r="AM19" s="23"/>
      <c r="AN19" s="3"/>
      <c r="AO19" s="3"/>
      <c r="AP19" s="3"/>
    </row>
    <row r="20" spans="1:42" ht="12.75" x14ac:dyDescent="0.25">
      <c r="A20" s="26" t="s">
        <v>1606</v>
      </c>
      <c r="B20" s="27" t="s">
        <v>3104</v>
      </c>
      <c r="C20" s="3" t="s">
        <v>1606</v>
      </c>
      <c r="D20" s="15" t="str">
        <f>HYPERLINK("http://nb1969.com/webpi/2022-001498_Webpi.HTML","2022-001498")</f>
        <v>2022-001498</v>
      </c>
      <c r="E20" s="19">
        <v>44615</v>
      </c>
      <c r="F20" s="16" t="s">
        <v>1846</v>
      </c>
      <c r="G20" s="16" t="s">
        <v>1863</v>
      </c>
      <c r="H20" s="16" t="s">
        <v>1929</v>
      </c>
      <c r="I20" s="3" t="s">
        <v>3105</v>
      </c>
      <c r="J20" s="17">
        <v>44893</v>
      </c>
      <c r="K20" s="17">
        <v>50372</v>
      </c>
      <c r="L20" s="3" t="s">
        <v>1930</v>
      </c>
      <c r="M20" s="3" t="s">
        <v>3001</v>
      </c>
      <c r="N20" s="20" t="s">
        <v>3106</v>
      </c>
      <c r="O20" s="3" t="s">
        <v>1931</v>
      </c>
      <c r="P20" s="3"/>
      <c r="Q20" s="20"/>
      <c r="R20" s="3"/>
      <c r="S20" s="3">
        <v>1037205</v>
      </c>
      <c r="T20" s="3" t="s">
        <v>1932</v>
      </c>
      <c r="U20" s="3" t="s">
        <v>3107</v>
      </c>
      <c r="V20" s="3" t="s">
        <v>1855</v>
      </c>
      <c r="W20" s="17">
        <v>44916</v>
      </c>
      <c r="X20" s="3"/>
      <c r="Y20" s="3">
        <v>347537</v>
      </c>
      <c r="Z20" s="3" t="s">
        <v>3005</v>
      </c>
      <c r="AA20" s="17">
        <v>44916</v>
      </c>
      <c r="AB20" s="3">
        <v>5</v>
      </c>
      <c r="AC20" s="3"/>
      <c r="AD20" s="3" t="s">
        <v>3108</v>
      </c>
      <c r="AE20" s="3"/>
      <c r="AF20" s="3"/>
      <c r="AG20" s="3"/>
      <c r="AH20" s="6">
        <v>172</v>
      </c>
      <c r="AI20" s="6"/>
      <c r="AJ20" s="6"/>
      <c r="AK20" s="3"/>
      <c r="AL20" s="3"/>
      <c r="AM20" s="23"/>
      <c r="AN20" s="3"/>
      <c r="AO20" s="3"/>
      <c r="AP20" s="3"/>
    </row>
    <row r="21" spans="1:42" ht="12.75" x14ac:dyDescent="0.25">
      <c r="A21" s="26" t="s">
        <v>1801</v>
      </c>
      <c r="B21" s="27" t="s">
        <v>3109</v>
      </c>
      <c r="C21" s="3" t="s">
        <v>1801</v>
      </c>
      <c r="D21" s="15" t="str">
        <f>HYPERLINK("http://nb1969.com/webpi/2022-001503_Webpi.HTML","2022-001503")</f>
        <v>2022-001503</v>
      </c>
      <c r="E21" s="19">
        <v>44616</v>
      </c>
      <c r="F21" s="16" t="s">
        <v>1846</v>
      </c>
      <c r="G21" s="15" t="str">
        <f>HYPERLINK("http://grafico.sapi.gob.ve/marcas/ef2022/2022001503.jpg","mixta")</f>
        <v>mixta</v>
      </c>
      <c r="H21" s="16" t="s">
        <v>1933</v>
      </c>
      <c r="I21" s="3" t="s">
        <v>3110</v>
      </c>
      <c r="J21" s="17">
        <v>44893</v>
      </c>
      <c r="K21" s="17">
        <v>50372</v>
      </c>
      <c r="L21" s="3" t="s">
        <v>1934</v>
      </c>
      <c r="M21" s="3" t="s">
        <v>3001</v>
      </c>
      <c r="N21" s="20" t="s">
        <v>3111</v>
      </c>
      <c r="O21" s="3" t="s">
        <v>1935</v>
      </c>
      <c r="P21" s="3"/>
      <c r="Q21" s="20" t="s">
        <v>3112</v>
      </c>
      <c r="R21" s="3"/>
      <c r="S21" s="3">
        <v>1086315</v>
      </c>
      <c r="T21" s="3" t="s">
        <v>1936</v>
      </c>
      <c r="U21" s="3" t="s">
        <v>3113</v>
      </c>
      <c r="V21" s="3" t="s">
        <v>1855</v>
      </c>
      <c r="W21" s="17">
        <v>44903</v>
      </c>
      <c r="X21" s="3"/>
      <c r="Y21" s="3">
        <v>345372</v>
      </c>
      <c r="Z21" s="3" t="s">
        <v>3005</v>
      </c>
      <c r="AA21" s="17">
        <v>44903</v>
      </c>
      <c r="AB21" s="3">
        <v>32</v>
      </c>
      <c r="AC21" s="3"/>
      <c r="AD21" s="3" t="s">
        <v>3114</v>
      </c>
      <c r="AE21" s="3"/>
      <c r="AF21" s="3"/>
      <c r="AG21" s="3"/>
      <c r="AH21" s="6">
        <v>66</v>
      </c>
      <c r="AI21" s="6"/>
      <c r="AJ21" s="6"/>
      <c r="AK21" s="3"/>
      <c r="AL21" s="3"/>
      <c r="AM21" s="23"/>
      <c r="AN21" s="3"/>
      <c r="AO21" s="3"/>
      <c r="AP21" s="3"/>
    </row>
    <row r="22" spans="1:42" ht="12.75" x14ac:dyDescent="0.25">
      <c r="A22" s="26" t="s">
        <v>1715</v>
      </c>
      <c r="B22" s="27" t="s">
        <v>3115</v>
      </c>
      <c r="C22" s="3" t="s">
        <v>1715</v>
      </c>
      <c r="D22" s="15" t="str">
        <f>HYPERLINK("http://nb1969.com/webpi/2022-001517_Webpi.HTML","2022-001517")</f>
        <v>2022-001517</v>
      </c>
      <c r="E22" s="19">
        <v>44616</v>
      </c>
      <c r="F22" s="16" t="s">
        <v>1846</v>
      </c>
      <c r="G22" s="15" t="str">
        <f>HYPERLINK("http://grafico.sapi.gob.ve/marcas/ef2022/2022001517.jpg","mixta")</f>
        <v>mixta</v>
      </c>
      <c r="H22" s="16" t="s">
        <v>1937</v>
      </c>
      <c r="I22" s="3" t="s">
        <v>3116</v>
      </c>
      <c r="J22" s="17">
        <v>44893</v>
      </c>
      <c r="K22" s="17">
        <v>50372</v>
      </c>
      <c r="L22" s="3" t="s">
        <v>1938</v>
      </c>
      <c r="M22" s="3" t="s">
        <v>3001</v>
      </c>
      <c r="N22" s="20" t="s">
        <v>3117</v>
      </c>
      <c r="O22" s="3" t="s">
        <v>1939</v>
      </c>
      <c r="P22" s="3"/>
      <c r="Q22" s="20" t="s">
        <v>3118</v>
      </c>
      <c r="R22" s="3"/>
      <c r="S22" s="3">
        <v>1116117</v>
      </c>
      <c r="T22" s="3" t="s">
        <v>1940</v>
      </c>
      <c r="U22" s="3" t="s">
        <v>1941</v>
      </c>
      <c r="V22" s="3" t="s">
        <v>1855</v>
      </c>
      <c r="W22" s="17">
        <v>44903</v>
      </c>
      <c r="X22" s="3"/>
      <c r="Y22" s="3">
        <v>345415</v>
      </c>
      <c r="Z22" s="3" t="s">
        <v>3005</v>
      </c>
      <c r="AA22" s="17">
        <v>44903</v>
      </c>
      <c r="AB22" s="3">
        <v>9</v>
      </c>
      <c r="AC22" s="3"/>
      <c r="AD22" s="3" t="s">
        <v>3119</v>
      </c>
      <c r="AE22" s="3"/>
      <c r="AF22" s="3"/>
      <c r="AG22" s="3"/>
      <c r="AH22" s="6">
        <v>116</v>
      </c>
      <c r="AI22" s="6"/>
      <c r="AJ22" s="6"/>
      <c r="AK22" s="3"/>
      <c r="AL22" s="3"/>
      <c r="AM22" s="23"/>
      <c r="AN22" s="3"/>
      <c r="AO22" s="3"/>
      <c r="AP22" s="3"/>
    </row>
    <row r="23" spans="1:42" ht="12.75" x14ac:dyDescent="0.25">
      <c r="A23" s="26" t="s">
        <v>1664</v>
      </c>
      <c r="B23" s="27" t="s">
        <v>3120</v>
      </c>
      <c r="C23" s="3" t="s">
        <v>1664</v>
      </c>
      <c r="D23" s="15" t="str">
        <f>HYPERLINK("http://nb1969.com/webpi/2022-001545_Webpi.HTML","2022-001545")</f>
        <v>2022-001545</v>
      </c>
      <c r="E23" s="19">
        <v>44616</v>
      </c>
      <c r="F23" s="16" t="s">
        <v>1862</v>
      </c>
      <c r="G23" s="16" t="s">
        <v>1863</v>
      </c>
      <c r="H23" s="16" t="s">
        <v>1864</v>
      </c>
      <c r="I23" s="3"/>
      <c r="J23" s="3"/>
      <c r="K23" s="17">
        <v>44911</v>
      </c>
      <c r="L23" s="3" t="s">
        <v>1942</v>
      </c>
      <c r="M23" s="3" t="s">
        <v>3121</v>
      </c>
      <c r="N23" s="20" t="s">
        <v>3122</v>
      </c>
      <c r="O23" s="3" t="s">
        <v>3123</v>
      </c>
      <c r="P23" s="3"/>
      <c r="Q23" s="20"/>
      <c r="R23" s="3" t="s">
        <v>3124</v>
      </c>
      <c r="S23" s="3">
        <v>1115818</v>
      </c>
      <c r="T23" s="3" t="s">
        <v>1943</v>
      </c>
      <c r="U23" s="3" t="s">
        <v>1944</v>
      </c>
      <c r="V23" s="3" t="s">
        <v>1945</v>
      </c>
      <c r="W23" s="17">
        <v>45125</v>
      </c>
      <c r="X23" s="3"/>
      <c r="Y23" s="3">
        <v>0</v>
      </c>
      <c r="Z23" s="3" t="s">
        <v>3072</v>
      </c>
      <c r="AA23" s="17">
        <v>45125</v>
      </c>
      <c r="AB23" s="3" t="s">
        <v>3125</v>
      </c>
      <c r="AC23" s="3"/>
      <c r="AD23" s="3" t="s">
        <v>3126</v>
      </c>
      <c r="AE23" s="3"/>
      <c r="AF23" s="3"/>
      <c r="AG23" s="3"/>
      <c r="AH23" s="6">
        <v>1</v>
      </c>
      <c r="AI23" s="6"/>
      <c r="AJ23" s="6"/>
      <c r="AK23" s="16"/>
      <c r="AL23" s="16"/>
      <c r="AM23" s="22"/>
      <c r="AN23" s="3"/>
      <c r="AO23" s="3"/>
      <c r="AP23" s="3"/>
    </row>
    <row r="24" spans="1:42" ht="12.75" x14ac:dyDescent="0.25">
      <c r="A24" s="26" t="s">
        <v>1761</v>
      </c>
      <c r="B24" s="27" t="s">
        <v>3127</v>
      </c>
      <c r="C24" s="3" t="s">
        <v>1761</v>
      </c>
      <c r="D24" s="15" t="str">
        <f>HYPERLINK("http://nb1969.com/webpi/2022-001546_Webpi.HTML","2022-001546")</f>
        <v>2022-001546</v>
      </c>
      <c r="E24" s="19">
        <v>44616</v>
      </c>
      <c r="F24" s="16" t="s">
        <v>1862</v>
      </c>
      <c r="G24" s="16" t="s">
        <v>1863</v>
      </c>
      <c r="H24" s="16" t="s">
        <v>1946</v>
      </c>
      <c r="I24" s="3" t="s">
        <v>3128</v>
      </c>
      <c r="J24" s="17">
        <v>44893</v>
      </c>
      <c r="K24" s="17">
        <v>50372</v>
      </c>
      <c r="L24" s="3" t="s">
        <v>1942</v>
      </c>
      <c r="M24" s="3" t="s">
        <v>3001</v>
      </c>
      <c r="N24" s="20" t="s">
        <v>3129</v>
      </c>
      <c r="O24" s="3" t="s">
        <v>2256</v>
      </c>
      <c r="P24" s="3" t="s">
        <v>3130</v>
      </c>
      <c r="Q24" s="20"/>
      <c r="R24" s="3" t="s">
        <v>3124</v>
      </c>
      <c r="S24" s="3">
        <v>1115818</v>
      </c>
      <c r="T24" s="3" t="s">
        <v>1943</v>
      </c>
      <c r="U24" s="3" t="s">
        <v>1944</v>
      </c>
      <c r="V24" s="3" t="s">
        <v>1945</v>
      </c>
      <c r="W24" s="17">
        <v>44916</v>
      </c>
      <c r="X24" s="3"/>
      <c r="Y24" s="3">
        <v>347657</v>
      </c>
      <c r="Z24" s="3" t="s">
        <v>3005</v>
      </c>
      <c r="AA24" s="17">
        <v>44916</v>
      </c>
      <c r="AB24" s="3">
        <v>42</v>
      </c>
      <c r="AC24" s="3"/>
      <c r="AD24" s="3" t="s">
        <v>3131</v>
      </c>
      <c r="AE24" s="3"/>
      <c r="AF24" s="3"/>
      <c r="AG24" s="3"/>
      <c r="AH24" s="6">
        <v>54</v>
      </c>
      <c r="AI24" s="6"/>
      <c r="AJ24" s="6"/>
      <c r="AK24" s="16"/>
      <c r="AL24" s="16"/>
      <c r="AM24" s="22"/>
      <c r="AN24" s="3"/>
      <c r="AO24" s="3"/>
      <c r="AP24" s="3"/>
    </row>
    <row r="25" spans="1:42" ht="12.75" x14ac:dyDescent="0.25">
      <c r="A25" s="26" t="s">
        <v>1652</v>
      </c>
      <c r="B25" s="27" t="s">
        <v>3132</v>
      </c>
      <c r="C25" s="3" t="s">
        <v>1652</v>
      </c>
      <c r="D25" s="15" t="str">
        <f>HYPERLINK("http://nb1969.com/webpi/2022-001584_Webpi.HTML","2022-001584")</f>
        <v>2022-001584</v>
      </c>
      <c r="E25" s="19">
        <v>44616</v>
      </c>
      <c r="F25" s="16" t="s">
        <v>1846</v>
      </c>
      <c r="G25" s="15" t="str">
        <f>HYPERLINK("http://grafico.sapi.gob.ve/marcas/ef2022/2022001584.jpg","grafica")</f>
        <v>grafica</v>
      </c>
      <c r="H25" s="16" t="s">
        <v>1887</v>
      </c>
      <c r="I25" s="3" t="s">
        <v>3133</v>
      </c>
      <c r="J25" s="17">
        <v>44893</v>
      </c>
      <c r="K25" s="17">
        <v>50372</v>
      </c>
      <c r="L25" s="3"/>
      <c r="M25" s="3" t="s">
        <v>3001</v>
      </c>
      <c r="N25" s="20" t="s">
        <v>2945</v>
      </c>
      <c r="O25" s="3" t="s">
        <v>1947</v>
      </c>
      <c r="P25" s="3"/>
      <c r="Q25" s="20" t="s">
        <v>3134</v>
      </c>
      <c r="R25" s="3"/>
      <c r="S25" s="3">
        <v>1122715</v>
      </c>
      <c r="T25" s="3" t="s">
        <v>1948</v>
      </c>
      <c r="U25" s="3" t="s">
        <v>3135</v>
      </c>
      <c r="V25" s="3" t="s">
        <v>1949</v>
      </c>
      <c r="W25" s="17">
        <v>44918</v>
      </c>
      <c r="X25" s="3"/>
      <c r="Y25" s="3">
        <v>348245</v>
      </c>
      <c r="Z25" s="3" t="s">
        <v>3005</v>
      </c>
      <c r="AA25" s="17">
        <v>44918</v>
      </c>
      <c r="AB25" s="3">
        <v>30</v>
      </c>
      <c r="AC25" s="3"/>
      <c r="AD25" s="3" t="s">
        <v>3136</v>
      </c>
      <c r="AE25" s="3"/>
      <c r="AF25" s="3"/>
      <c r="AG25" s="3"/>
      <c r="AH25" s="6">
        <v>162</v>
      </c>
      <c r="AI25" s="6"/>
      <c r="AJ25" s="6"/>
      <c r="AK25" s="3"/>
      <c r="AL25" s="3"/>
      <c r="AM25" s="23"/>
      <c r="AN25" s="3"/>
      <c r="AO25" s="3"/>
      <c r="AP25" s="3"/>
    </row>
    <row r="26" spans="1:42" ht="12.75" x14ac:dyDescent="0.25">
      <c r="A26" s="26" t="s">
        <v>1784</v>
      </c>
      <c r="B26" s="27" t="s">
        <v>3137</v>
      </c>
      <c r="C26" s="3" t="s">
        <v>1784</v>
      </c>
      <c r="D26" s="15" t="str">
        <f>HYPERLINK("http://nb1969.com/webpi/2022-001643_Webpi.HTML","2022-001643")</f>
        <v>2022-001643</v>
      </c>
      <c r="E26" s="19">
        <v>44617</v>
      </c>
      <c r="F26" s="16" t="s">
        <v>1846</v>
      </c>
      <c r="G26" s="15" t="str">
        <f>HYPERLINK("http://grafico.sapi.gob.ve/marcas/ef2022/2022001643.jpg","mixta")</f>
        <v>mixta</v>
      </c>
      <c r="H26" s="16" t="s">
        <v>1856</v>
      </c>
      <c r="I26" s="3" t="s">
        <v>3138</v>
      </c>
      <c r="J26" s="17">
        <v>45342</v>
      </c>
      <c r="K26" s="17">
        <v>50821</v>
      </c>
      <c r="L26" s="3" t="s">
        <v>1950</v>
      </c>
      <c r="M26" s="3" t="s">
        <v>3001</v>
      </c>
      <c r="N26" s="20" t="s">
        <v>3139</v>
      </c>
      <c r="O26" s="3" t="s">
        <v>3140</v>
      </c>
      <c r="P26" s="3" t="s">
        <v>3141</v>
      </c>
      <c r="Q26" s="20" t="s">
        <v>3142</v>
      </c>
      <c r="R26" s="3"/>
      <c r="S26" s="3">
        <v>1122759</v>
      </c>
      <c r="T26" s="3" t="s">
        <v>1951</v>
      </c>
      <c r="U26" s="3" t="s">
        <v>3143</v>
      </c>
      <c r="V26" s="3" t="s">
        <v>1855</v>
      </c>
      <c r="W26" s="17">
        <v>45349</v>
      </c>
      <c r="X26" s="3"/>
      <c r="Y26" s="3">
        <v>407893</v>
      </c>
      <c r="Z26" s="3" t="s">
        <v>3005</v>
      </c>
      <c r="AA26" s="17">
        <v>45349</v>
      </c>
      <c r="AB26" s="3">
        <v>2</v>
      </c>
      <c r="AC26" s="3"/>
      <c r="AD26" s="3" t="s">
        <v>3144</v>
      </c>
      <c r="AE26" s="3"/>
      <c r="AF26" s="3"/>
      <c r="AG26" s="3"/>
      <c r="AH26" s="6">
        <v>114</v>
      </c>
      <c r="AI26" s="6"/>
      <c r="AJ26" s="6"/>
      <c r="AK26" s="3"/>
      <c r="AL26" s="3"/>
      <c r="AM26" s="23"/>
      <c r="AN26" s="3"/>
      <c r="AO26" s="3"/>
      <c r="AP26" s="3"/>
    </row>
    <row r="27" spans="1:42" ht="12.75" x14ac:dyDescent="0.25">
      <c r="A27" s="26" t="s">
        <v>1632</v>
      </c>
      <c r="B27" s="27" t="s">
        <v>3145</v>
      </c>
      <c r="C27" s="3" t="s">
        <v>1632</v>
      </c>
      <c r="D27" s="15" t="str">
        <f>HYPERLINK("http://nb1969.com/webpi/2022-001737_Webpi.HTML","2022-001737")</f>
        <v>2022-001737</v>
      </c>
      <c r="E27" s="19">
        <v>44624</v>
      </c>
      <c r="F27" s="16" t="s">
        <v>1846</v>
      </c>
      <c r="G27" s="16" t="s">
        <v>1863</v>
      </c>
      <c r="H27" s="16" t="s">
        <v>1887</v>
      </c>
      <c r="I27" s="3" t="s">
        <v>3146</v>
      </c>
      <c r="J27" s="17">
        <v>45078</v>
      </c>
      <c r="K27" s="17">
        <v>50557</v>
      </c>
      <c r="L27" s="3" t="s">
        <v>1952</v>
      </c>
      <c r="M27" s="3" t="s">
        <v>3001</v>
      </c>
      <c r="N27" s="20" t="s">
        <v>3147</v>
      </c>
      <c r="O27" s="3" t="s">
        <v>3148</v>
      </c>
      <c r="P27" s="3" t="s">
        <v>3149</v>
      </c>
      <c r="Q27" s="20"/>
      <c r="R27" s="3"/>
      <c r="S27" s="3">
        <v>1121116</v>
      </c>
      <c r="T27" s="3" t="s">
        <v>1953</v>
      </c>
      <c r="U27" s="3" t="s">
        <v>1954</v>
      </c>
      <c r="V27" s="3" t="s">
        <v>1855</v>
      </c>
      <c r="W27" s="17">
        <v>45083</v>
      </c>
      <c r="X27" s="3"/>
      <c r="Y27" s="3">
        <v>366669</v>
      </c>
      <c r="Z27" s="3" t="s">
        <v>3005</v>
      </c>
      <c r="AA27" s="17">
        <v>45083</v>
      </c>
      <c r="AB27" s="3">
        <v>30</v>
      </c>
      <c r="AC27" s="3"/>
      <c r="AD27" s="3" t="s">
        <v>3150</v>
      </c>
      <c r="AE27" s="3"/>
      <c r="AF27" s="3"/>
      <c r="AG27" s="3"/>
      <c r="AH27" s="6">
        <v>181</v>
      </c>
      <c r="AI27" s="6"/>
      <c r="AJ27" s="6"/>
      <c r="AK27" s="3"/>
      <c r="AL27" s="3"/>
      <c r="AM27" s="23"/>
      <c r="AN27" s="3"/>
      <c r="AO27" s="3"/>
      <c r="AP27" s="3"/>
    </row>
    <row r="28" spans="1:42" ht="12.75" x14ac:dyDescent="0.25">
      <c r="A28" s="26" t="s">
        <v>1748</v>
      </c>
      <c r="B28" s="27" t="s">
        <v>3151</v>
      </c>
      <c r="C28" s="3" t="s">
        <v>1748</v>
      </c>
      <c r="D28" s="15" t="str">
        <f>HYPERLINK("http://nb1969.com/webpi/2022-001810_Webpi.HTML","2022-001810")</f>
        <v>2022-001810</v>
      </c>
      <c r="E28" s="19">
        <v>44627</v>
      </c>
      <c r="F28" s="16" t="s">
        <v>1846</v>
      </c>
      <c r="G28" s="15" t="str">
        <f>HYPERLINK("http://grafico.sapi.gob.ve/marcas/ef2022/2022001810.jpg","mixta")</f>
        <v>mixta</v>
      </c>
      <c r="H28" s="16" t="s">
        <v>1887</v>
      </c>
      <c r="I28" s="3" t="s">
        <v>3152</v>
      </c>
      <c r="J28" s="17">
        <v>45251</v>
      </c>
      <c r="K28" s="17">
        <v>50730</v>
      </c>
      <c r="L28" s="3" t="s">
        <v>1955</v>
      </c>
      <c r="M28" s="3" t="s">
        <v>3001</v>
      </c>
      <c r="N28" s="20" t="s">
        <v>3153</v>
      </c>
      <c r="O28" s="3" t="s">
        <v>3154</v>
      </c>
      <c r="P28" s="3" t="s">
        <v>3155</v>
      </c>
      <c r="Q28" s="20" t="s">
        <v>3156</v>
      </c>
      <c r="R28" s="3"/>
      <c r="S28" s="3">
        <v>1054830</v>
      </c>
      <c r="T28" s="3" t="s">
        <v>1956</v>
      </c>
      <c r="U28" s="3" t="s">
        <v>1957</v>
      </c>
      <c r="V28" s="3" t="s">
        <v>1855</v>
      </c>
      <c r="W28" s="17">
        <v>45260</v>
      </c>
      <c r="X28" s="3"/>
      <c r="Y28" s="3">
        <v>394468</v>
      </c>
      <c r="Z28" s="3" t="s">
        <v>3005</v>
      </c>
      <c r="AA28" s="17">
        <v>45260</v>
      </c>
      <c r="AB28" s="3">
        <v>30</v>
      </c>
      <c r="AC28" s="3"/>
      <c r="AD28" s="3" t="s">
        <v>3157</v>
      </c>
      <c r="AE28" s="3"/>
      <c r="AF28" s="3"/>
      <c r="AG28" s="3"/>
      <c r="AH28" s="6">
        <v>5</v>
      </c>
      <c r="AI28" s="6"/>
      <c r="AJ28" s="6"/>
      <c r="AK28" s="20" t="s">
        <v>1344</v>
      </c>
      <c r="AL28" s="16" t="s">
        <v>1329</v>
      </c>
      <c r="AM28" s="22">
        <v>45540</v>
      </c>
      <c r="AN28" s="20"/>
      <c r="AO28" s="16"/>
      <c r="AP28" s="22"/>
    </row>
    <row r="29" spans="1:42" ht="12.75" x14ac:dyDescent="0.25">
      <c r="A29" s="26" t="s">
        <v>1589</v>
      </c>
      <c r="B29" s="27" t="s">
        <v>3158</v>
      </c>
      <c r="C29" s="3" t="s">
        <v>1589</v>
      </c>
      <c r="D29" s="15" t="str">
        <f>HYPERLINK("http://nb1969.com/webpi/2022-001912_Webpi.HTML","2022-001912")</f>
        <v>2022-001912</v>
      </c>
      <c r="E29" s="19">
        <v>44630</v>
      </c>
      <c r="F29" s="16" t="s">
        <v>1846</v>
      </c>
      <c r="G29" s="15" t="str">
        <f>HYPERLINK("http://grafico.sapi.gob.ve/marcas/ef2022/2022001912.jpg","mixta")</f>
        <v>mixta</v>
      </c>
      <c r="H29" s="16" t="s">
        <v>1958</v>
      </c>
      <c r="I29" s="3" t="s">
        <v>3159</v>
      </c>
      <c r="J29" s="17">
        <v>44893</v>
      </c>
      <c r="K29" s="17">
        <v>50372</v>
      </c>
      <c r="L29" s="3" t="s">
        <v>1959</v>
      </c>
      <c r="M29" s="3" t="s">
        <v>3001</v>
      </c>
      <c r="N29" s="20" t="s">
        <v>3160</v>
      </c>
      <c r="O29" s="3" t="s">
        <v>1960</v>
      </c>
      <c r="P29" s="3"/>
      <c r="Q29" s="20" t="s">
        <v>3161</v>
      </c>
      <c r="R29" s="3"/>
      <c r="S29" s="3">
        <v>1119620</v>
      </c>
      <c r="T29" s="3" t="s">
        <v>1960</v>
      </c>
      <c r="U29" s="3" t="s">
        <v>3162</v>
      </c>
      <c r="V29" s="3" t="s">
        <v>1855</v>
      </c>
      <c r="W29" s="17">
        <v>44904</v>
      </c>
      <c r="X29" s="3"/>
      <c r="Y29" s="3">
        <v>345647</v>
      </c>
      <c r="Z29" s="3" t="s">
        <v>3005</v>
      </c>
      <c r="AA29" s="17">
        <v>44904</v>
      </c>
      <c r="AB29" s="3">
        <v>29</v>
      </c>
      <c r="AC29" s="3"/>
      <c r="AD29" s="3" t="s">
        <v>3163</v>
      </c>
      <c r="AE29" s="3"/>
      <c r="AF29" s="3"/>
      <c r="AG29" s="3"/>
      <c r="AH29" s="6">
        <v>79</v>
      </c>
      <c r="AI29" s="6"/>
      <c r="AJ29" s="6"/>
      <c r="AK29" s="3"/>
      <c r="AL29" s="3"/>
      <c r="AM29" s="23"/>
      <c r="AN29" s="3"/>
      <c r="AO29" s="3"/>
      <c r="AP29" s="3"/>
    </row>
    <row r="30" spans="1:42" ht="12.75" x14ac:dyDescent="0.25">
      <c r="A30" s="26" t="s">
        <v>1615</v>
      </c>
      <c r="B30" s="27" t="s">
        <v>3164</v>
      </c>
      <c r="C30" s="3" t="s">
        <v>1615</v>
      </c>
      <c r="D30" s="15" t="str">
        <f>HYPERLINK("http://nb1969.com/webpi/2022-001956_Webpi.HTML","2022-001956")</f>
        <v>2022-001956</v>
      </c>
      <c r="E30" s="19">
        <v>44630</v>
      </c>
      <c r="F30" s="16" t="s">
        <v>1846</v>
      </c>
      <c r="G30" s="16" t="s">
        <v>1863</v>
      </c>
      <c r="H30" s="16" t="s">
        <v>1929</v>
      </c>
      <c r="I30" s="3"/>
      <c r="J30" s="3"/>
      <c r="K30" s="17">
        <v>45303</v>
      </c>
      <c r="L30" s="3" t="s">
        <v>1961</v>
      </c>
      <c r="M30" s="3" t="s">
        <v>2846</v>
      </c>
      <c r="N30" s="20" t="s">
        <v>1962</v>
      </c>
      <c r="O30" s="3" t="s">
        <v>3165</v>
      </c>
      <c r="P30" s="3" t="s">
        <v>3166</v>
      </c>
      <c r="Q30" s="20"/>
      <c r="R30" s="3"/>
      <c r="S30" s="3">
        <v>1100870</v>
      </c>
      <c r="T30" s="3" t="s">
        <v>3167</v>
      </c>
      <c r="U30" s="3" t="s">
        <v>1963</v>
      </c>
      <c r="V30" s="3" t="s">
        <v>1855</v>
      </c>
      <c r="W30" s="17">
        <v>45293</v>
      </c>
      <c r="X30" s="3"/>
      <c r="Y30" s="3">
        <v>625</v>
      </c>
      <c r="Z30" s="3" t="s">
        <v>3086</v>
      </c>
      <c r="AA30" s="17">
        <v>45293</v>
      </c>
      <c r="AB30" s="3" t="s">
        <v>3168</v>
      </c>
      <c r="AC30" s="3" t="s">
        <v>3169</v>
      </c>
      <c r="AD30" s="3" t="s">
        <v>3170</v>
      </c>
      <c r="AE30" s="3"/>
      <c r="AF30" s="3"/>
      <c r="AG30" s="3"/>
      <c r="AH30" s="6">
        <v>51</v>
      </c>
      <c r="AI30" s="6"/>
      <c r="AJ30" s="6"/>
      <c r="AK30" s="3"/>
      <c r="AL30" s="3"/>
      <c r="AM30" s="23"/>
      <c r="AN30" s="3"/>
      <c r="AO30" s="3"/>
      <c r="AP30" s="3"/>
    </row>
    <row r="31" spans="1:42" ht="12.75" x14ac:dyDescent="0.25">
      <c r="A31" s="26" t="s">
        <v>1611</v>
      </c>
      <c r="B31" s="27" t="s">
        <v>3171</v>
      </c>
      <c r="C31" s="3" t="s">
        <v>1611</v>
      </c>
      <c r="D31" s="15" t="str">
        <f>HYPERLINK("http://nb1969.com/webpi/2022-001963_Webpi.HTML","2022-001963")</f>
        <v>2022-001963</v>
      </c>
      <c r="E31" s="19">
        <v>44630</v>
      </c>
      <c r="F31" s="16" t="s">
        <v>1846</v>
      </c>
      <c r="G31" s="16" t="s">
        <v>1863</v>
      </c>
      <c r="H31" s="16" t="s">
        <v>1964</v>
      </c>
      <c r="I31" s="3"/>
      <c r="J31" s="3"/>
      <c r="K31" s="17">
        <v>44939</v>
      </c>
      <c r="L31" s="3" t="s">
        <v>1965</v>
      </c>
      <c r="M31" s="3" t="s">
        <v>2846</v>
      </c>
      <c r="N31" s="20" t="s">
        <v>3172</v>
      </c>
      <c r="O31" s="3" t="s">
        <v>1966</v>
      </c>
      <c r="P31" s="3"/>
      <c r="Q31" s="20"/>
      <c r="R31" s="3"/>
      <c r="S31" s="3">
        <v>1122851</v>
      </c>
      <c r="T31" s="3" t="s">
        <v>1967</v>
      </c>
      <c r="U31" s="3" t="s">
        <v>1968</v>
      </c>
      <c r="V31" s="3" t="s">
        <v>1855</v>
      </c>
      <c r="W31" s="17">
        <v>44935</v>
      </c>
      <c r="X31" s="3"/>
      <c r="Y31" s="3">
        <v>619</v>
      </c>
      <c r="Z31" s="3" t="s">
        <v>3086</v>
      </c>
      <c r="AA31" s="17">
        <v>44935</v>
      </c>
      <c r="AB31" s="3" t="s">
        <v>3173</v>
      </c>
      <c r="AC31" s="3" t="s">
        <v>3174</v>
      </c>
      <c r="AD31" s="3" t="s">
        <v>3175</v>
      </c>
      <c r="AE31" s="3"/>
      <c r="AF31" s="3"/>
      <c r="AG31" s="3"/>
      <c r="AH31" s="6">
        <v>119</v>
      </c>
      <c r="AI31" s="6"/>
      <c r="AJ31" s="6"/>
      <c r="AK31" s="16"/>
      <c r="AL31" s="16"/>
      <c r="AM31" s="22"/>
      <c r="AN31" s="3"/>
      <c r="AO31" s="3"/>
      <c r="AP31" s="3"/>
    </row>
    <row r="32" spans="1:42" ht="12.75" x14ac:dyDescent="0.25">
      <c r="A32" s="26" t="s">
        <v>1833</v>
      </c>
      <c r="B32" s="27" t="s">
        <v>3176</v>
      </c>
      <c r="C32" s="3" t="s">
        <v>1833</v>
      </c>
      <c r="D32" s="15" t="str">
        <f>HYPERLINK("http://nb1969.com/webpi/2022-002020_Webpi.HTML","2022-002020")</f>
        <v>2022-002020</v>
      </c>
      <c r="E32" s="19">
        <v>44631</v>
      </c>
      <c r="F32" s="16" t="s">
        <v>1846</v>
      </c>
      <c r="G32" s="15" t="str">
        <f>HYPERLINK("http://grafico.sapi.gob.ve/marcas/ef2022/2022002020.jpg","mixta")</f>
        <v>mixta</v>
      </c>
      <c r="H32" s="16" t="s">
        <v>1887</v>
      </c>
      <c r="I32" s="3" t="s">
        <v>3177</v>
      </c>
      <c r="J32" s="17">
        <v>44893</v>
      </c>
      <c r="K32" s="17">
        <v>50372</v>
      </c>
      <c r="L32" s="3" t="s">
        <v>1969</v>
      </c>
      <c r="M32" s="3" t="s">
        <v>3001</v>
      </c>
      <c r="N32" s="20" t="s">
        <v>3178</v>
      </c>
      <c r="O32" s="3" t="s">
        <v>1970</v>
      </c>
      <c r="P32" s="3"/>
      <c r="Q32" s="20" t="s">
        <v>3179</v>
      </c>
      <c r="R32" s="3"/>
      <c r="S32" s="3">
        <v>1087568</v>
      </c>
      <c r="T32" s="3" t="s">
        <v>1971</v>
      </c>
      <c r="U32" s="3" t="s">
        <v>1972</v>
      </c>
      <c r="V32" s="3" t="s">
        <v>1855</v>
      </c>
      <c r="W32" s="17">
        <v>45064</v>
      </c>
      <c r="X32" s="3"/>
      <c r="Y32" s="3">
        <v>2023015453</v>
      </c>
      <c r="Z32" s="3" t="s">
        <v>3180</v>
      </c>
      <c r="AA32" s="17">
        <v>45064</v>
      </c>
      <c r="AB32" s="3" t="s">
        <v>3181</v>
      </c>
      <c r="AC32" s="3"/>
      <c r="AD32" s="3" t="s">
        <v>3182</v>
      </c>
      <c r="AE32" s="3"/>
      <c r="AF32" s="3"/>
      <c r="AG32" s="3"/>
      <c r="AH32" s="6">
        <v>146</v>
      </c>
      <c r="AI32" s="6"/>
      <c r="AJ32" s="6"/>
      <c r="AK32" s="3"/>
      <c r="AL32" s="3"/>
      <c r="AM32" s="23"/>
      <c r="AN32" s="3"/>
      <c r="AO32" s="3"/>
      <c r="AP32" s="3"/>
    </row>
    <row r="33" spans="1:42" ht="12.75" x14ac:dyDescent="0.25">
      <c r="A33" s="26" t="s">
        <v>1828</v>
      </c>
      <c r="B33" s="27" t="s">
        <v>3183</v>
      </c>
      <c r="C33" s="3" t="s">
        <v>1828</v>
      </c>
      <c r="D33" s="15" t="str">
        <f>HYPERLINK("http://nb1969.com/webpi/2022-002028_Webpi.HTML","2022-002028")</f>
        <v>2022-002028</v>
      </c>
      <c r="E33" s="19">
        <v>44631</v>
      </c>
      <c r="F33" s="16" t="s">
        <v>1846</v>
      </c>
      <c r="G33" s="15" t="str">
        <f>HYPERLINK("http://grafico.sapi.gob.ve/marcas/ef2022/2022002028.jpg","mixta")</f>
        <v>mixta</v>
      </c>
      <c r="H33" s="16" t="s">
        <v>1964</v>
      </c>
      <c r="I33" s="3" t="s">
        <v>3184</v>
      </c>
      <c r="J33" s="17">
        <v>44893</v>
      </c>
      <c r="K33" s="17">
        <v>50372</v>
      </c>
      <c r="L33" s="3" t="s">
        <v>1973</v>
      </c>
      <c r="M33" s="3" t="s">
        <v>3001</v>
      </c>
      <c r="N33" s="20" t="s">
        <v>3185</v>
      </c>
      <c r="O33" s="3" t="s">
        <v>1975</v>
      </c>
      <c r="P33" s="3"/>
      <c r="Q33" s="20" t="s">
        <v>3186</v>
      </c>
      <c r="R33" s="3"/>
      <c r="S33" s="3">
        <v>1115530</v>
      </c>
      <c r="T33" s="3" t="s">
        <v>1976</v>
      </c>
      <c r="U33" s="3" t="s">
        <v>3187</v>
      </c>
      <c r="V33" s="3" t="s">
        <v>1855</v>
      </c>
      <c r="W33" s="17">
        <v>44903</v>
      </c>
      <c r="X33" s="3"/>
      <c r="Y33" s="3">
        <v>345347</v>
      </c>
      <c r="Z33" s="3" t="s">
        <v>3005</v>
      </c>
      <c r="AA33" s="17">
        <v>44903</v>
      </c>
      <c r="AB33" s="3">
        <v>33</v>
      </c>
      <c r="AC33" s="3"/>
      <c r="AD33" s="3" t="s">
        <v>3188</v>
      </c>
      <c r="AE33" s="3"/>
      <c r="AF33" s="3"/>
      <c r="AG33" s="3"/>
      <c r="AH33" s="6">
        <v>78</v>
      </c>
      <c r="AI33" s="6"/>
      <c r="AJ33" s="6"/>
      <c r="AK33" s="3"/>
      <c r="AL33" s="3"/>
      <c r="AM33" s="23"/>
      <c r="AN33" s="3"/>
      <c r="AO33" s="3"/>
      <c r="AP33" s="3"/>
    </row>
    <row r="34" spans="1:42" ht="12.75" x14ac:dyDescent="0.25">
      <c r="A34" s="26" t="s">
        <v>1782</v>
      </c>
      <c r="B34" s="27" t="s">
        <v>3189</v>
      </c>
      <c r="C34" s="3" t="s">
        <v>1782</v>
      </c>
      <c r="D34" s="15" t="str">
        <f>HYPERLINK("http://nb1969.com/webpi/2022-002044_Webpi.HTML","2022-002044")</f>
        <v>2022-002044</v>
      </c>
      <c r="E34" s="19">
        <v>44631</v>
      </c>
      <c r="F34" s="16" t="s">
        <v>1846</v>
      </c>
      <c r="G34" s="15" t="str">
        <f>HYPERLINK("http://grafico.sapi.gob.ve/marcas/ef2022/2022002044.jpg","mixta")</f>
        <v>mixta</v>
      </c>
      <c r="H34" s="16" t="s">
        <v>1933</v>
      </c>
      <c r="I34" s="3" t="s">
        <v>3190</v>
      </c>
      <c r="J34" s="17">
        <v>45548</v>
      </c>
      <c r="K34" s="17">
        <v>51026</v>
      </c>
      <c r="L34" s="3" t="s">
        <v>1977</v>
      </c>
      <c r="M34" s="3" t="s">
        <v>3001</v>
      </c>
      <c r="N34" s="20" t="s">
        <v>3191</v>
      </c>
      <c r="O34" s="3" t="s">
        <v>3192</v>
      </c>
      <c r="P34" s="3" t="s">
        <v>3193</v>
      </c>
      <c r="Q34" s="20" t="s">
        <v>3194</v>
      </c>
      <c r="R34" s="3"/>
      <c r="S34" s="3">
        <v>1113374</v>
      </c>
      <c r="T34" s="3" t="s">
        <v>1978</v>
      </c>
      <c r="U34" s="3" t="s">
        <v>1979</v>
      </c>
      <c r="V34" s="3" t="s">
        <v>1980</v>
      </c>
      <c r="W34" s="17">
        <v>45567</v>
      </c>
      <c r="X34" s="3"/>
      <c r="Y34" s="3">
        <v>451882</v>
      </c>
      <c r="Z34" s="3" t="s">
        <v>3005</v>
      </c>
      <c r="AA34" s="17">
        <v>45567</v>
      </c>
      <c r="AB34" s="3">
        <v>32</v>
      </c>
      <c r="AC34" s="3"/>
      <c r="AD34" s="3" t="s">
        <v>3195</v>
      </c>
      <c r="AE34" s="3"/>
      <c r="AF34" s="3"/>
      <c r="AG34" s="3"/>
      <c r="AH34" s="6">
        <v>46</v>
      </c>
      <c r="AI34" s="6"/>
      <c r="AJ34" s="6"/>
      <c r="AK34" s="3"/>
      <c r="AL34" s="3"/>
      <c r="AM34" s="23"/>
      <c r="AN34" s="3"/>
      <c r="AO34" s="3"/>
      <c r="AP34" s="3"/>
    </row>
    <row r="35" spans="1:42" ht="12.75" x14ac:dyDescent="0.25">
      <c r="A35" s="26" t="s">
        <v>1616</v>
      </c>
      <c r="B35" s="27" t="s">
        <v>3196</v>
      </c>
      <c r="C35" s="3" t="s">
        <v>1616</v>
      </c>
      <c r="D35" s="15" t="str">
        <f>HYPERLINK("http://nb1969.com/webpi/2022-002118_Webpi.HTML","2022-002118")</f>
        <v>2022-002118</v>
      </c>
      <c r="E35" s="19">
        <v>44635</v>
      </c>
      <c r="F35" s="16" t="s">
        <v>1862</v>
      </c>
      <c r="G35" s="15" t="str">
        <f>HYPERLINK("http://grafico.sapi.gob.ve/marcas/ef2022/2022002118.jpg","mixta")</f>
        <v>mixta</v>
      </c>
      <c r="H35" s="16" t="s">
        <v>1981</v>
      </c>
      <c r="I35" s="3" t="s">
        <v>3197</v>
      </c>
      <c r="J35" s="17">
        <v>44893</v>
      </c>
      <c r="K35" s="17">
        <v>50372</v>
      </c>
      <c r="L35" s="3" t="s">
        <v>1982</v>
      </c>
      <c r="M35" s="3" t="s">
        <v>3001</v>
      </c>
      <c r="N35" s="20" t="s">
        <v>3198</v>
      </c>
      <c r="O35" s="3" t="s">
        <v>3199</v>
      </c>
      <c r="P35" s="3" t="s">
        <v>3200</v>
      </c>
      <c r="Q35" s="20" t="s">
        <v>3201</v>
      </c>
      <c r="R35" s="3"/>
      <c r="S35" s="3">
        <v>1118802</v>
      </c>
      <c r="T35" s="3" t="s">
        <v>1983</v>
      </c>
      <c r="U35" s="3" t="s">
        <v>3202</v>
      </c>
      <c r="V35" s="3" t="s">
        <v>1869</v>
      </c>
      <c r="W35" s="17">
        <v>44907</v>
      </c>
      <c r="X35" s="3"/>
      <c r="Y35" s="3">
        <v>345795</v>
      </c>
      <c r="Z35" s="3" t="s">
        <v>3005</v>
      </c>
      <c r="AA35" s="17">
        <v>44907</v>
      </c>
      <c r="AB35" s="3">
        <v>38</v>
      </c>
      <c r="AC35" s="3"/>
      <c r="AD35" s="3" t="s">
        <v>3203</v>
      </c>
      <c r="AE35" s="3"/>
      <c r="AF35" s="3"/>
      <c r="AG35" s="3"/>
      <c r="AH35" s="6">
        <v>49</v>
      </c>
      <c r="AI35" s="6"/>
      <c r="AJ35" s="6"/>
      <c r="AK35" s="3"/>
      <c r="AL35" s="3"/>
      <c r="AM35" s="23"/>
      <c r="AN35" s="3"/>
      <c r="AO35" s="3"/>
      <c r="AP35" s="3"/>
    </row>
    <row r="36" spans="1:42" ht="12.75" x14ac:dyDescent="0.25">
      <c r="A36" s="26" t="s">
        <v>1803</v>
      </c>
      <c r="B36" s="27" t="s">
        <v>3204</v>
      </c>
      <c r="C36" s="3" t="s">
        <v>1803</v>
      </c>
      <c r="D36" s="15" t="str">
        <f>HYPERLINK("http://nb1969.com/webpi/2022-002151_Webpi.HTML","2022-002151")</f>
        <v>2022-002151</v>
      </c>
      <c r="E36" s="19">
        <v>44636</v>
      </c>
      <c r="F36" s="16" t="s">
        <v>1862</v>
      </c>
      <c r="G36" s="16" t="s">
        <v>1863</v>
      </c>
      <c r="H36" s="16" t="s">
        <v>1864</v>
      </c>
      <c r="I36" s="3"/>
      <c r="J36" s="3"/>
      <c r="K36" s="17">
        <v>45362</v>
      </c>
      <c r="L36" s="3" t="s">
        <v>1984</v>
      </c>
      <c r="M36" s="3" t="s">
        <v>3036</v>
      </c>
      <c r="N36" s="20" t="s">
        <v>3205</v>
      </c>
      <c r="O36" s="3" t="s">
        <v>2256</v>
      </c>
      <c r="P36" s="3" t="s">
        <v>3206</v>
      </c>
      <c r="Q36" s="20"/>
      <c r="R36" s="3"/>
      <c r="S36" s="3">
        <v>1122919</v>
      </c>
      <c r="T36" s="3" t="s">
        <v>1985</v>
      </c>
      <c r="U36" s="3" t="s">
        <v>1986</v>
      </c>
      <c r="V36" s="3" t="s">
        <v>1917</v>
      </c>
      <c r="W36" s="17">
        <v>45342</v>
      </c>
      <c r="X36" s="17">
        <v>45362</v>
      </c>
      <c r="Y36" s="3">
        <v>627</v>
      </c>
      <c r="Z36" s="3" t="s">
        <v>3042</v>
      </c>
      <c r="AA36" s="17">
        <v>45342</v>
      </c>
      <c r="AB36" s="3" t="s">
        <v>3043</v>
      </c>
      <c r="AC36" s="3"/>
      <c r="AD36" s="3" t="s">
        <v>3207</v>
      </c>
      <c r="AE36" s="3"/>
      <c r="AF36" s="3"/>
      <c r="AG36" s="3"/>
      <c r="AH36" s="6">
        <v>126</v>
      </c>
      <c r="AI36" s="6"/>
      <c r="AJ36" s="6"/>
      <c r="AK36" s="3"/>
      <c r="AL36" s="3"/>
      <c r="AM36" s="23"/>
      <c r="AN36" s="3"/>
      <c r="AO36" s="3"/>
      <c r="AP36" s="3"/>
    </row>
    <row r="37" spans="1:42" ht="12.75" x14ac:dyDescent="0.25">
      <c r="A37" s="26" t="s">
        <v>1830</v>
      </c>
      <c r="B37" s="27" t="s">
        <v>3208</v>
      </c>
      <c r="C37" s="3" t="s">
        <v>1830</v>
      </c>
      <c r="D37" s="15" t="str">
        <f>HYPERLINK("http://nb1969.com/webpi/2022-002165_Webpi.HTML","2022-002165")</f>
        <v>2022-002165</v>
      </c>
      <c r="E37" s="19">
        <v>44636</v>
      </c>
      <c r="F37" s="16" t="s">
        <v>1846</v>
      </c>
      <c r="G37" s="16" t="s">
        <v>1863</v>
      </c>
      <c r="H37" s="16" t="s">
        <v>1847</v>
      </c>
      <c r="I37" s="3"/>
      <c r="J37" s="3"/>
      <c r="K37" s="17">
        <v>45202</v>
      </c>
      <c r="L37" s="3" t="s">
        <v>1987</v>
      </c>
      <c r="M37" s="3" t="s">
        <v>3019</v>
      </c>
      <c r="N37" s="20" t="s">
        <v>3209</v>
      </c>
      <c r="O37" s="3" t="s">
        <v>1988</v>
      </c>
      <c r="P37" s="3"/>
      <c r="Q37" s="20"/>
      <c r="R37" s="3"/>
      <c r="S37" s="3">
        <v>1112839</v>
      </c>
      <c r="T37" s="3" t="s">
        <v>1988</v>
      </c>
      <c r="U37" s="3" t="s">
        <v>1989</v>
      </c>
      <c r="V37" s="3" t="s">
        <v>1855</v>
      </c>
      <c r="W37" s="17">
        <v>45216</v>
      </c>
      <c r="X37" s="3"/>
      <c r="Y37" s="3">
        <v>0</v>
      </c>
      <c r="Z37" s="3" t="s">
        <v>3019</v>
      </c>
      <c r="AA37" s="17">
        <v>45216</v>
      </c>
      <c r="AB37" s="3" t="s">
        <v>3210</v>
      </c>
      <c r="AC37" s="3"/>
      <c r="AD37" s="3" t="s">
        <v>3211</v>
      </c>
      <c r="AE37" s="3"/>
      <c r="AF37" s="3"/>
      <c r="AG37" s="3"/>
      <c r="AH37" s="6">
        <v>109</v>
      </c>
      <c r="AI37" s="6"/>
      <c r="AJ37" s="6"/>
      <c r="AK37" s="3"/>
      <c r="AL37" s="3"/>
      <c r="AM37" s="23"/>
      <c r="AN37" s="3"/>
      <c r="AO37" s="3"/>
      <c r="AP37" s="3"/>
    </row>
    <row r="38" spans="1:42" ht="12.75" x14ac:dyDescent="0.25">
      <c r="A38" s="26" t="s">
        <v>1731</v>
      </c>
      <c r="B38" s="27" t="s">
        <v>3212</v>
      </c>
      <c r="C38" s="3" t="s">
        <v>1731</v>
      </c>
      <c r="D38" s="15" t="str">
        <f>HYPERLINK("http://nb1969.com/webpi/2022-002378_Webpi.HTML","2022-002378")</f>
        <v>2022-002378</v>
      </c>
      <c r="E38" s="19">
        <v>44642</v>
      </c>
      <c r="F38" s="16" t="s">
        <v>1846</v>
      </c>
      <c r="G38" s="16" t="s">
        <v>1863</v>
      </c>
      <c r="H38" s="16" t="s">
        <v>1887</v>
      </c>
      <c r="I38" s="3" t="s">
        <v>3213</v>
      </c>
      <c r="J38" s="17">
        <v>44767</v>
      </c>
      <c r="K38" s="17">
        <v>50246</v>
      </c>
      <c r="L38" s="3" t="s">
        <v>1990</v>
      </c>
      <c r="M38" s="3" t="s">
        <v>3001</v>
      </c>
      <c r="N38" s="20" t="s">
        <v>3214</v>
      </c>
      <c r="O38" s="3" t="s">
        <v>1991</v>
      </c>
      <c r="P38" s="3"/>
      <c r="Q38" s="20"/>
      <c r="R38" s="3"/>
      <c r="S38" s="3">
        <v>1123023</v>
      </c>
      <c r="T38" s="3" t="s">
        <v>1991</v>
      </c>
      <c r="U38" s="3" t="s">
        <v>1992</v>
      </c>
      <c r="V38" s="3" t="s">
        <v>1855</v>
      </c>
      <c r="W38" s="17">
        <v>44768</v>
      </c>
      <c r="X38" s="3"/>
      <c r="Y38" s="3">
        <v>325102</v>
      </c>
      <c r="Z38" s="3" t="s">
        <v>3005</v>
      </c>
      <c r="AA38" s="17">
        <v>44768</v>
      </c>
      <c r="AB38" s="3">
        <v>30</v>
      </c>
      <c r="AC38" s="3"/>
      <c r="AD38" s="3" t="s">
        <v>3215</v>
      </c>
      <c r="AE38" s="3"/>
      <c r="AF38" s="3"/>
      <c r="AG38" s="3"/>
      <c r="AH38" s="6">
        <v>81</v>
      </c>
      <c r="AI38" s="6"/>
      <c r="AJ38" s="6"/>
      <c r="AK38" s="3"/>
      <c r="AL38" s="3"/>
      <c r="AM38" s="23"/>
      <c r="AN38" s="3"/>
      <c r="AO38" s="3"/>
      <c r="AP38" s="3"/>
    </row>
    <row r="39" spans="1:42" ht="12.75" x14ac:dyDescent="0.25">
      <c r="A39" s="26" t="s">
        <v>1825</v>
      </c>
      <c r="B39" s="27" t="s">
        <v>3216</v>
      </c>
      <c r="C39" s="3" t="s">
        <v>1825</v>
      </c>
      <c r="D39" s="15" t="str">
        <f>HYPERLINK("http://nb1969.com/webpi/2022-002442_Webpi.HTML","2022-002442")</f>
        <v>2022-002442</v>
      </c>
      <c r="E39" s="19">
        <v>44642</v>
      </c>
      <c r="F39" s="16" t="s">
        <v>1846</v>
      </c>
      <c r="G39" s="15" t="str">
        <f>HYPERLINK("http://grafico.sapi.gob.ve/marcas/ef2022/2022002442.jpg","mixta")</f>
        <v>mixta</v>
      </c>
      <c r="H39" s="16" t="s">
        <v>1887</v>
      </c>
      <c r="I39" s="3"/>
      <c r="J39" s="3"/>
      <c r="K39" s="17">
        <v>44939</v>
      </c>
      <c r="L39" s="3" t="s">
        <v>1993</v>
      </c>
      <c r="M39" s="3" t="s">
        <v>2775</v>
      </c>
      <c r="N39" s="20" t="s">
        <v>2945</v>
      </c>
      <c r="O39" s="3" t="s">
        <v>2329</v>
      </c>
      <c r="P39" s="3" t="s">
        <v>3217</v>
      </c>
      <c r="Q39" s="20" t="s">
        <v>3218</v>
      </c>
      <c r="R39" s="3"/>
      <c r="S39" s="3">
        <v>1100194</v>
      </c>
      <c r="T39" s="3" t="s">
        <v>1994</v>
      </c>
      <c r="U39" s="3" t="s">
        <v>3219</v>
      </c>
      <c r="V39" s="3" t="s">
        <v>1995</v>
      </c>
      <c r="W39" s="17">
        <v>44938</v>
      </c>
      <c r="X39" s="3"/>
      <c r="Y39" s="3"/>
      <c r="Z39" s="3" t="s">
        <v>3220</v>
      </c>
      <c r="AA39" s="17">
        <v>44938</v>
      </c>
      <c r="AB39" s="3" t="s">
        <v>3220</v>
      </c>
      <c r="AC39" s="3"/>
      <c r="AD39" s="3" t="s">
        <v>3221</v>
      </c>
      <c r="AE39" s="3"/>
      <c r="AF39" s="3"/>
      <c r="AG39" s="3"/>
      <c r="AH39" s="6">
        <v>175</v>
      </c>
      <c r="AI39" s="6"/>
      <c r="AJ39" s="6"/>
      <c r="AK39" s="3"/>
      <c r="AL39" s="3"/>
      <c r="AM39" s="23"/>
      <c r="AN39" s="3"/>
      <c r="AO39" s="3"/>
      <c r="AP39" s="3"/>
    </row>
    <row r="40" spans="1:42" ht="12.75" x14ac:dyDescent="0.25">
      <c r="A40" s="26" t="s">
        <v>1568</v>
      </c>
      <c r="B40" s="27" t="s">
        <v>3222</v>
      </c>
      <c r="C40" s="3" t="s">
        <v>1568</v>
      </c>
      <c r="D40" s="15" t="str">
        <f>HYPERLINK("http://nb1969.com/webpi/2022-002460_Webpi.HTML","2022-002460")</f>
        <v>2022-002460</v>
      </c>
      <c r="E40" s="19">
        <v>44643</v>
      </c>
      <c r="F40" s="16" t="s">
        <v>1846</v>
      </c>
      <c r="G40" s="16" t="s">
        <v>1863</v>
      </c>
      <c r="H40" s="16" t="s">
        <v>1870</v>
      </c>
      <c r="I40" s="3"/>
      <c r="J40" s="3"/>
      <c r="K40" s="17">
        <v>45363</v>
      </c>
      <c r="L40" s="3" t="s">
        <v>1996</v>
      </c>
      <c r="M40" s="3" t="s">
        <v>3046</v>
      </c>
      <c r="N40" s="20" t="s">
        <v>3223</v>
      </c>
      <c r="O40" s="3" t="s">
        <v>1997</v>
      </c>
      <c r="P40" s="3"/>
      <c r="Q40" s="20"/>
      <c r="R40" s="3"/>
      <c r="S40" s="3">
        <v>1115467</v>
      </c>
      <c r="T40" s="3" t="s">
        <v>1997</v>
      </c>
      <c r="U40" s="3" t="s">
        <v>1998</v>
      </c>
      <c r="V40" s="3" t="s">
        <v>1855</v>
      </c>
      <c r="W40" s="17">
        <v>45341</v>
      </c>
      <c r="X40" s="17">
        <v>45363</v>
      </c>
      <c r="Y40" s="3">
        <v>627</v>
      </c>
      <c r="Z40" s="3" t="s">
        <v>3048</v>
      </c>
      <c r="AA40" s="17">
        <v>45342</v>
      </c>
      <c r="AB40" s="3" t="s">
        <v>3049</v>
      </c>
      <c r="AC40" s="3"/>
      <c r="AD40" s="3" t="s">
        <v>3224</v>
      </c>
      <c r="AE40" s="3"/>
      <c r="AF40" s="3"/>
      <c r="AG40" s="3"/>
      <c r="AH40" s="6">
        <v>87</v>
      </c>
      <c r="AI40" s="6"/>
      <c r="AJ40" s="6"/>
      <c r="AK40" s="3"/>
      <c r="AL40" s="3"/>
      <c r="AM40" s="23"/>
      <c r="AN40" s="3"/>
      <c r="AO40" s="3"/>
      <c r="AP40" s="3"/>
    </row>
    <row r="41" spans="1:42" ht="12.75" x14ac:dyDescent="0.25">
      <c r="A41" s="26" t="s">
        <v>1636</v>
      </c>
      <c r="B41" s="27" t="s">
        <v>3225</v>
      </c>
      <c r="C41" s="3" t="s">
        <v>1636</v>
      </c>
      <c r="D41" s="15" t="str">
        <f>HYPERLINK("http://nb1969.com/webpi/2022-002686_Webpi.HTML","2022-002686")</f>
        <v>2022-002686</v>
      </c>
      <c r="E41" s="19">
        <v>44649</v>
      </c>
      <c r="F41" s="16" t="s">
        <v>1846</v>
      </c>
      <c r="G41" s="16" t="s">
        <v>1863</v>
      </c>
      <c r="H41" s="16" t="s">
        <v>1937</v>
      </c>
      <c r="I41" s="3" t="s">
        <v>3226</v>
      </c>
      <c r="J41" s="17">
        <v>44893</v>
      </c>
      <c r="K41" s="17">
        <v>50372</v>
      </c>
      <c r="L41" s="3" t="s">
        <v>1999</v>
      </c>
      <c r="M41" s="3" t="s">
        <v>3001</v>
      </c>
      <c r="N41" s="20" t="s">
        <v>3227</v>
      </c>
      <c r="O41" s="3" t="s">
        <v>2000</v>
      </c>
      <c r="P41" s="3"/>
      <c r="Q41" s="20"/>
      <c r="R41" s="3"/>
      <c r="S41" s="3">
        <v>1107257</v>
      </c>
      <c r="T41" s="3" t="s">
        <v>2001</v>
      </c>
      <c r="U41" s="3" t="s">
        <v>3228</v>
      </c>
      <c r="V41" s="3" t="s">
        <v>1878</v>
      </c>
      <c r="W41" s="17">
        <v>44907</v>
      </c>
      <c r="X41" s="3"/>
      <c r="Y41" s="3">
        <v>345866</v>
      </c>
      <c r="Z41" s="3" t="s">
        <v>3005</v>
      </c>
      <c r="AA41" s="17">
        <v>44907</v>
      </c>
      <c r="AB41" s="3">
        <v>9</v>
      </c>
      <c r="AC41" s="3"/>
      <c r="AD41" s="3" t="s">
        <v>3229</v>
      </c>
      <c r="AE41" s="3"/>
      <c r="AF41" s="3"/>
      <c r="AG41" s="3"/>
      <c r="AH41" s="6">
        <v>192</v>
      </c>
      <c r="AI41" s="6"/>
      <c r="AJ41" s="6"/>
      <c r="AK41" s="3"/>
      <c r="AL41" s="3"/>
      <c r="AM41" s="23"/>
      <c r="AN41" s="3"/>
      <c r="AO41" s="3"/>
      <c r="AP41" s="3"/>
    </row>
    <row r="42" spans="1:42" ht="12.75" x14ac:dyDescent="0.25">
      <c r="A42" s="26" t="s">
        <v>1621</v>
      </c>
      <c r="B42" s="27" t="s">
        <v>3230</v>
      </c>
      <c r="C42" s="3" t="s">
        <v>1621</v>
      </c>
      <c r="D42" s="15" t="str">
        <f>HYPERLINK("http://nb1969.com/webpi/2022-002734_Webpi.HTML","2022-002734")</f>
        <v>2022-002734</v>
      </c>
      <c r="E42" s="19">
        <v>44650</v>
      </c>
      <c r="F42" s="16" t="s">
        <v>1846</v>
      </c>
      <c r="G42" s="15" t="str">
        <f>HYPERLINK("http://grafico.sapi.gob.ve/marcas/ef2022/2022002734.jpg","mixta")</f>
        <v>mixta</v>
      </c>
      <c r="H42" s="16" t="s">
        <v>1887</v>
      </c>
      <c r="I42" s="3"/>
      <c r="J42" s="3"/>
      <c r="K42" s="17">
        <v>45202</v>
      </c>
      <c r="L42" s="3" t="s">
        <v>2002</v>
      </c>
      <c r="M42" s="3" t="s">
        <v>3019</v>
      </c>
      <c r="N42" s="20" t="s">
        <v>3231</v>
      </c>
      <c r="O42" s="3" t="s">
        <v>2003</v>
      </c>
      <c r="P42" s="3"/>
      <c r="Q42" s="20" t="s">
        <v>3232</v>
      </c>
      <c r="R42" s="3"/>
      <c r="S42" s="3">
        <v>1123182</v>
      </c>
      <c r="T42" s="3" t="s">
        <v>2004</v>
      </c>
      <c r="U42" s="3" t="s">
        <v>2005</v>
      </c>
      <c r="V42" s="3" t="s">
        <v>1855</v>
      </c>
      <c r="W42" s="17">
        <v>45219</v>
      </c>
      <c r="X42" s="3"/>
      <c r="Y42" s="3">
        <v>0</v>
      </c>
      <c r="Z42" s="3" t="s">
        <v>3019</v>
      </c>
      <c r="AA42" s="17">
        <v>45219</v>
      </c>
      <c r="AB42" s="3" t="s">
        <v>3233</v>
      </c>
      <c r="AC42" s="3"/>
      <c r="AD42" s="3" t="s">
        <v>3234</v>
      </c>
      <c r="AE42" s="3"/>
      <c r="AF42" s="3"/>
      <c r="AG42" s="3"/>
      <c r="AH42" s="6">
        <v>67</v>
      </c>
      <c r="AI42" s="6"/>
      <c r="AJ42" s="6"/>
      <c r="AK42" s="3"/>
      <c r="AL42" s="3"/>
      <c r="AM42" s="23"/>
      <c r="AN42" s="3"/>
      <c r="AO42" s="3"/>
      <c r="AP42" s="3"/>
    </row>
    <row r="43" spans="1:42" ht="12.75" x14ac:dyDescent="0.25">
      <c r="A43" s="26" t="s">
        <v>1596</v>
      </c>
      <c r="B43" s="27" t="s">
        <v>3235</v>
      </c>
      <c r="C43" s="3" t="s">
        <v>1596</v>
      </c>
      <c r="D43" s="15" t="str">
        <f>HYPERLINK("http://nb1969.com/webpi/2022-002792_Webpi.HTML","2022-002792")</f>
        <v>2022-002792</v>
      </c>
      <c r="E43" s="19">
        <v>44651</v>
      </c>
      <c r="F43" s="16" t="s">
        <v>1846</v>
      </c>
      <c r="G43" s="15" t="str">
        <f>HYPERLINK("http://grafico.sapi.gob.ve/marcas/ef2022/2022002792.jpg","mixta")</f>
        <v>mixta</v>
      </c>
      <c r="H43" s="16" t="s">
        <v>1870</v>
      </c>
      <c r="I43" s="3" t="s">
        <v>3236</v>
      </c>
      <c r="J43" s="17">
        <v>45251</v>
      </c>
      <c r="K43" s="17">
        <v>50730</v>
      </c>
      <c r="L43" s="3" t="s">
        <v>2006</v>
      </c>
      <c r="M43" s="3" t="s">
        <v>3001</v>
      </c>
      <c r="N43" s="20" t="s">
        <v>3237</v>
      </c>
      <c r="O43" s="3" t="s">
        <v>3238</v>
      </c>
      <c r="P43" s="3" t="s">
        <v>3239</v>
      </c>
      <c r="Q43" s="20" t="s">
        <v>3240</v>
      </c>
      <c r="R43" s="3"/>
      <c r="S43" s="3">
        <v>1019633</v>
      </c>
      <c r="T43" s="3" t="s">
        <v>2007</v>
      </c>
      <c r="U43" s="3" t="s">
        <v>3241</v>
      </c>
      <c r="V43" s="3" t="s">
        <v>1855</v>
      </c>
      <c r="W43" s="17">
        <v>45260</v>
      </c>
      <c r="X43" s="3"/>
      <c r="Y43" s="3">
        <v>394493</v>
      </c>
      <c r="Z43" s="3" t="s">
        <v>3005</v>
      </c>
      <c r="AA43" s="17">
        <v>45260</v>
      </c>
      <c r="AB43" s="3">
        <v>25</v>
      </c>
      <c r="AC43" s="3"/>
      <c r="AD43" s="3" t="s">
        <v>3242</v>
      </c>
      <c r="AE43" s="3"/>
      <c r="AF43" s="3"/>
      <c r="AG43" s="3"/>
      <c r="AH43" s="6">
        <v>175</v>
      </c>
      <c r="AI43" s="6"/>
      <c r="AJ43" s="6"/>
      <c r="AK43" s="3"/>
      <c r="AL43" s="3"/>
      <c r="AM43" s="23"/>
      <c r="AN43" s="3"/>
      <c r="AO43" s="3"/>
      <c r="AP43" s="3"/>
    </row>
    <row r="44" spans="1:42" ht="12.75" x14ac:dyDescent="0.25">
      <c r="A44" s="26" t="s">
        <v>1775</v>
      </c>
      <c r="B44" s="27" t="s">
        <v>3243</v>
      </c>
      <c r="C44" s="3" t="s">
        <v>1775</v>
      </c>
      <c r="D44" s="15" t="str">
        <f>HYPERLINK("http://nb1969.com/webpi/2022-003195_Webpi.HTML","2022-003195")</f>
        <v>2022-003195</v>
      </c>
      <c r="E44" s="19">
        <v>44662</v>
      </c>
      <c r="F44" s="16" t="s">
        <v>1846</v>
      </c>
      <c r="G44" s="16" t="s">
        <v>1863</v>
      </c>
      <c r="H44" s="16" t="s">
        <v>2008</v>
      </c>
      <c r="I44" s="3" t="s">
        <v>3244</v>
      </c>
      <c r="J44" s="17">
        <v>45208</v>
      </c>
      <c r="K44" s="17">
        <v>50687</v>
      </c>
      <c r="L44" s="3" t="s">
        <v>2009</v>
      </c>
      <c r="M44" s="3" t="s">
        <v>3001</v>
      </c>
      <c r="N44" s="20" t="s">
        <v>3245</v>
      </c>
      <c r="O44" s="3" t="s">
        <v>3246</v>
      </c>
      <c r="P44" s="3" t="s">
        <v>3247</v>
      </c>
      <c r="Q44" s="20"/>
      <c r="R44" s="3" t="s">
        <v>3248</v>
      </c>
      <c r="S44" s="3">
        <v>1123372</v>
      </c>
      <c r="T44" s="3" t="s">
        <v>2010</v>
      </c>
      <c r="U44" s="3" t="s">
        <v>3249</v>
      </c>
      <c r="V44" s="3" t="s">
        <v>1878</v>
      </c>
      <c r="W44" s="17">
        <v>45246</v>
      </c>
      <c r="X44" s="3"/>
      <c r="Y44" s="3">
        <v>391649</v>
      </c>
      <c r="Z44" s="3" t="s">
        <v>3005</v>
      </c>
      <c r="AA44" s="17">
        <v>45246</v>
      </c>
      <c r="AB44" s="3">
        <v>1</v>
      </c>
      <c r="AC44" s="3"/>
      <c r="AD44" s="3" t="s">
        <v>3250</v>
      </c>
      <c r="AE44" s="3"/>
      <c r="AF44" s="3"/>
      <c r="AG44" s="3"/>
      <c r="AH44" s="6">
        <v>57</v>
      </c>
      <c r="AI44" s="6"/>
      <c r="AJ44" s="6"/>
      <c r="AK44" s="3"/>
      <c r="AL44" s="3"/>
      <c r="AM44" s="23"/>
      <c r="AN44" s="3"/>
      <c r="AO44" s="3"/>
      <c r="AP44" s="3"/>
    </row>
    <row r="45" spans="1:42" ht="12.75" x14ac:dyDescent="0.25">
      <c r="A45" s="26" t="s">
        <v>1840</v>
      </c>
      <c r="B45" s="27" t="s">
        <v>3251</v>
      </c>
      <c r="C45" s="3" t="s">
        <v>1840</v>
      </c>
      <c r="D45" s="15" t="str">
        <f>HYPERLINK("http://nb1969.com/webpi/2022-003339_Webpi.HTML","2022-003339")</f>
        <v>2022-003339</v>
      </c>
      <c r="E45" s="19">
        <v>44671</v>
      </c>
      <c r="F45" s="16" t="s">
        <v>1846</v>
      </c>
      <c r="G45" s="15" t="str">
        <f>HYPERLINK("http://grafico.sapi.gob.ve/marcas/ef2022/2022003339.jpg","mixta")</f>
        <v>mixta</v>
      </c>
      <c r="H45" s="16" t="s">
        <v>1882</v>
      </c>
      <c r="I45" s="3" t="s">
        <v>3252</v>
      </c>
      <c r="J45" s="17">
        <v>44923</v>
      </c>
      <c r="K45" s="17">
        <v>50402</v>
      </c>
      <c r="L45" s="3" t="s">
        <v>2011</v>
      </c>
      <c r="M45" s="3" t="s">
        <v>3001</v>
      </c>
      <c r="N45" s="20" t="s">
        <v>3253</v>
      </c>
      <c r="O45" s="3" t="s">
        <v>2012</v>
      </c>
      <c r="P45" s="3"/>
      <c r="Q45" s="20" t="s">
        <v>3254</v>
      </c>
      <c r="R45" s="3" t="s">
        <v>3255</v>
      </c>
      <c r="S45" s="3">
        <v>1123436</v>
      </c>
      <c r="T45" s="3" t="s">
        <v>2013</v>
      </c>
      <c r="U45" s="3" t="s">
        <v>2014</v>
      </c>
      <c r="V45" s="3" t="s">
        <v>1850</v>
      </c>
      <c r="W45" s="17">
        <v>44939</v>
      </c>
      <c r="X45" s="3"/>
      <c r="Y45" s="3">
        <v>350500</v>
      </c>
      <c r="Z45" s="3" t="s">
        <v>3005</v>
      </c>
      <c r="AA45" s="17">
        <v>44939</v>
      </c>
      <c r="AB45" s="3">
        <v>16</v>
      </c>
      <c r="AC45" s="3"/>
      <c r="AD45" s="3" t="s">
        <v>3256</v>
      </c>
      <c r="AE45" s="3"/>
      <c r="AF45" s="3"/>
      <c r="AG45" s="3"/>
      <c r="AH45" s="6">
        <v>43</v>
      </c>
      <c r="AI45" s="6"/>
      <c r="AJ45" s="6"/>
      <c r="AK45" s="3"/>
      <c r="AL45" s="3"/>
      <c r="AM45" s="23"/>
      <c r="AN45" s="3"/>
      <c r="AO45" s="3"/>
      <c r="AP45" s="3"/>
    </row>
    <row r="46" spans="1:42" ht="12.75" x14ac:dyDescent="0.25">
      <c r="A46" s="26" t="s">
        <v>1732</v>
      </c>
      <c r="B46" s="27" t="s">
        <v>3257</v>
      </c>
      <c r="C46" s="3" t="s">
        <v>1732</v>
      </c>
      <c r="D46" s="15" t="str">
        <f>HYPERLINK("http://nb1969.com/webpi/2022-003370_Webpi.HTML","2022-003370")</f>
        <v>2022-003370</v>
      </c>
      <c r="E46" s="19">
        <v>44671</v>
      </c>
      <c r="F46" s="16" t="s">
        <v>1846</v>
      </c>
      <c r="G46" s="16" t="s">
        <v>1863</v>
      </c>
      <c r="H46" s="16" t="s">
        <v>2015</v>
      </c>
      <c r="I46" s="3"/>
      <c r="J46" s="3"/>
      <c r="K46" s="17">
        <v>44868</v>
      </c>
      <c r="L46" s="3" t="s">
        <v>2016</v>
      </c>
      <c r="M46" s="3" t="s">
        <v>3019</v>
      </c>
      <c r="N46" s="20" t="s">
        <v>3258</v>
      </c>
      <c r="O46" s="3" t="s">
        <v>2256</v>
      </c>
      <c r="P46" s="3" t="s">
        <v>2017</v>
      </c>
      <c r="Q46" s="20"/>
      <c r="R46" s="3" t="s">
        <v>3259</v>
      </c>
      <c r="S46" s="3">
        <v>1122041</v>
      </c>
      <c r="T46" s="3" t="s">
        <v>2018</v>
      </c>
      <c r="U46" s="3" t="s">
        <v>2019</v>
      </c>
      <c r="V46" s="3" t="s">
        <v>1878</v>
      </c>
      <c r="W46" s="17">
        <v>44887</v>
      </c>
      <c r="X46" s="3"/>
      <c r="Y46" s="3">
        <v>0</v>
      </c>
      <c r="Z46" s="3" t="s">
        <v>3019</v>
      </c>
      <c r="AA46" s="17">
        <v>44887</v>
      </c>
      <c r="AB46" s="3" t="s">
        <v>3260</v>
      </c>
      <c r="AC46" s="3"/>
      <c r="AD46" s="3" t="s">
        <v>3261</v>
      </c>
      <c r="AE46" s="3"/>
      <c r="AF46" s="3"/>
      <c r="AG46" s="3"/>
      <c r="AH46" s="6">
        <v>104</v>
      </c>
      <c r="AI46" s="6"/>
      <c r="AJ46" s="6"/>
      <c r="AK46" s="3"/>
      <c r="AL46" s="3"/>
      <c r="AM46" s="23"/>
      <c r="AN46" s="20"/>
      <c r="AO46" s="16"/>
      <c r="AP46" s="22"/>
    </row>
    <row r="47" spans="1:42" ht="12.75" x14ac:dyDescent="0.25">
      <c r="A47" s="26" t="s">
        <v>1768</v>
      </c>
      <c r="B47" s="27" t="s">
        <v>3262</v>
      </c>
      <c r="C47" s="3" t="s">
        <v>1768</v>
      </c>
      <c r="D47" s="15" t="str">
        <f>HYPERLINK("http://nb1969.com/webpi/2022-003383_Webpi.HTML","2022-003383")</f>
        <v>2022-003383</v>
      </c>
      <c r="E47" s="19">
        <v>44671</v>
      </c>
      <c r="F47" s="16" t="s">
        <v>1846</v>
      </c>
      <c r="G47" s="15" t="str">
        <f>HYPERLINK("http://grafico.sapi.gob.ve/marcas/ef2022/2022003383.jpg","mixta")</f>
        <v>mixta</v>
      </c>
      <c r="H47" s="16" t="s">
        <v>1887</v>
      </c>
      <c r="I47" s="3"/>
      <c r="J47" s="3"/>
      <c r="K47" s="17">
        <v>45502</v>
      </c>
      <c r="L47" s="3" t="s">
        <v>2020</v>
      </c>
      <c r="M47" s="3" t="s">
        <v>3025</v>
      </c>
      <c r="N47" s="20" t="s">
        <v>3263</v>
      </c>
      <c r="O47" s="3" t="s">
        <v>3264</v>
      </c>
      <c r="P47" s="3" t="s">
        <v>3265</v>
      </c>
      <c r="Q47" s="20" t="s">
        <v>3266</v>
      </c>
      <c r="R47" s="3"/>
      <c r="S47" s="3">
        <v>1116626</v>
      </c>
      <c r="T47" s="3" t="s">
        <v>2021</v>
      </c>
      <c r="U47" s="3" t="s">
        <v>2022</v>
      </c>
      <c r="V47" s="3" t="s">
        <v>1855</v>
      </c>
      <c r="W47" s="17">
        <v>45481</v>
      </c>
      <c r="X47" s="17">
        <v>45502</v>
      </c>
      <c r="Y47" s="3">
        <v>632</v>
      </c>
      <c r="Z47" s="3" t="s">
        <v>3027</v>
      </c>
      <c r="AA47" s="17">
        <v>45481</v>
      </c>
      <c r="AB47" s="3" t="s">
        <v>3267</v>
      </c>
      <c r="AC47" s="3"/>
      <c r="AD47" s="3" t="s">
        <v>3268</v>
      </c>
      <c r="AE47" s="3"/>
      <c r="AF47" s="3"/>
      <c r="AG47" s="3"/>
      <c r="AH47" s="6">
        <v>195</v>
      </c>
      <c r="AI47" s="6"/>
      <c r="AJ47" s="6"/>
      <c r="AK47" s="3"/>
      <c r="AL47" s="3"/>
      <c r="AM47" s="23"/>
      <c r="AN47" s="3"/>
      <c r="AO47" s="3"/>
      <c r="AP47" s="3"/>
    </row>
    <row r="48" spans="1:42" ht="12.75" x14ac:dyDescent="0.25">
      <c r="A48" s="26" t="s">
        <v>1586</v>
      </c>
      <c r="B48" s="27" t="s">
        <v>3269</v>
      </c>
      <c r="C48" s="3" t="s">
        <v>1586</v>
      </c>
      <c r="D48" s="15" t="str">
        <f>HYPERLINK("http://nb1969.com/webpi/2022-003549_Webpi.HTML","2022-003549")</f>
        <v>2022-003549</v>
      </c>
      <c r="E48" s="19">
        <v>44676</v>
      </c>
      <c r="F48" s="16" t="s">
        <v>1902</v>
      </c>
      <c r="G48" s="16" t="s">
        <v>1863</v>
      </c>
      <c r="H48" s="16" t="s">
        <v>1903</v>
      </c>
      <c r="I48" s="3" t="s">
        <v>3270</v>
      </c>
      <c r="J48" s="17">
        <v>44923</v>
      </c>
      <c r="K48" s="17">
        <v>50402</v>
      </c>
      <c r="L48" s="3" t="s">
        <v>2023</v>
      </c>
      <c r="M48" s="3" t="s">
        <v>3001</v>
      </c>
      <c r="N48" s="20" t="s">
        <v>3271</v>
      </c>
      <c r="O48" s="3" t="s">
        <v>2024</v>
      </c>
      <c r="P48" s="3"/>
      <c r="Q48" s="20"/>
      <c r="R48" s="3"/>
      <c r="S48" s="3">
        <v>1123497</v>
      </c>
      <c r="T48" s="3" t="s">
        <v>2025</v>
      </c>
      <c r="U48" s="3" t="s">
        <v>2026</v>
      </c>
      <c r="V48" s="3" t="s">
        <v>1855</v>
      </c>
      <c r="W48" s="17">
        <v>44964</v>
      </c>
      <c r="X48" s="3"/>
      <c r="Y48" s="3">
        <v>353268</v>
      </c>
      <c r="Z48" s="3" t="s">
        <v>3005</v>
      </c>
      <c r="AA48" s="17">
        <v>44964</v>
      </c>
      <c r="AB48" s="3">
        <v>46</v>
      </c>
      <c r="AC48" s="3"/>
      <c r="AD48" s="3" t="s">
        <v>3272</v>
      </c>
      <c r="AE48" s="3"/>
      <c r="AF48" s="3"/>
      <c r="AG48" s="3"/>
      <c r="AH48" s="6">
        <v>193</v>
      </c>
      <c r="AI48" s="6"/>
      <c r="AJ48" s="6"/>
      <c r="AK48" s="3"/>
      <c r="AL48" s="3"/>
      <c r="AM48" s="23"/>
      <c r="AN48" s="3"/>
      <c r="AO48" s="3"/>
      <c r="AP48" s="3"/>
    </row>
    <row r="49" spans="1:42" ht="12.75" x14ac:dyDescent="0.25">
      <c r="A49" s="26" t="s">
        <v>1570</v>
      </c>
      <c r="B49" s="27" t="s">
        <v>3273</v>
      </c>
      <c r="C49" s="3" t="s">
        <v>1570</v>
      </c>
      <c r="D49" s="15" t="str">
        <f>HYPERLINK("http://nb1969.com/webpi/2022-003661_Webpi.HTML","2022-003661")</f>
        <v>2022-003661</v>
      </c>
      <c r="E49" s="19">
        <v>44679</v>
      </c>
      <c r="F49" s="16" t="s">
        <v>1846</v>
      </c>
      <c r="G49" s="15" t="str">
        <f>HYPERLINK("http://grafico.sapi.gob.ve/marcas/ef2022/2022003661.jpg","mixta")</f>
        <v>mixta</v>
      </c>
      <c r="H49" s="16" t="s">
        <v>1887</v>
      </c>
      <c r="I49" s="3" t="s">
        <v>3274</v>
      </c>
      <c r="J49" s="17">
        <v>45251</v>
      </c>
      <c r="K49" s="17">
        <v>50730</v>
      </c>
      <c r="L49" s="3" t="s">
        <v>2027</v>
      </c>
      <c r="M49" s="3" t="s">
        <v>3001</v>
      </c>
      <c r="N49" s="20" t="s">
        <v>3275</v>
      </c>
      <c r="O49" s="3" t="s">
        <v>2028</v>
      </c>
      <c r="P49" s="3"/>
      <c r="Q49" s="20" t="s">
        <v>3276</v>
      </c>
      <c r="R49" s="3"/>
      <c r="S49" s="3">
        <v>1123537</v>
      </c>
      <c r="T49" s="3" t="s">
        <v>2029</v>
      </c>
      <c r="U49" s="3" t="s">
        <v>2030</v>
      </c>
      <c r="V49" s="3" t="s">
        <v>1855</v>
      </c>
      <c r="W49" s="17">
        <v>45266</v>
      </c>
      <c r="X49" s="3"/>
      <c r="Y49" s="3">
        <v>663298</v>
      </c>
      <c r="Z49" s="3" t="s">
        <v>3005</v>
      </c>
      <c r="AA49" s="17">
        <v>45266</v>
      </c>
      <c r="AB49" s="3">
        <v>30</v>
      </c>
      <c r="AC49" s="3"/>
      <c r="AD49" s="3" t="s">
        <v>3277</v>
      </c>
      <c r="AE49" s="3"/>
      <c r="AF49" s="3"/>
      <c r="AG49" s="3"/>
      <c r="AH49" s="6">
        <v>161</v>
      </c>
      <c r="AI49" s="6"/>
      <c r="AJ49" s="6"/>
      <c r="AK49" s="3"/>
      <c r="AL49" s="3"/>
      <c r="AM49" s="23"/>
      <c r="AN49" s="3"/>
      <c r="AO49" s="3"/>
      <c r="AP49" s="3"/>
    </row>
    <row r="50" spans="1:42" ht="12.75" x14ac:dyDescent="0.25">
      <c r="A50" s="26" t="s">
        <v>1644</v>
      </c>
      <c r="B50" s="27" t="s">
        <v>3278</v>
      </c>
      <c r="C50" s="3" t="s">
        <v>1644</v>
      </c>
      <c r="D50" s="15" t="str">
        <f>HYPERLINK("http://nb1969.com/webpi/2022-003819_Webpi.HTML","2022-003819")</f>
        <v>2022-003819</v>
      </c>
      <c r="E50" s="19">
        <v>44684</v>
      </c>
      <c r="F50" s="16" t="s">
        <v>1846</v>
      </c>
      <c r="G50" s="15" t="str">
        <f>HYPERLINK("http://grafico.sapi.gob.ve/marcas/ef2022/2022003819.jpg","mixta")</f>
        <v>mixta</v>
      </c>
      <c r="H50" s="16" t="s">
        <v>1964</v>
      </c>
      <c r="I50" s="3"/>
      <c r="J50" s="3"/>
      <c r="K50" s="17">
        <v>45363</v>
      </c>
      <c r="L50" s="3" t="s">
        <v>2031</v>
      </c>
      <c r="M50" s="3" t="s">
        <v>3046</v>
      </c>
      <c r="N50" s="20" t="s">
        <v>3279</v>
      </c>
      <c r="O50" s="3" t="s">
        <v>2032</v>
      </c>
      <c r="P50" s="3"/>
      <c r="Q50" s="20" t="s">
        <v>3280</v>
      </c>
      <c r="R50" s="3"/>
      <c r="S50" s="3">
        <v>1123229</v>
      </c>
      <c r="T50" s="3" t="s">
        <v>2033</v>
      </c>
      <c r="U50" s="3" t="s">
        <v>2034</v>
      </c>
      <c r="V50" s="3" t="s">
        <v>1855</v>
      </c>
      <c r="W50" s="17">
        <v>45341</v>
      </c>
      <c r="X50" s="17">
        <v>45363</v>
      </c>
      <c r="Y50" s="3">
        <v>627</v>
      </c>
      <c r="Z50" s="3" t="s">
        <v>3048</v>
      </c>
      <c r="AA50" s="17">
        <v>45342</v>
      </c>
      <c r="AB50" s="3" t="s">
        <v>3049</v>
      </c>
      <c r="AC50" s="3"/>
      <c r="AD50" s="3" t="s">
        <v>3281</v>
      </c>
      <c r="AE50" s="3"/>
      <c r="AF50" s="3"/>
      <c r="AG50" s="3"/>
      <c r="AH50" s="6">
        <v>189</v>
      </c>
      <c r="AI50" s="6"/>
      <c r="AJ50" s="6"/>
      <c r="AK50" s="3"/>
      <c r="AL50" s="3"/>
      <c r="AM50" s="23"/>
      <c r="AN50" s="3"/>
      <c r="AO50" s="3"/>
      <c r="AP50" s="3"/>
    </row>
    <row r="51" spans="1:42" ht="12.75" x14ac:dyDescent="0.25">
      <c r="A51" s="26" t="s">
        <v>1604</v>
      </c>
      <c r="B51" s="27" t="s">
        <v>3282</v>
      </c>
      <c r="C51" s="3" t="s">
        <v>1604</v>
      </c>
      <c r="D51" s="15" t="str">
        <f>HYPERLINK("http://nb1969.com/webpi/2022-003975_Webpi.HTML","2022-003975")</f>
        <v>2022-003975</v>
      </c>
      <c r="E51" s="19">
        <v>44691</v>
      </c>
      <c r="F51" s="16" t="s">
        <v>1902</v>
      </c>
      <c r="G51" s="16" t="s">
        <v>1863</v>
      </c>
      <c r="H51" s="16" t="s">
        <v>1903</v>
      </c>
      <c r="I51" s="3"/>
      <c r="J51" s="3"/>
      <c r="K51" s="17">
        <v>44911</v>
      </c>
      <c r="L51" s="3" t="s">
        <v>2035</v>
      </c>
      <c r="M51" s="3" t="s">
        <v>3025</v>
      </c>
      <c r="N51" s="20" t="s">
        <v>3283</v>
      </c>
      <c r="O51" s="3" t="s">
        <v>2036</v>
      </c>
      <c r="P51" s="3"/>
      <c r="Q51" s="20"/>
      <c r="R51" s="3"/>
      <c r="S51" s="3">
        <v>1092389</v>
      </c>
      <c r="T51" s="3" t="s">
        <v>2037</v>
      </c>
      <c r="U51" s="3" t="s">
        <v>3284</v>
      </c>
      <c r="V51" s="3" t="s">
        <v>1855</v>
      </c>
      <c r="W51" s="17">
        <v>44893</v>
      </c>
      <c r="X51" s="17">
        <v>44911</v>
      </c>
      <c r="Y51" s="3">
        <v>619</v>
      </c>
      <c r="Z51" s="3" t="s">
        <v>3027</v>
      </c>
      <c r="AA51" s="17">
        <v>44893</v>
      </c>
      <c r="AB51" s="3" t="s">
        <v>3285</v>
      </c>
      <c r="AC51" s="3"/>
      <c r="AD51" s="3" t="s">
        <v>3286</v>
      </c>
      <c r="AE51" s="3"/>
      <c r="AF51" s="3"/>
      <c r="AG51" s="3"/>
      <c r="AH51" s="6">
        <v>38</v>
      </c>
      <c r="AI51" s="6"/>
      <c r="AJ51" s="6"/>
      <c r="AK51" s="16"/>
      <c r="AL51" s="16"/>
      <c r="AM51" s="22"/>
      <c r="AN51" s="3"/>
      <c r="AO51" s="3"/>
      <c r="AP51" s="3"/>
    </row>
    <row r="52" spans="1:42" ht="12.75" x14ac:dyDescent="0.25">
      <c r="A52" s="26" t="s">
        <v>1769</v>
      </c>
      <c r="B52" s="27" t="s">
        <v>3287</v>
      </c>
      <c r="C52" s="3" t="s">
        <v>1769</v>
      </c>
      <c r="D52" s="15" t="str">
        <f>HYPERLINK("http://nb1969.com/webpi/2022-003997_Webpi.HTML","2022-003997")</f>
        <v>2022-003997</v>
      </c>
      <c r="E52" s="19">
        <v>44692</v>
      </c>
      <c r="F52" s="16" t="s">
        <v>1846</v>
      </c>
      <c r="G52" s="16" t="s">
        <v>1863</v>
      </c>
      <c r="H52" s="16" t="s">
        <v>1929</v>
      </c>
      <c r="I52" s="3"/>
      <c r="J52" s="3"/>
      <c r="K52" s="17">
        <v>45181</v>
      </c>
      <c r="L52" s="3" t="s">
        <v>2038</v>
      </c>
      <c r="M52" s="3" t="s">
        <v>3036</v>
      </c>
      <c r="N52" s="20" t="s">
        <v>3288</v>
      </c>
      <c r="O52" s="3" t="s">
        <v>2039</v>
      </c>
      <c r="P52" s="3"/>
      <c r="Q52" s="20"/>
      <c r="R52" s="3"/>
      <c r="S52" s="3">
        <v>1087816</v>
      </c>
      <c r="T52" s="3" t="s">
        <v>2040</v>
      </c>
      <c r="U52" s="3" t="s">
        <v>2041</v>
      </c>
      <c r="V52" s="3" t="s">
        <v>1855</v>
      </c>
      <c r="W52" s="17">
        <v>45161</v>
      </c>
      <c r="X52" s="17">
        <v>45181</v>
      </c>
      <c r="Y52" s="3">
        <v>623</v>
      </c>
      <c r="Z52" s="3" t="s">
        <v>3042</v>
      </c>
      <c r="AA52" s="17">
        <v>45161</v>
      </c>
      <c r="AB52" s="3" t="s">
        <v>3289</v>
      </c>
      <c r="AC52" s="3"/>
      <c r="AD52" s="3" t="s">
        <v>3290</v>
      </c>
      <c r="AE52" s="3"/>
      <c r="AF52" s="3"/>
      <c r="AG52" s="3"/>
      <c r="AH52" s="6">
        <v>119</v>
      </c>
      <c r="AI52" s="6"/>
      <c r="AJ52" s="6"/>
      <c r="AK52" s="3"/>
      <c r="AL52" s="3"/>
      <c r="AM52" s="23"/>
      <c r="AN52" s="20"/>
      <c r="AO52" s="16"/>
      <c r="AP52" s="22"/>
    </row>
    <row r="53" spans="1:42" ht="12.75" x14ac:dyDescent="0.25">
      <c r="A53" s="26" t="s">
        <v>1600</v>
      </c>
      <c r="B53" s="27" t="s">
        <v>3291</v>
      </c>
      <c r="C53" s="3" t="s">
        <v>1600</v>
      </c>
      <c r="D53" s="15" t="str">
        <f>HYPERLINK("http://nb1969.com/webpi/2022-004033_Webpi.HTML","2022-004033")</f>
        <v>2022-004033</v>
      </c>
      <c r="E53" s="19">
        <v>44692</v>
      </c>
      <c r="F53" s="16" t="s">
        <v>1846</v>
      </c>
      <c r="G53" s="16" t="s">
        <v>1863</v>
      </c>
      <c r="H53" s="16" t="s">
        <v>1851</v>
      </c>
      <c r="I53" s="3"/>
      <c r="J53" s="3"/>
      <c r="K53" s="17">
        <v>45229</v>
      </c>
      <c r="L53" s="3" t="s">
        <v>2042</v>
      </c>
      <c r="M53" s="3" t="s">
        <v>3292</v>
      </c>
      <c r="N53" s="20" t="s">
        <v>3100</v>
      </c>
      <c r="O53" s="3" t="s">
        <v>2043</v>
      </c>
      <c r="P53" s="3"/>
      <c r="Q53" s="20"/>
      <c r="R53" s="3"/>
      <c r="S53" s="3">
        <v>1111534</v>
      </c>
      <c r="T53" s="3" t="s">
        <v>2044</v>
      </c>
      <c r="U53" s="3" t="s">
        <v>2045</v>
      </c>
      <c r="V53" s="3" t="s">
        <v>1855</v>
      </c>
      <c r="W53" s="17">
        <v>45208</v>
      </c>
      <c r="X53" s="17">
        <v>45229</v>
      </c>
      <c r="Y53" s="3">
        <v>624</v>
      </c>
      <c r="Z53" s="3" t="s">
        <v>3293</v>
      </c>
      <c r="AA53" s="17">
        <v>45208</v>
      </c>
      <c r="AB53" s="3" t="s">
        <v>3294</v>
      </c>
      <c r="AC53" s="3"/>
      <c r="AD53" s="3" t="s">
        <v>3295</v>
      </c>
      <c r="AE53" s="3"/>
      <c r="AF53" s="3"/>
      <c r="AG53" s="3"/>
      <c r="AH53" s="6">
        <v>34</v>
      </c>
      <c r="AI53" s="6"/>
      <c r="AJ53" s="6"/>
      <c r="AK53" s="3"/>
      <c r="AL53" s="3"/>
      <c r="AM53" s="23"/>
      <c r="AN53" s="3"/>
      <c r="AO53" s="3"/>
      <c r="AP53" s="3"/>
    </row>
    <row r="54" spans="1:42" ht="12.75" x14ac:dyDescent="0.25">
      <c r="A54" s="26" t="s">
        <v>1820</v>
      </c>
      <c r="B54" s="27" t="s">
        <v>3296</v>
      </c>
      <c r="C54" s="3" t="s">
        <v>1820</v>
      </c>
      <c r="D54" s="15" t="str">
        <f>HYPERLINK("http://nb1969.com/webpi/2022-004053_Webpi.HTML","2022-004053")</f>
        <v>2022-004053</v>
      </c>
      <c r="E54" s="19">
        <v>44692</v>
      </c>
      <c r="F54" s="16" t="s">
        <v>1862</v>
      </c>
      <c r="G54" s="15" t="str">
        <f>HYPERLINK("http://grafico.sapi.gob.ve/marcas/ef2022/2022004053.jpg","mixta")</f>
        <v>mixta</v>
      </c>
      <c r="H54" s="16" t="s">
        <v>1864</v>
      </c>
      <c r="I54" s="3" t="s">
        <v>3297</v>
      </c>
      <c r="J54" s="17">
        <v>45208</v>
      </c>
      <c r="K54" s="17">
        <v>50687</v>
      </c>
      <c r="L54" s="3" t="s">
        <v>2046</v>
      </c>
      <c r="M54" s="3" t="s">
        <v>3001</v>
      </c>
      <c r="N54" s="20" t="s">
        <v>3298</v>
      </c>
      <c r="O54" s="3" t="s">
        <v>2047</v>
      </c>
      <c r="P54" s="3"/>
      <c r="Q54" s="20" t="s">
        <v>3299</v>
      </c>
      <c r="R54" s="3"/>
      <c r="S54" s="3">
        <v>1081332</v>
      </c>
      <c r="T54" s="3" t="s">
        <v>2048</v>
      </c>
      <c r="U54" s="3" t="s">
        <v>2049</v>
      </c>
      <c r="V54" s="3" t="s">
        <v>1855</v>
      </c>
      <c r="W54" s="17">
        <v>45250</v>
      </c>
      <c r="X54" s="3"/>
      <c r="Y54" s="3">
        <v>392346</v>
      </c>
      <c r="Z54" s="3" t="s">
        <v>3005</v>
      </c>
      <c r="AA54" s="17">
        <v>45250</v>
      </c>
      <c r="AB54" s="3">
        <v>35</v>
      </c>
      <c r="AC54" s="3"/>
      <c r="AD54" s="3" t="s">
        <v>3300</v>
      </c>
      <c r="AE54" s="3"/>
      <c r="AF54" s="3"/>
      <c r="AG54" s="3"/>
      <c r="AH54" s="6">
        <v>58</v>
      </c>
      <c r="AI54" s="6"/>
      <c r="AJ54" s="6"/>
      <c r="AK54" s="3"/>
      <c r="AL54" s="3"/>
      <c r="AM54" s="23"/>
      <c r="AN54" s="3"/>
      <c r="AO54" s="3"/>
      <c r="AP54" s="3"/>
    </row>
    <row r="55" spans="1:42" ht="12.75" x14ac:dyDescent="0.25">
      <c r="A55" s="26" t="s">
        <v>1810</v>
      </c>
      <c r="B55" s="27" t="s">
        <v>3301</v>
      </c>
      <c r="C55" s="3" t="s">
        <v>1810</v>
      </c>
      <c r="D55" s="15" t="str">
        <f>HYPERLINK("http://nb1969.com/webpi/2022-004216_Webpi.HTML","2022-004216")</f>
        <v>2022-004216</v>
      </c>
      <c r="E55" s="19">
        <v>44697</v>
      </c>
      <c r="F55" s="16" t="s">
        <v>1862</v>
      </c>
      <c r="G55" s="15" t="str">
        <f>HYPERLINK("http://grafico.sapi.gob.ve/marcas/ef2022/2022004216.jpg","mixta")</f>
        <v>mixta</v>
      </c>
      <c r="H55" s="16" t="s">
        <v>2050</v>
      </c>
      <c r="I55" s="3" t="s">
        <v>3302</v>
      </c>
      <c r="J55" s="17">
        <v>45208</v>
      </c>
      <c r="K55" s="17">
        <v>50687</v>
      </c>
      <c r="L55" s="3" t="s">
        <v>2051</v>
      </c>
      <c r="M55" s="3" t="s">
        <v>3001</v>
      </c>
      <c r="N55" s="20" t="s">
        <v>3303</v>
      </c>
      <c r="O55" s="3" t="s">
        <v>3304</v>
      </c>
      <c r="P55" s="3"/>
      <c r="Q55" s="20" t="s">
        <v>3305</v>
      </c>
      <c r="R55" s="3"/>
      <c r="S55" s="3">
        <v>1123759</v>
      </c>
      <c r="T55" s="3" t="s">
        <v>2052</v>
      </c>
      <c r="U55" s="3" t="s">
        <v>2053</v>
      </c>
      <c r="V55" s="3" t="s">
        <v>1878</v>
      </c>
      <c r="W55" s="17">
        <v>45218</v>
      </c>
      <c r="X55" s="3"/>
      <c r="Y55" s="3">
        <v>386096</v>
      </c>
      <c r="Z55" s="3" t="s">
        <v>3005</v>
      </c>
      <c r="AA55" s="17">
        <v>45218</v>
      </c>
      <c r="AB55" s="3">
        <v>39</v>
      </c>
      <c r="AC55" s="3"/>
      <c r="AD55" s="3" t="s">
        <v>3306</v>
      </c>
      <c r="AE55" s="3"/>
      <c r="AF55" s="3"/>
      <c r="AG55" s="3"/>
      <c r="AH55" s="6">
        <v>61</v>
      </c>
      <c r="AI55" s="6"/>
      <c r="AJ55" s="6"/>
      <c r="AK55" s="20" t="s">
        <v>1355</v>
      </c>
      <c r="AL55" s="16" t="s">
        <v>255</v>
      </c>
      <c r="AM55" s="22">
        <v>45539</v>
      </c>
      <c r="AN55" s="20"/>
      <c r="AO55" s="16"/>
      <c r="AP55" s="22"/>
    </row>
    <row r="56" spans="1:42" ht="12.75" x14ac:dyDescent="0.25">
      <c r="A56" s="26" t="s">
        <v>1739</v>
      </c>
      <c r="B56" s="27" t="s">
        <v>3309</v>
      </c>
      <c r="C56" s="3" t="s">
        <v>1739</v>
      </c>
      <c r="D56" s="15" t="str">
        <f>HYPERLINK("http://nb1969.com/webpi/2022-004218_Webpi.HTML","2022-004218")</f>
        <v>2022-004218</v>
      </c>
      <c r="E56" s="19">
        <v>44697</v>
      </c>
      <c r="F56" s="16" t="s">
        <v>1846</v>
      </c>
      <c r="G56" s="15" t="str">
        <f>HYPERLINK("http://grafico.sapi.gob.ve/marcas/ef2022/2022004218.jpg","mixta")</f>
        <v>mixta</v>
      </c>
      <c r="H56" s="16" t="s">
        <v>1870</v>
      </c>
      <c r="I56" s="3" t="s">
        <v>3310</v>
      </c>
      <c r="J56" s="17">
        <v>45208</v>
      </c>
      <c r="K56" s="17">
        <v>50687</v>
      </c>
      <c r="L56" s="3" t="s">
        <v>2051</v>
      </c>
      <c r="M56" s="3" t="s">
        <v>3001</v>
      </c>
      <c r="N56" s="20" t="s">
        <v>3311</v>
      </c>
      <c r="O56" s="3" t="s">
        <v>1975</v>
      </c>
      <c r="P56" s="3"/>
      <c r="Q56" s="20" t="s">
        <v>3305</v>
      </c>
      <c r="R56" s="3"/>
      <c r="S56" s="3">
        <v>1123759</v>
      </c>
      <c r="T56" s="3" t="s">
        <v>2052</v>
      </c>
      <c r="U56" s="3" t="s">
        <v>2053</v>
      </c>
      <c r="V56" s="3" t="s">
        <v>1878</v>
      </c>
      <c r="W56" s="17">
        <v>45218</v>
      </c>
      <c r="X56" s="3"/>
      <c r="Y56" s="3">
        <v>386096</v>
      </c>
      <c r="Z56" s="3" t="s">
        <v>3005</v>
      </c>
      <c r="AA56" s="17">
        <v>45218</v>
      </c>
      <c r="AB56" s="3">
        <v>25</v>
      </c>
      <c r="AC56" s="3"/>
      <c r="AD56" s="3" t="s">
        <v>3312</v>
      </c>
      <c r="AE56" s="3"/>
      <c r="AF56" s="3"/>
      <c r="AG56" s="3"/>
      <c r="AH56" s="6">
        <v>158</v>
      </c>
      <c r="AI56" s="6"/>
      <c r="AJ56" s="6"/>
      <c r="AK56" s="3"/>
      <c r="AL56" s="3"/>
      <c r="AM56" s="23"/>
      <c r="AN56" s="3"/>
      <c r="AO56" s="3"/>
      <c r="AP56" s="3"/>
    </row>
    <row r="57" spans="1:42" ht="12.75" x14ac:dyDescent="0.25">
      <c r="A57" s="26" t="s">
        <v>1692</v>
      </c>
      <c r="B57" s="27" t="s">
        <v>3313</v>
      </c>
      <c r="C57" s="3" t="s">
        <v>1692</v>
      </c>
      <c r="D57" s="15" t="str">
        <f>HYPERLINK("http://nb1969.com/webpi/2022-004219_Webpi.HTML","2022-004219")</f>
        <v>2022-004219</v>
      </c>
      <c r="E57" s="19">
        <v>44697</v>
      </c>
      <c r="F57" s="16" t="s">
        <v>1846</v>
      </c>
      <c r="G57" s="15" t="str">
        <f>HYPERLINK("http://grafico.sapi.gob.ve/marcas/ef2022/2022004219.jpg","mixta")</f>
        <v>mixta</v>
      </c>
      <c r="H57" s="16" t="s">
        <v>1870</v>
      </c>
      <c r="I57" s="3" t="s">
        <v>3314</v>
      </c>
      <c r="J57" s="17">
        <v>45208</v>
      </c>
      <c r="K57" s="17">
        <v>50687</v>
      </c>
      <c r="L57" s="3" t="s">
        <v>2054</v>
      </c>
      <c r="M57" s="3" t="s">
        <v>3001</v>
      </c>
      <c r="N57" s="20" t="s">
        <v>3311</v>
      </c>
      <c r="O57" s="3" t="s">
        <v>1975</v>
      </c>
      <c r="P57" s="3"/>
      <c r="Q57" s="20" t="s">
        <v>3315</v>
      </c>
      <c r="R57" s="3"/>
      <c r="S57" s="3">
        <v>1123759</v>
      </c>
      <c r="T57" s="3" t="s">
        <v>2052</v>
      </c>
      <c r="U57" s="3" t="s">
        <v>2053</v>
      </c>
      <c r="V57" s="3" t="s">
        <v>1878</v>
      </c>
      <c r="W57" s="17">
        <v>45218</v>
      </c>
      <c r="X57" s="3"/>
      <c r="Y57" s="3">
        <v>386096</v>
      </c>
      <c r="Z57" s="3" t="s">
        <v>3005</v>
      </c>
      <c r="AA57" s="17">
        <v>45218</v>
      </c>
      <c r="AB57" s="3">
        <v>25</v>
      </c>
      <c r="AC57" s="3"/>
      <c r="AD57" s="3" t="s">
        <v>3316</v>
      </c>
      <c r="AE57" s="3"/>
      <c r="AF57" s="3"/>
      <c r="AG57" s="3"/>
      <c r="AH57" s="6">
        <v>135</v>
      </c>
      <c r="AI57" s="6"/>
      <c r="AJ57" s="6"/>
      <c r="AK57" s="16"/>
      <c r="AL57" s="16"/>
      <c r="AM57" s="22"/>
      <c r="AN57" s="3"/>
      <c r="AO57" s="3"/>
      <c r="AP57" s="3"/>
    </row>
    <row r="58" spans="1:42" ht="12.75" x14ac:dyDescent="0.25">
      <c r="A58" s="26" t="s">
        <v>1643</v>
      </c>
      <c r="B58" s="27" t="s">
        <v>3317</v>
      </c>
      <c r="C58" s="3" t="s">
        <v>1643</v>
      </c>
      <c r="D58" s="15" t="str">
        <f>HYPERLINK("http://nb1969.com/webpi/2022-004226_Webpi.HTML","2022-004226")</f>
        <v>2022-004226</v>
      </c>
      <c r="E58" s="19">
        <v>44697</v>
      </c>
      <c r="F58" s="16" t="s">
        <v>1846</v>
      </c>
      <c r="G58" s="15" t="str">
        <f>HYPERLINK("http://grafico.sapi.gob.ve/marcas/ef2022/2022004226.jpg","mixta")</f>
        <v>mixta</v>
      </c>
      <c r="H58" s="16" t="s">
        <v>1929</v>
      </c>
      <c r="I58" s="3"/>
      <c r="J58" s="3"/>
      <c r="K58" s="17">
        <v>44911</v>
      </c>
      <c r="L58" s="3" t="s">
        <v>2055</v>
      </c>
      <c r="M58" s="3" t="s">
        <v>3025</v>
      </c>
      <c r="N58" s="20" t="s">
        <v>3318</v>
      </c>
      <c r="O58" s="3" t="s">
        <v>2056</v>
      </c>
      <c r="P58" s="3"/>
      <c r="Q58" s="20" t="s">
        <v>3319</v>
      </c>
      <c r="R58" s="3"/>
      <c r="S58" s="3">
        <v>1100779</v>
      </c>
      <c r="T58" s="3" t="s">
        <v>2057</v>
      </c>
      <c r="U58" s="3" t="s">
        <v>3320</v>
      </c>
      <c r="V58" s="3" t="s">
        <v>1855</v>
      </c>
      <c r="W58" s="17">
        <v>44893</v>
      </c>
      <c r="X58" s="17">
        <v>44911</v>
      </c>
      <c r="Y58" s="3">
        <v>619</v>
      </c>
      <c r="Z58" s="3" t="s">
        <v>3027</v>
      </c>
      <c r="AA58" s="17">
        <v>44893</v>
      </c>
      <c r="AB58" s="3" t="s">
        <v>3285</v>
      </c>
      <c r="AC58" s="3"/>
      <c r="AD58" s="3" t="s">
        <v>3321</v>
      </c>
      <c r="AE58" s="3"/>
      <c r="AF58" s="3"/>
      <c r="AG58" s="3"/>
      <c r="AH58" s="6">
        <v>83</v>
      </c>
      <c r="AI58" s="6"/>
      <c r="AJ58" s="6"/>
      <c r="AK58" s="16"/>
      <c r="AL58" s="16"/>
      <c r="AM58" s="22"/>
      <c r="AN58" s="3"/>
      <c r="AO58" s="3"/>
      <c r="AP58" s="3"/>
    </row>
    <row r="59" spans="1:42" ht="12.75" x14ac:dyDescent="0.25">
      <c r="A59" s="26" t="s">
        <v>1682</v>
      </c>
      <c r="B59" s="27" t="s">
        <v>3322</v>
      </c>
      <c r="C59" s="3" t="s">
        <v>1682</v>
      </c>
      <c r="D59" s="15" t="str">
        <f>HYPERLINK("http://nb1969.com/webpi/2022-004236_Webpi.HTML","2022-004236")</f>
        <v>2022-004236</v>
      </c>
      <c r="E59" s="19">
        <v>44698</v>
      </c>
      <c r="F59" s="16" t="s">
        <v>1846</v>
      </c>
      <c r="G59" s="15" t="str">
        <f>HYPERLINK("http://grafico.sapi.gob.ve/marcas/ef2022/2022004236.jpg","mixta")</f>
        <v>mixta</v>
      </c>
      <c r="H59" s="16" t="s">
        <v>1929</v>
      </c>
      <c r="I59" s="3" t="s">
        <v>3323</v>
      </c>
      <c r="J59" s="17">
        <v>45033</v>
      </c>
      <c r="K59" s="17">
        <v>50512</v>
      </c>
      <c r="L59" s="3" t="s">
        <v>2058</v>
      </c>
      <c r="M59" s="3" t="s">
        <v>3001</v>
      </c>
      <c r="N59" s="20" t="s">
        <v>3324</v>
      </c>
      <c r="O59" s="3" t="s">
        <v>2059</v>
      </c>
      <c r="P59" s="3" t="s">
        <v>2060</v>
      </c>
      <c r="Q59" s="20" t="s">
        <v>3325</v>
      </c>
      <c r="R59" s="3"/>
      <c r="S59" s="3">
        <v>1115507</v>
      </c>
      <c r="T59" s="3" t="s">
        <v>2061</v>
      </c>
      <c r="U59" s="3" t="s">
        <v>3326</v>
      </c>
      <c r="V59" s="3" t="s">
        <v>1861</v>
      </c>
      <c r="W59" s="17">
        <v>45043</v>
      </c>
      <c r="X59" s="3"/>
      <c r="Y59" s="3">
        <v>361846</v>
      </c>
      <c r="Z59" s="3" t="s">
        <v>3005</v>
      </c>
      <c r="AA59" s="17">
        <v>45043</v>
      </c>
      <c r="AB59" s="3">
        <v>5</v>
      </c>
      <c r="AC59" s="3"/>
      <c r="AD59" s="3" t="s">
        <v>3327</v>
      </c>
      <c r="AE59" s="3"/>
      <c r="AF59" s="3"/>
      <c r="AG59" s="3"/>
      <c r="AH59" s="6">
        <v>180</v>
      </c>
      <c r="AI59" s="6"/>
      <c r="AJ59" s="6"/>
      <c r="AK59" s="3"/>
      <c r="AL59" s="3"/>
      <c r="AM59" s="23"/>
      <c r="AN59" s="3"/>
      <c r="AO59" s="3"/>
      <c r="AP59" s="3"/>
    </row>
    <row r="60" spans="1:42" ht="12.75" x14ac:dyDescent="0.25">
      <c r="A60" s="26" t="s">
        <v>1702</v>
      </c>
      <c r="B60" s="27" t="s">
        <v>3328</v>
      </c>
      <c r="C60" s="3" t="s">
        <v>1702</v>
      </c>
      <c r="D60" s="15" t="str">
        <f>HYPERLINK("http://nb1969.com/webpi/2022-004260_Webpi.HTML","2022-004260")</f>
        <v>2022-004260</v>
      </c>
      <c r="E60" s="19">
        <v>44698</v>
      </c>
      <c r="F60" s="16" t="s">
        <v>1846</v>
      </c>
      <c r="G60" s="15" t="str">
        <f>HYPERLINK("http://grafico.sapi.gob.ve/marcas/ef2022/2022004260.jpg","mixta")</f>
        <v>mixta</v>
      </c>
      <c r="H60" s="16" t="s">
        <v>1882</v>
      </c>
      <c r="I60" s="3" t="s">
        <v>3329</v>
      </c>
      <c r="J60" s="17">
        <v>45033</v>
      </c>
      <c r="K60" s="17">
        <v>50512</v>
      </c>
      <c r="L60" s="3" t="s">
        <v>2062</v>
      </c>
      <c r="M60" s="3" t="s">
        <v>3001</v>
      </c>
      <c r="N60" s="20" t="s">
        <v>3330</v>
      </c>
      <c r="O60" s="3" t="s">
        <v>2063</v>
      </c>
      <c r="P60" s="3"/>
      <c r="Q60" s="20" t="s">
        <v>3331</v>
      </c>
      <c r="R60" s="3"/>
      <c r="S60" s="3">
        <v>1123465</v>
      </c>
      <c r="T60" s="3" t="s">
        <v>2064</v>
      </c>
      <c r="U60" s="3" t="s">
        <v>2065</v>
      </c>
      <c r="V60" s="3" t="s">
        <v>1855</v>
      </c>
      <c r="W60" s="17">
        <v>45071</v>
      </c>
      <c r="X60" s="3"/>
      <c r="Y60" s="3">
        <v>365306</v>
      </c>
      <c r="Z60" s="3" t="s">
        <v>3005</v>
      </c>
      <c r="AA60" s="17">
        <v>45071</v>
      </c>
      <c r="AB60" s="3">
        <v>16</v>
      </c>
      <c r="AC60" s="3"/>
      <c r="AD60" s="3" t="s">
        <v>3332</v>
      </c>
      <c r="AE60" s="3"/>
      <c r="AF60" s="3"/>
      <c r="AG60" s="3"/>
      <c r="AH60" s="6">
        <v>24</v>
      </c>
      <c r="AI60" s="6"/>
      <c r="AJ60" s="6"/>
      <c r="AK60" s="3"/>
      <c r="AL60" s="3"/>
      <c r="AM60" s="23"/>
      <c r="AN60" s="3"/>
      <c r="AO60" s="3"/>
      <c r="AP60" s="3"/>
    </row>
    <row r="61" spans="1:42" ht="12.75" x14ac:dyDescent="0.25">
      <c r="A61" s="26" t="s">
        <v>1551</v>
      </c>
      <c r="B61" s="27" t="s">
        <v>3333</v>
      </c>
      <c r="C61" s="3" t="s">
        <v>1551</v>
      </c>
      <c r="D61" s="15" t="str">
        <f>HYPERLINK("http://nb1969.com/webpi/2022-004765_Webpi.HTML","2022-004765")</f>
        <v>2022-004765</v>
      </c>
      <c r="E61" s="19">
        <v>44713</v>
      </c>
      <c r="F61" s="16" t="s">
        <v>1862</v>
      </c>
      <c r="G61" s="15" t="str">
        <f>HYPERLINK("http://grafico.sapi.gob.ve/marcas/ef2022/2022004765.jpg","mixta")</f>
        <v>mixta</v>
      </c>
      <c r="H61" s="16" t="s">
        <v>1864</v>
      </c>
      <c r="I61" s="3" t="s">
        <v>3334</v>
      </c>
      <c r="J61" s="17">
        <v>45033</v>
      </c>
      <c r="K61" s="17">
        <v>50512</v>
      </c>
      <c r="L61" s="3" t="s">
        <v>2066</v>
      </c>
      <c r="M61" s="3" t="s">
        <v>3001</v>
      </c>
      <c r="N61" s="20" t="s">
        <v>3335</v>
      </c>
      <c r="O61" s="3" t="s">
        <v>2067</v>
      </c>
      <c r="P61" s="3"/>
      <c r="Q61" s="20" t="s">
        <v>3336</v>
      </c>
      <c r="R61" s="3" t="s">
        <v>3337</v>
      </c>
      <c r="S61" s="3">
        <v>1123988</v>
      </c>
      <c r="T61" s="3" t="s">
        <v>2068</v>
      </c>
      <c r="U61" s="3" t="s">
        <v>3338</v>
      </c>
      <c r="V61" s="3" t="s">
        <v>1850</v>
      </c>
      <c r="W61" s="17">
        <v>45076</v>
      </c>
      <c r="X61" s="3"/>
      <c r="Y61" s="3">
        <v>365828</v>
      </c>
      <c r="Z61" s="3" t="s">
        <v>3005</v>
      </c>
      <c r="AA61" s="17">
        <v>45076</v>
      </c>
      <c r="AB61" s="3">
        <v>35</v>
      </c>
      <c r="AC61" s="3"/>
      <c r="AD61" s="3" t="s">
        <v>3339</v>
      </c>
      <c r="AE61" s="3"/>
      <c r="AF61" s="3"/>
      <c r="AG61" s="3"/>
      <c r="AH61" s="6">
        <v>30</v>
      </c>
      <c r="AI61" s="6"/>
      <c r="AJ61" s="6"/>
      <c r="AK61" s="3"/>
      <c r="AL61" s="3"/>
      <c r="AM61" s="23"/>
      <c r="AN61" s="3"/>
      <c r="AO61" s="3"/>
      <c r="AP61" s="3"/>
    </row>
    <row r="62" spans="1:42" ht="12.75" x14ac:dyDescent="0.25">
      <c r="A62" s="26" t="s">
        <v>1671</v>
      </c>
      <c r="B62" s="27" t="s">
        <v>3340</v>
      </c>
      <c r="C62" s="3" t="s">
        <v>1671</v>
      </c>
      <c r="D62" s="15" t="str">
        <f>HYPERLINK("http://nb1969.com/webpi/2022-005027_Webpi.HTML","2022-005027")</f>
        <v>2022-005027</v>
      </c>
      <c r="E62" s="19">
        <v>44720</v>
      </c>
      <c r="F62" s="16" t="s">
        <v>1862</v>
      </c>
      <c r="G62" s="16" t="s">
        <v>1863</v>
      </c>
      <c r="H62" s="16" t="s">
        <v>1864</v>
      </c>
      <c r="I62" s="3" t="s">
        <v>3341</v>
      </c>
      <c r="J62" s="17">
        <v>45208</v>
      </c>
      <c r="K62" s="17">
        <v>50687</v>
      </c>
      <c r="L62" s="3" t="s">
        <v>2069</v>
      </c>
      <c r="M62" s="3" t="s">
        <v>3001</v>
      </c>
      <c r="N62" s="20" t="s">
        <v>3342</v>
      </c>
      <c r="O62" s="3" t="s">
        <v>2676</v>
      </c>
      <c r="P62" s="3" t="s">
        <v>3343</v>
      </c>
      <c r="Q62" s="20"/>
      <c r="R62" s="3"/>
      <c r="S62" s="3">
        <v>1124091</v>
      </c>
      <c r="T62" s="3" t="s">
        <v>2070</v>
      </c>
      <c r="U62" s="3" t="s">
        <v>3344</v>
      </c>
      <c r="V62" s="3" t="s">
        <v>1878</v>
      </c>
      <c r="W62" s="17">
        <v>45224</v>
      </c>
      <c r="X62" s="3"/>
      <c r="Y62" s="3">
        <v>387393</v>
      </c>
      <c r="Z62" s="3" t="s">
        <v>3005</v>
      </c>
      <c r="AA62" s="17">
        <v>45224</v>
      </c>
      <c r="AB62" s="3">
        <v>35</v>
      </c>
      <c r="AC62" s="3"/>
      <c r="AD62" s="3" t="s">
        <v>3345</v>
      </c>
      <c r="AE62" s="3"/>
      <c r="AF62" s="3"/>
      <c r="AG62" s="3"/>
      <c r="AH62" s="6">
        <v>191</v>
      </c>
      <c r="AI62" s="6"/>
      <c r="AJ62" s="6"/>
      <c r="AK62" s="20" t="s">
        <v>1331</v>
      </c>
      <c r="AL62" s="16" t="s">
        <v>1210</v>
      </c>
      <c r="AM62" s="22">
        <v>45699</v>
      </c>
      <c r="AN62" s="20" t="s">
        <v>1542</v>
      </c>
      <c r="AO62" s="16" t="s">
        <v>1306</v>
      </c>
      <c r="AP62" s="22">
        <v>45683</v>
      </c>
    </row>
    <row r="63" spans="1:42" ht="12.75" x14ac:dyDescent="0.25">
      <c r="A63" s="26" t="s">
        <v>1789</v>
      </c>
      <c r="B63" s="27" t="s">
        <v>3346</v>
      </c>
      <c r="C63" s="3" t="s">
        <v>1789</v>
      </c>
      <c r="D63" s="15" t="str">
        <f>HYPERLINK("http://nb1969.com/webpi/2022-005122_Webpi.HTML","2022-005122")</f>
        <v>2022-005122</v>
      </c>
      <c r="E63" s="19">
        <v>44722</v>
      </c>
      <c r="F63" s="16" t="s">
        <v>1846</v>
      </c>
      <c r="G63" s="16" t="s">
        <v>1863</v>
      </c>
      <c r="H63" s="16" t="s">
        <v>1929</v>
      </c>
      <c r="I63" s="3" t="s">
        <v>3347</v>
      </c>
      <c r="J63" s="17">
        <v>45033</v>
      </c>
      <c r="K63" s="17">
        <v>50512</v>
      </c>
      <c r="L63" s="3" t="s">
        <v>2071</v>
      </c>
      <c r="M63" s="3" t="s">
        <v>3001</v>
      </c>
      <c r="N63" s="20" t="s">
        <v>1962</v>
      </c>
      <c r="O63" s="3" t="s">
        <v>3348</v>
      </c>
      <c r="P63" s="3" t="s">
        <v>3349</v>
      </c>
      <c r="Q63" s="20"/>
      <c r="R63" s="3"/>
      <c r="S63" s="3">
        <v>1037205</v>
      </c>
      <c r="T63" s="3" t="s">
        <v>1932</v>
      </c>
      <c r="U63" s="3" t="s">
        <v>3107</v>
      </c>
      <c r="V63" s="3" t="s">
        <v>1855</v>
      </c>
      <c r="W63" s="17">
        <v>45132</v>
      </c>
      <c r="X63" s="3"/>
      <c r="Y63" s="3">
        <v>202322696</v>
      </c>
      <c r="Z63" s="3" t="s">
        <v>3180</v>
      </c>
      <c r="AA63" s="17">
        <v>45132</v>
      </c>
      <c r="AB63" s="3" t="s">
        <v>3350</v>
      </c>
      <c r="AC63" s="3"/>
      <c r="AD63" s="3" t="s">
        <v>3351</v>
      </c>
      <c r="AE63" s="3"/>
      <c r="AF63" s="3"/>
      <c r="AG63" s="3"/>
      <c r="AH63" s="6">
        <v>124</v>
      </c>
      <c r="AI63" s="6"/>
      <c r="AJ63" s="6"/>
      <c r="AK63" s="3"/>
      <c r="AL63" s="3"/>
      <c r="AM63" s="23"/>
      <c r="AN63" s="3"/>
      <c r="AO63" s="3"/>
      <c r="AP63" s="3"/>
    </row>
    <row r="64" spans="1:42" ht="12.75" x14ac:dyDescent="0.25">
      <c r="A64" s="26" t="s">
        <v>1754</v>
      </c>
      <c r="B64" s="27" t="s">
        <v>3352</v>
      </c>
      <c r="C64" s="3" t="s">
        <v>1754</v>
      </c>
      <c r="D64" s="15" t="str">
        <f>HYPERLINK("http://nb1969.com/webpi/2022-005313_Webpi.HTML","2022-005313")</f>
        <v>2022-005313</v>
      </c>
      <c r="E64" s="19">
        <v>44728</v>
      </c>
      <c r="F64" s="16" t="s">
        <v>1846</v>
      </c>
      <c r="G64" s="15" t="str">
        <f>HYPERLINK("http://grafico.sapi.gob.ve/marcas/ef2022/2022005313.jpg","mixta")</f>
        <v>mixta</v>
      </c>
      <c r="H64" s="16" t="s">
        <v>1847</v>
      </c>
      <c r="I64" s="3" t="s">
        <v>3353</v>
      </c>
      <c r="J64" s="17">
        <v>45208</v>
      </c>
      <c r="K64" s="17">
        <v>50687</v>
      </c>
      <c r="L64" s="3" t="s">
        <v>2072</v>
      </c>
      <c r="M64" s="3" t="s">
        <v>3001</v>
      </c>
      <c r="N64" s="20" t="s">
        <v>3354</v>
      </c>
      <c r="O64" s="3" t="s">
        <v>3355</v>
      </c>
      <c r="P64" s="3"/>
      <c r="Q64" s="20" t="s">
        <v>3356</v>
      </c>
      <c r="R64" s="3"/>
      <c r="S64" s="3">
        <v>1031574</v>
      </c>
      <c r="T64" s="3" t="s">
        <v>2073</v>
      </c>
      <c r="U64" s="3" t="s">
        <v>2074</v>
      </c>
      <c r="V64" s="3" t="s">
        <v>1855</v>
      </c>
      <c r="W64" s="17">
        <v>45216</v>
      </c>
      <c r="X64" s="3"/>
      <c r="Y64" s="3">
        <v>385393</v>
      </c>
      <c r="Z64" s="3" t="s">
        <v>3005</v>
      </c>
      <c r="AA64" s="17">
        <v>45216</v>
      </c>
      <c r="AB64" s="3">
        <v>3</v>
      </c>
      <c r="AC64" s="3"/>
      <c r="AD64" s="3" t="s">
        <v>3357</v>
      </c>
      <c r="AE64" s="3"/>
      <c r="AF64" s="3"/>
      <c r="AG64" s="3"/>
      <c r="AH64" s="6">
        <v>122</v>
      </c>
      <c r="AI64" s="6"/>
      <c r="AJ64" s="6"/>
      <c r="AK64" s="3"/>
      <c r="AL64" s="3"/>
      <c r="AM64" s="23"/>
      <c r="AN64" s="3"/>
      <c r="AO64" s="3"/>
      <c r="AP64" s="3"/>
    </row>
    <row r="65" spans="1:42" ht="12.75" x14ac:dyDescent="0.25">
      <c r="A65" s="26" t="s">
        <v>1676</v>
      </c>
      <c r="B65" s="27" t="s">
        <v>3358</v>
      </c>
      <c r="C65" s="3" t="s">
        <v>1676</v>
      </c>
      <c r="D65" s="15" t="str">
        <f>HYPERLINK("http://nb1969.com/webpi/2022-005334_Webpi.HTML","2022-005334")</f>
        <v>2022-005334</v>
      </c>
      <c r="E65" s="19">
        <v>44728</v>
      </c>
      <c r="F65" s="16" t="s">
        <v>1846</v>
      </c>
      <c r="G65" s="16" t="s">
        <v>1863</v>
      </c>
      <c r="H65" s="16" t="s">
        <v>1929</v>
      </c>
      <c r="I65" s="3"/>
      <c r="J65" s="3"/>
      <c r="K65" s="17">
        <v>45362</v>
      </c>
      <c r="L65" s="3" t="s">
        <v>2075</v>
      </c>
      <c r="M65" s="3" t="s">
        <v>3036</v>
      </c>
      <c r="N65" s="20" t="s">
        <v>3359</v>
      </c>
      <c r="O65" s="3" t="s">
        <v>2076</v>
      </c>
      <c r="P65" s="3" t="s">
        <v>2077</v>
      </c>
      <c r="Q65" s="20"/>
      <c r="R65" s="3" t="s">
        <v>3360</v>
      </c>
      <c r="S65" s="3">
        <v>1109862</v>
      </c>
      <c r="T65" s="3" t="s">
        <v>1877</v>
      </c>
      <c r="U65" s="3" t="s">
        <v>3033</v>
      </c>
      <c r="V65" s="3" t="s">
        <v>1878</v>
      </c>
      <c r="W65" s="17">
        <v>45342</v>
      </c>
      <c r="X65" s="17">
        <v>45362</v>
      </c>
      <c r="Y65" s="3">
        <v>627</v>
      </c>
      <c r="Z65" s="3" t="s">
        <v>3042</v>
      </c>
      <c r="AA65" s="17">
        <v>45342</v>
      </c>
      <c r="AB65" s="3" t="s">
        <v>3043</v>
      </c>
      <c r="AC65" s="3"/>
      <c r="AD65" s="3" t="s">
        <v>3361</v>
      </c>
      <c r="AE65" s="3"/>
      <c r="AF65" s="3"/>
      <c r="AG65" s="3"/>
      <c r="AH65" s="6">
        <v>56</v>
      </c>
      <c r="AI65" s="6"/>
      <c r="AJ65" s="6"/>
      <c r="AK65" s="3"/>
      <c r="AL65" s="3"/>
      <c r="AM65" s="23"/>
      <c r="AN65" s="3"/>
      <c r="AO65" s="3"/>
      <c r="AP65" s="3"/>
    </row>
    <row r="66" spans="1:42" ht="12.75" x14ac:dyDescent="0.25">
      <c r="A66" s="26" t="s">
        <v>1663</v>
      </c>
      <c r="B66" s="27" t="s">
        <v>3362</v>
      </c>
      <c r="C66" s="3" t="s">
        <v>1663</v>
      </c>
      <c r="D66" s="15" t="str">
        <f>HYPERLINK("http://nb1969.com/webpi/2022-005383_Webpi.HTML","2022-005383")</f>
        <v>2022-005383</v>
      </c>
      <c r="E66" s="19">
        <v>44732</v>
      </c>
      <c r="F66" s="16" t="s">
        <v>1846</v>
      </c>
      <c r="G66" s="15" t="str">
        <f>HYPERLINK("http://grafico.sapi.gob.ve/marcas/ef2022/2022005383.jpg","mixta")</f>
        <v>mixta</v>
      </c>
      <c r="H66" s="16" t="s">
        <v>1870</v>
      </c>
      <c r="I66" s="3" t="s">
        <v>3363</v>
      </c>
      <c r="J66" s="17">
        <v>45208</v>
      </c>
      <c r="K66" s="17">
        <v>50687</v>
      </c>
      <c r="L66" s="3" t="s">
        <v>2078</v>
      </c>
      <c r="M66" s="3" t="s">
        <v>3001</v>
      </c>
      <c r="N66" s="20" t="s">
        <v>3364</v>
      </c>
      <c r="O66" s="3" t="s">
        <v>2079</v>
      </c>
      <c r="P66" s="3" t="s">
        <v>2080</v>
      </c>
      <c r="Q66" s="20" t="s">
        <v>3365</v>
      </c>
      <c r="R66" s="3"/>
      <c r="S66" s="3">
        <v>1124246</v>
      </c>
      <c r="T66" s="3" t="s">
        <v>2081</v>
      </c>
      <c r="U66" s="3" t="s">
        <v>3366</v>
      </c>
      <c r="V66" s="3" t="s">
        <v>1923</v>
      </c>
      <c r="W66" s="17">
        <v>45216</v>
      </c>
      <c r="X66" s="3"/>
      <c r="Y66" s="3">
        <v>385382</v>
      </c>
      <c r="Z66" s="3" t="s">
        <v>3005</v>
      </c>
      <c r="AA66" s="17">
        <v>45216</v>
      </c>
      <c r="AB66" s="3">
        <v>25</v>
      </c>
      <c r="AC66" s="3"/>
      <c r="AD66" s="3" t="s">
        <v>3367</v>
      </c>
      <c r="AE66" s="3"/>
      <c r="AF66" s="3"/>
      <c r="AG66" s="3"/>
      <c r="AH66" s="6">
        <v>194</v>
      </c>
      <c r="AI66" s="6"/>
      <c r="AJ66" s="6"/>
      <c r="AK66" s="16"/>
      <c r="AL66" s="16"/>
      <c r="AM66" s="22"/>
      <c r="AN66" s="3"/>
      <c r="AO66" s="3"/>
      <c r="AP66" s="3"/>
    </row>
    <row r="67" spans="1:42" ht="12.75" x14ac:dyDescent="0.25">
      <c r="A67" s="26" t="s">
        <v>1685</v>
      </c>
      <c r="B67" s="27" t="s">
        <v>3368</v>
      </c>
      <c r="C67" s="3" t="s">
        <v>1685</v>
      </c>
      <c r="D67" s="15" t="str">
        <f>HYPERLINK("http://nb1969.com/webpi/2022-005555_Webpi.HTML","2022-005555")</f>
        <v>2022-005555</v>
      </c>
      <c r="E67" s="19">
        <v>44739</v>
      </c>
      <c r="F67" s="16" t="s">
        <v>1862</v>
      </c>
      <c r="G67" s="15" t="str">
        <f>HYPERLINK("http://grafico.sapi.gob.ve/marcas/ef2022/2022005555.jpg","mixta")</f>
        <v>mixta</v>
      </c>
      <c r="H67" s="16" t="s">
        <v>1864</v>
      </c>
      <c r="I67" s="3" t="s">
        <v>3369</v>
      </c>
      <c r="J67" s="17">
        <v>45208</v>
      </c>
      <c r="K67" s="17">
        <v>50687</v>
      </c>
      <c r="L67" s="3" t="s">
        <v>2082</v>
      </c>
      <c r="M67" s="3" t="s">
        <v>3001</v>
      </c>
      <c r="N67" s="20" t="s">
        <v>3370</v>
      </c>
      <c r="O67" s="3" t="s">
        <v>3371</v>
      </c>
      <c r="P67" s="3" t="s">
        <v>2083</v>
      </c>
      <c r="Q67" s="20" t="s">
        <v>3372</v>
      </c>
      <c r="R67" s="3"/>
      <c r="S67" s="3">
        <v>1124306</v>
      </c>
      <c r="T67" s="3" t="s">
        <v>2084</v>
      </c>
      <c r="U67" s="3" t="s">
        <v>3373</v>
      </c>
      <c r="V67" s="3" t="s">
        <v>2085</v>
      </c>
      <c r="W67" s="17">
        <v>45239</v>
      </c>
      <c r="X67" s="3"/>
      <c r="Y67" s="3">
        <v>390263</v>
      </c>
      <c r="Z67" s="3" t="s">
        <v>3005</v>
      </c>
      <c r="AA67" s="17">
        <v>45239</v>
      </c>
      <c r="AB67" s="3">
        <v>35</v>
      </c>
      <c r="AC67" s="3"/>
      <c r="AD67" s="3" t="s">
        <v>3374</v>
      </c>
      <c r="AE67" s="3"/>
      <c r="AF67" s="3"/>
      <c r="AG67" s="3"/>
      <c r="AH67" s="6">
        <v>61</v>
      </c>
      <c r="AI67" s="6"/>
      <c r="AJ67" s="6"/>
      <c r="AK67" s="3"/>
      <c r="AL67" s="3"/>
      <c r="AM67" s="23"/>
      <c r="AN67" s="3"/>
      <c r="AO67" s="3"/>
      <c r="AP67" s="3"/>
    </row>
    <row r="68" spans="1:42" ht="12.75" x14ac:dyDescent="0.25">
      <c r="A68" s="26" t="s">
        <v>1552</v>
      </c>
      <c r="B68" s="27" t="s">
        <v>3375</v>
      </c>
      <c r="C68" s="3" t="s">
        <v>1552</v>
      </c>
      <c r="D68" s="15" t="str">
        <f>HYPERLINK("http://nb1969.com/webpi/2022-005605_Webpi.HTML","2022-005605")</f>
        <v>2022-005605</v>
      </c>
      <c r="E68" s="19">
        <v>44740</v>
      </c>
      <c r="F68" s="16" t="s">
        <v>1846</v>
      </c>
      <c r="G68" s="16" t="s">
        <v>1863</v>
      </c>
      <c r="H68" s="16" t="s">
        <v>1929</v>
      </c>
      <c r="I68" s="3"/>
      <c r="J68" s="3"/>
      <c r="K68" s="17">
        <v>45363</v>
      </c>
      <c r="L68" s="3" t="s">
        <v>2086</v>
      </c>
      <c r="M68" s="3" t="s">
        <v>3046</v>
      </c>
      <c r="N68" s="20" t="s">
        <v>3376</v>
      </c>
      <c r="O68" s="3" t="s">
        <v>3377</v>
      </c>
      <c r="P68" s="3" t="s">
        <v>2087</v>
      </c>
      <c r="Q68" s="20"/>
      <c r="R68" s="3"/>
      <c r="S68" s="3">
        <v>1102860</v>
      </c>
      <c r="T68" s="3" t="s">
        <v>2088</v>
      </c>
      <c r="U68" s="3" t="s">
        <v>2089</v>
      </c>
      <c r="V68" s="3" t="s">
        <v>1855</v>
      </c>
      <c r="W68" s="17">
        <v>45341</v>
      </c>
      <c r="X68" s="17">
        <v>45363</v>
      </c>
      <c r="Y68" s="3">
        <v>627</v>
      </c>
      <c r="Z68" s="3" t="s">
        <v>3048</v>
      </c>
      <c r="AA68" s="17">
        <v>45342</v>
      </c>
      <c r="AB68" s="3" t="s">
        <v>3049</v>
      </c>
      <c r="AC68" s="3"/>
      <c r="AD68" s="3" t="s">
        <v>3378</v>
      </c>
      <c r="AE68" s="3"/>
      <c r="AF68" s="3"/>
      <c r="AG68" s="3"/>
      <c r="AH68" s="6">
        <v>163</v>
      </c>
      <c r="AI68" s="6"/>
      <c r="AJ68" s="6"/>
      <c r="AK68" s="20" t="s">
        <v>1342</v>
      </c>
      <c r="AL68" s="16" t="s">
        <v>235</v>
      </c>
      <c r="AM68" s="22">
        <v>45643</v>
      </c>
      <c r="AN68" s="20"/>
      <c r="AO68" s="16"/>
      <c r="AP68" s="22"/>
    </row>
    <row r="69" spans="1:42" ht="12.75" x14ac:dyDescent="0.25">
      <c r="A69" s="26" t="s">
        <v>1605</v>
      </c>
      <c r="B69" s="27" t="s">
        <v>3379</v>
      </c>
      <c r="C69" s="3" t="s">
        <v>1605</v>
      </c>
      <c r="D69" s="15" t="str">
        <f>HYPERLINK("http://nb1969.com/webpi/2022-005675_Webpi.HTML","2022-005675")</f>
        <v>2022-005675</v>
      </c>
      <c r="E69" s="19">
        <v>44742</v>
      </c>
      <c r="F69" s="16" t="s">
        <v>1846</v>
      </c>
      <c r="G69" s="16" t="s">
        <v>1863</v>
      </c>
      <c r="H69" s="16" t="s">
        <v>1929</v>
      </c>
      <c r="I69" s="3" t="s">
        <v>3380</v>
      </c>
      <c r="J69" s="17">
        <v>45078</v>
      </c>
      <c r="K69" s="17">
        <v>50557</v>
      </c>
      <c r="L69" s="3" t="s">
        <v>2090</v>
      </c>
      <c r="M69" s="3" t="s">
        <v>3001</v>
      </c>
      <c r="N69" s="20" t="s">
        <v>2091</v>
      </c>
      <c r="O69" s="3" t="s">
        <v>1935</v>
      </c>
      <c r="P69" s="3"/>
      <c r="Q69" s="20"/>
      <c r="R69" s="3"/>
      <c r="S69" s="3">
        <v>1123166</v>
      </c>
      <c r="T69" s="3" t="s">
        <v>2092</v>
      </c>
      <c r="U69" s="3" t="s">
        <v>2093</v>
      </c>
      <c r="V69" s="3" t="s">
        <v>1855</v>
      </c>
      <c r="W69" s="17">
        <v>45083</v>
      </c>
      <c r="X69" s="3"/>
      <c r="Y69" s="3">
        <v>366714</v>
      </c>
      <c r="Z69" s="3" t="s">
        <v>3005</v>
      </c>
      <c r="AA69" s="17">
        <v>45083</v>
      </c>
      <c r="AB69" s="3">
        <v>5</v>
      </c>
      <c r="AC69" s="3"/>
      <c r="AD69" s="3" t="s">
        <v>3381</v>
      </c>
      <c r="AE69" s="3"/>
      <c r="AF69" s="3"/>
      <c r="AG69" s="3"/>
      <c r="AH69" s="6">
        <v>20</v>
      </c>
      <c r="AI69" s="6"/>
      <c r="AJ69" s="6"/>
      <c r="AK69" s="3"/>
      <c r="AL69" s="3"/>
      <c r="AM69" s="23"/>
      <c r="AN69" s="20"/>
      <c r="AO69" s="16"/>
      <c r="AP69" s="22"/>
    </row>
    <row r="70" spans="1:42" ht="12.75" x14ac:dyDescent="0.25">
      <c r="A70" s="26" t="s">
        <v>1706</v>
      </c>
      <c r="B70" s="27" t="s">
        <v>3382</v>
      </c>
      <c r="C70" s="3" t="s">
        <v>1706</v>
      </c>
      <c r="D70" s="15" t="str">
        <f>HYPERLINK("http://nb1969.com/webpi/2022-005749_Webpi.HTML","2022-005749")</f>
        <v>2022-005749</v>
      </c>
      <c r="E70" s="19">
        <v>44743</v>
      </c>
      <c r="F70" s="16" t="s">
        <v>1846</v>
      </c>
      <c r="G70" s="15" t="str">
        <f>HYPERLINK("http://grafico.sapi.gob.ve/marcas/ef2022/2022005749.jpg","mixta")</f>
        <v>mixta</v>
      </c>
      <c r="H70" s="16" t="s">
        <v>1870</v>
      </c>
      <c r="I70" s="3" t="s">
        <v>3383</v>
      </c>
      <c r="J70" s="17">
        <v>45357</v>
      </c>
      <c r="K70" s="17">
        <v>50835</v>
      </c>
      <c r="L70" s="3" t="s">
        <v>2094</v>
      </c>
      <c r="M70" s="3" t="s">
        <v>3001</v>
      </c>
      <c r="N70" s="20" t="s">
        <v>2095</v>
      </c>
      <c r="O70" s="3" t="s">
        <v>2200</v>
      </c>
      <c r="P70" s="3" t="s">
        <v>3384</v>
      </c>
      <c r="Q70" s="20" t="s">
        <v>3385</v>
      </c>
      <c r="R70" s="3"/>
      <c r="S70" s="3">
        <v>1124399</v>
      </c>
      <c r="T70" s="3" t="s">
        <v>2096</v>
      </c>
      <c r="U70" s="3" t="s">
        <v>2097</v>
      </c>
      <c r="V70" s="3" t="s">
        <v>1878</v>
      </c>
      <c r="W70" s="17">
        <v>45400</v>
      </c>
      <c r="X70" s="3"/>
      <c r="Y70" s="3">
        <v>685467</v>
      </c>
      <c r="Z70" s="3" t="s">
        <v>3005</v>
      </c>
      <c r="AA70" s="17">
        <v>45400</v>
      </c>
      <c r="AB70" s="3">
        <v>25</v>
      </c>
      <c r="AC70" s="3"/>
      <c r="AD70" s="3" t="s">
        <v>3386</v>
      </c>
      <c r="AE70" s="3"/>
      <c r="AF70" s="3"/>
      <c r="AG70" s="3"/>
      <c r="AH70" s="6">
        <v>88</v>
      </c>
      <c r="AI70" s="6"/>
      <c r="AJ70" s="6"/>
      <c r="AK70" s="3"/>
      <c r="AL70" s="3"/>
      <c r="AM70" s="23"/>
      <c r="AN70" s="3"/>
      <c r="AO70" s="3"/>
      <c r="AP70" s="3"/>
    </row>
    <row r="71" spans="1:42" ht="12.75" x14ac:dyDescent="0.25">
      <c r="A71" s="26" t="s">
        <v>1622</v>
      </c>
      <c r="B71" s="27" t="s">
        <v>3387</v>
      </c>
      <c r="C71" s="3" t="s">
        <v>1622</v>
      </c>
      <c r="D71" s="15" t="str">
        <f>HYPERLINK("http://nb1969.com/webpi/2022-005782_Webpi.HTML","2022-005782")</f>
        <v>2022-005782</v>
      </c>
      <c r="E71" s="19">
        <v>44743</v>
      </c>
      <c r="F71" s="16" t="s">
        <v>1846</v>
      </c>
      <c r="G71" s="16" t="s">
        <v>1863</v>
      </c>
      <c r="H71" s="16" t="s">
        <v>1937</v>
      </c>
      <c r="I71" s="3" t="s">
        <v>3388</v>
      </c>
      <c r="J71" s="17">
        <v>45208</v>
      </c>
      <c r="K71" s="17">
        <v>50687</v>
      </c>
      <c r="L71" s="3" t="s">
        <v>2098</v>
      </c>
      <c r="M71" s="3" t="s">
        <v>3001</v>
      </c>
      <c r="N71" s="20" t="s">
        <v>3389</v>
      </c>
      <c r="O71" s="3" t="s">
        <v>2256</v>
      </c>
      <c r="P71" s="3" t="s">
        <v>2017</v>
      </c>
      <c r="Q71" s="20"/>
      <c r="R71" s="3"/>
      <c r="S71" s="3">
        <v>1122041</v>
      </c>
      <c r="T71" s="3" t="s">
        <v>2018</v>
      </c>
      <c r="U71" s="3" t="s">
        <v>2019</v>
      </c>
      <c r="V71" s="3" t="s">
        <v>1878</v>
      </c>
      <c r="W71" s="17">
        <v>45222</v>
      </c>
      <c r="X71" s="3"/>
      <c r="Y71" s="3">
        <v>386866</v>
      </c>
      <c r="Z71" s="3" t="s">
        <v>3005</v>
      </c>
      <c r="AA71" s="17">
        <v>45222</v>
      </c>
      <c r="AB71" s="3">
        <v>9</v>
      </c>
      <c r="AC71" s="3"/>
      <c r="AD71" s="3" t="s">
        <v>3390</v>
      </c>
      <c r="AE71" s="3"/>
      <c r="AF71" s="3"/>
      <c r="AG71" s="3"/>
      <c r="AH71" s="6">
        <v>162</v>
      </c>
      <c r="AI71" s="6"/>
      <c r="AJ71" s="6"/>
      <c r="AK71" s="3"/>
      <c r="AL71" s="3"/>
      <c r="AM71" s="23"/>
      <c r="AN71" s="3"/>
      <c r="AO71" s="3"/>
      <c r="AP71" s="3"/>
    </row>
    <row r="72" spans="1:42" ht="12.75" x14ac:dyDescent="0.25">
      <c r="A72" s="26" t="s">
        <v>1557</v>
      </c>
      <c r="B72" s="27" t="s">
        <v>3391</v>
      </c>
      <c r="C72" s="3" t="s">
        <v>1557</v>
      </c>
      <c r="D72" s="15" t="str">
        <f>HYPERLINK("http://nb1969.com/webpi/2022-005862_Webpi.HTML","2022-005862")</f>
        <v>2022-005862</v>
      </c>
      <c r="E72" s="19">
        <v>44748</v>
      </c>
      <c r="F72" s="16" t="s">
        <v>1846</v>
      </c>
      <c r="G72" s="16" t="s">
        <v>1863</v>
      </c>
      <c r="H72" s="16" t="s">
        <v>2099</v>
      </c>
      <c r="I72" s="3"/>
      <c r="J72" s="3"/>
      <c r="K72" s="17">
        <v>45363</v>
      </c>
      <c r="L72" s="3" t="s">
        <v>2100</v>
      </c>
      <c r="M72" s="3" t="s">
        <v>3046</v>
      </c>
      <c r="N72" s="20" t="s">
        <v>2101</v>
      </c>
      <c r="O72" s="3" t="s">
        <v>2024</v>
      </c>
      <c r="P72" s="3"/>
      <c r="Q72" s="20"/>
      <c r="R72" s="3"/>
      <c r="S72" s="3">
        <v>1124441</v>
      </c>
      <c r="T72" s="3" t="s">
        <v>2102</v>
      </c>
      <c r="U72" s="3" t="s">
        <v>2103</v>
      </c>
      <c r="V72" s="3" t="s">
        <v>1855</v>
      </c>
      <c r="W72" s="17">
        <v>45341</v>
      </c>
      <c r="X72" s="17">
        <v>45363</v>
      </c>
      <c r="Y72" s="3">
        <v>627</v>
      </c>
      <c r="Z72" s="3" t="s">
        <v>3048</v>
      </c>
      <c r="AA72" s="17">
        <v>45342</v>
      </c>
      <c r="AB72" s="3" t="s">
        <v>3049</v>
      </c>
      <c r="AC72" s="3"/>
      <c r="AD72" s="3" t="s">
        <v>3392</v>
      </c>
      <c r="AE72" s="3"/>
      <c r="AF72" s="3"/>
      <c r="AG72" s="3"/>
      <c r="AH72" s="6">
        <v>147</v>
      </c>
      <c r="AI72" s="6"/>
      <c r="AJ72" s="6"/>
      <c r="AK72" s="3"/>
      <c r="AL72" s="3"/>
      <c r="AM72" s="23"/>
      <c r="AN72" s="3"/>
      <c r="AO72" s="3"/>
      <c r="AP72" s="3"/>
    </row>
    <row r="73" spans="1:42" ht="12.75" x14ac:dyDescent="0.25">
      <c r="A73" s="26" t="s">
        <v>1728</v>
      </c>
      <c r="B73" s="27" t="s">
        <v>3393</v>
      </c>
      <c r="C73" s="3" t="s">
        <v>1728</v>
      </c>
      <c r="D73" s="15" t="str">
        <f>HYPERLINK("http://nb1969.com/webpi/2022-005969_Webpi.HTML","2022-005969")</f>
        <v>2022-005969</v>
      </c>
      <c r="E73" s="19">
        <v>44750</v>
      </c>
      <c r="F73" s="16" t="s">
        <v>1846</v>
      </c>
      <c r="G73" s="15" t="str">
        <f>HYPERLINK("http://grafico.sapi.gob.ve/marcas/ef2022/2022005969.jpg","mixta")</f>
        <v>mixta</v>
      </c>
      <c r="H73" s="16" t="s">
        <v>1958</v>
      </c>
      <c r="I73" s="3" t="s">
        <v>3394</v>
      </c>
      <c r="J73" s="17">
        <v>45078</v>
      </c>
      <c r="K73" s="17">
        <v>50557</v>
      </c>
      <c r="L73" s="3" t="s">
        <v>2104</v>
      </c>
      <c r="M73" s="3" t="s">
        <v>3001</v>
      </c>
      <c r="N73" s="20" t="s">
        <v>3395</v>
      </c>
      <c r="O73" s="3" t="s">
        <v>3396</v>
      </c>
      <c r="P73" s="3" t="s">
        <v>2105</v>
      </c>
      <c r="Q73" s="20" t="s">
        <v>3397</v>
      </c>
      <c r="R73" s="3"/>
      <c r="S73" s="3">
        <v>1054381</v>
      </c>
      <c r="T73" s="3" t="s">
        <v>2106</v>
      </c>
      <c r="U73" s="3" t="s">
        <v>2089</v>
      </c>
      <c r="V73" s="3" t="s">
        <v>1855</v>
      </c>
      <c r="W73" s="17">
        <v>45089</v>
      </c>
      <c r="X73" s="3"/>
      <c r="Y73" s="3">
        <v>367511</v>
      </c>
      <c r="Z73" s="3" t="s">
        <v>3005</v>
      </c>
      <c r="AA73" s="17">
        <v>45089</v>
      </c>
      <c r="AB73" s="3">
        <v>29</v>
      </c>
      <c r="AC73" s="3"/>
      <c r="AD73" s="3" t="s">
        <v>3398</v>
      </c>
      <c r="AE73" s="3"/>
      <c r="AF73" s="3"/>
      <c r="AG73" s="3"/>
      <c r="AH73" s="6">
        <v>71</v>
      </c>
      <c r="AI73" s="6"/>
      <c r="AJ73" s="6"/>
      <c r="AK73" s="3"/>
      <c r="AL73" s="3"/>
      <c r="AM73" s="23"/>
      <c r="AN73" s="3"/>
      <c r="AO73" s="3"/>
      <c r="AP73" s="3"/>
    </row>
    <row r="74" spans="1:42" ht="12.75" x14ac:dyDescent="0.25">
      <c r="A74" s="26" t="s">
        <v>1827</v>
      </c>
      <c r="B74" s="27" t="s">
        <v>3399</v>
      </c>
      <c r="C74" s="3" t="s">
        <v>1827</v>
      </c>
      <c r="D74" s="15" t="str">
        <f>HYPERLINK("http://nb1969.com/webpi/2022-006045_Webpi.HTML","2022-006045")</f>
        <v>2022-006045</v>
      </c>
      <c r="E74" s="19">
        <v>44753</v>
      </c>
      <c r="F74" s="16" t="s">
        <v>1902</v>
      </c>
      <c r="G74" s="15" t="str">
        <f>HYPERLINK("http://grafico.sapi.gob.ve/marcas/ef2022/2022006045.jpg","mixta")</f>
        <v>mixta</v>
      </c>
      <c r="H74" s="16" t="s">
        <v>1903</v>
      </c>
      <c r="I74" s="3" t="s">
        <v>3400</v>
      </c>
      <c r="J74" s="17">
        <v>45208</v>
      </c>
      <c r="K74" s="17">
        <v>50687</v>
      </c>
      <c r="L74" s="3" t="s">
        <v>2107</v>
      </c>
      <c r="M74" s="3" t="s">
        <v>3001</v>
      </c>
      <c r="N74" s="20" t="s">
        <v>3401</v>
      </c>
      <c r="O74" s="3" t="s">
        <v>2108</v>
      </c>
      <c r="P74" s="3"/>
      <c r="Q74" s="20" t="s">
        <v>3402</v>
      </c>
      <c r="R74" s="3"/>
      <c r="S74" s="3">
        <v>1124490</v>
      </c>
      <c r="T74" s="3" t="s">
        <v>2109</v>
      </c>
      <c r="U74" s="3" t="s">
        <v>2110</v>
      </c>
      <c r="V74" s="3" t="s">
        <v>1855</v>
      </c>
      <c r="W74" s="17">
        <v>45222</v>
      </c>
      <c r="X74" s="3"/>
      <c r="Y74" s="3">
        <v>386612</v>
      </c>
      <c r="Z74" s="3" t="s">
        <v>3005</v>
      </c>
      <c r="AA74" s="17">
        <v>45222</v>
      </c>
      <c r="AB74" s="3">
        <v>46</v>
      </c>
      <c r="AC74" s="3"/>
      <c r="AD74" s="3" t="s">
        <v>3403</v>
      </c>
      <c r="AE74" s="3"/>
      <c r="AF74" s="3"/>
      <c r="AG74" s="3"/>
      <c r="AH74" s="6">
        <v>193</v>
      </c>
      <c r="AI74" s="6"/>
      <c r="AJ74" s="6"/>
      <c r="AK74" s="3"/>
      <c r="AL74" s="3"/>
      <c r="AM74" s="23"/>
      <c r="AN74" s="3"/>
      <c r="AO74" s="3"/>
      <c r="AP74" s="3"/>
    </row>
    <row r="75" spans="1:42" ht="12.75" x14ac:dyDescent="0.25">
      <c r="A75" s="26" t="s">
        <v>1786</v>
      </c>
      <c r="B75" s="27" t="s">
        <v>3404</v>
      </c>
      <c r="C75" s="3" t="s">
        <v>1786</v>
      </c>
      <c r="D75" s="15" t="str">
        <f>HYPERLINK("http://nb1969.com/webpi/2022-006051_Webpi.HTML","2022-006051")</f>
        <v>2022-006051</v>
      </c>
      <c r="E75" s="19">
        <v>44753</v>
      </c>
      <c r="F75" s="16" t="s">
        <v>1846</v>
      </c>
      <c r="G75" s="15" t="str">
        <f>HYPERLINK("http://grafico.sapi.gob.ve/marcas/ef2022/2022006051.jpg","mixta")</f>
        <v>mixta</v>
      </c>
      <c r="H75" s="16" t="s">
        <v>1937</v>
      </c>
      <c r="I75" s="3" t="s">
        <v>3405</v>
      </c>
      <c r="J75" s="17">
        <v>45078</v>
      </c>
      <c r="K75" s="17">
        <v>50557</v>
      </c>
      <c r="L75" s="3" t="s">
        <v>2111</v>
      </c>
      <c r="M75" s="3" t="s">
        <v>3001</v>
      </c>
      <c r="N75" s="20" t="s">
        <v>3406</v>
      </c>
      <c r="O75" s="3" t="s">
        <v>2112</v>
      </c>
      <c r="P75" s="3"/>
      <c r="Q75" s="20" t="s">
        <v>3407</v>
      </c>
      <c r="R75" s="3"/>
      <c r="S75" s="3">
        <v>1124489</v>
      </c>
      <c r="T75" s="3" t="s">
        <v>2112</v>
      </c>
      <c r="U75" s="3" t="s">
        <v>2113</v>
      </c>
      <c r="V75" s="3" t="s">
        <v>1855</v>
      </c>
      <c r="W75" s="17">
        <v>45119</v>
      </c>
      <c r="X75" s="3"/>
      <c r="Y75" s="3">
        <v>372217</v>
      </c>
      <c r="Z75" s="3" t="s">
        <v>3005</v>
      </c>
      <c r="AA75" s="17">
        <v>45119</v>
      </c>
      <c r="AB75" s="3">
        <v>9</v>
      </c>
      <c r="AC75" s="3"/>
      <c r="AD75" s="3" t="s">
        <v>3408</v>
      </c>
      <c r="AE75" s="3"/>
      <c r="AF75" s="3"/>
      <c r="AG75" s="3"/>
      <c r="AH75" s="6">
        <v>41</v>
      </c>
      <c r="AI75" s="6"/>
      <c r="AJ75" s="6"/>
      <c r="AK75" s="20" t="s">
        <v>1345</v>
      </c>
      <c r="AL75" s="16" t="s">
        <v>1330</v>
      </c>
      <c r="AM75" s="22">
        <v>45560</v>
      </c>
      <c r="AN75" s="20"/>
      <c r="AO75" s="16"/>
      <c r="AP75" s="22"/>
    </row>
    <row r="76" spans="1:42" ht="12.75" x14ac:dyDescent="0.25">
      <c r="A76" s="26" t="s">
        <v>1843</v>
      </c>
      <c r="B76" s="27" t="s">
        <v>3409</v>
      </c>
      <c r="C76" s="3" t="s">
        <v>1843</v>
      </c>
      <c r="D76" s="15" t="str">
        <f>HYPERLINK("http://nb1969.com/webpi/2022-006130_Webpi.HTML","2022-006130")</f>
        <v>2022-006130</v>
      </c>
      <c r="E76" s="19">
        <v>44755</v>
      </c>
      <c r="F76" s="16" t="s">
        <v>1846</v>
      </c>
      <c r="G76" s="15" t="str">
        <f>HYPERLINK("http://grafico.sapi.gob.ve/marcas/ef2022/2022006130.jpg","grafica")</f>
        <v>grafica</v>
      </c>
      <c r="H76" s="16" t="s">
        <v>2114</v>
      </c>
      <c r="I76" s="3"/>
      <c r="J76" s="3"/>
      <c r="K76" s="17">
        <v>44971</v>
      </c>
      <c r="L76" s="3"/>
      <c r="M76" s="3" t="s">
        <v>2775</v>
      </c>
      <c r="N76" s="20" t="s">
        <v>3410</v>
      </c>
      <c r="O76" s="3" t="s">
        <v>2432</v>
      </c>
      <c r="P76" s="3" t="s">
        <v>3411</v>
      </c>
      <c r="Q76" s="20" t="s">
        <v>3412</v>
      </c>
      <c r="R76" s="3"/>
      <c r="S76" s="3">
        <v>1124528</v>
      </c>
      <c r="T76" s="3" t="s">
        <v>2115</v>
      </c>
      <c r="U76" s="3" t="s">
        <v>3413</v>
      </c>
      <c r="V76" s="3" t="s">
        <v>1861</v>
      </c>
      <c r="W76" s="17">
        <v>45538</v>
      </c>
      <c r="X76" s="3"/>
      <c r="Y76" s="3">
        <v>0</v>
      </c>
      <c r="Z76" s="3" t="s">
        <v>3414</v>
      </c>
      <c r="AA76" s="17">
        <v>45538</v>
      </c>
      <c r="AB76" s="3" t="s">
        <v>3414</v>
      </c>
      <c r="AC76" s="3"/>
      <c r="AD76" s="3" t="s">
        <v>3415</v>
      </c>
      <c r="AE76" s="3"/>
      <c r="AF76" s="3"/>
      <c r="AG76" s="3"/>
      <c r="AH76" s="6">
        <v>116</v>
      </c>
      <c r="AI76" s="6"/>
      <c r="AJ76" s="6"/>
      <c r="AK76" s="20" t="s">
        <v>1341</v>
      </c>
      <c r="AL76" s="16" t="s">
        <v>1328</v>
      </c>
      <c r="AM76" s="22">
        <v>45647</v>
      </c>
      <c r="AN76" s="20"/>
      <c r="AO76" s="16"/>
      <c r="AP76" s="22"/>
    </row>
    <row r="77" spans="1:42" ht="12.75" x14ac:dyDescent="0.25">
      <c r="A77" s="26" t="s">
        <v>1777</v>
      </c>
      <c r="B77" s="27" t="s">
        <v>3416</v>
      </c>
      <c r="C77" s="3" t="s">
        <v>1777</v>
      </c>
      <c r="D77" s="15" t="str">
        <f>HYPERLINK("http://nb1969.com/webpi/2022-006272_Webpi.HTML","2022-006272")</f>
        <v>2022-006272</v>
      </c>
      <c r="E77" s="19">
        <v>44757</v>
      </c>
      <c r="F77" s="16" t="s">
        <v>2116</v>
      </c>
      <c r="G77" s="16" t="s">
        <v>1863</v>
      </c>
      <c r="H77" s="16" t="s">
        <v>2117</v>
      </c>
      <c r="I77" s="3" t="s">
        <v>3417</v>
      </c>
      <c r="J77" s="17">
        <v>45589</v>
      </c>
      <c r="K77" s="17">
        <v>51067</v>
      </c>
      <c r="L77" s="3" t="s">
        <v>2118</v>
      </c>
      <c r="M77" s="3" t="s">
        <v>3001</v>
      </c>
      <c r="N77" s="20" t="s">
        <v>3418</v>
      </c>
      <c r="O77" s="3" t="s">
        <v>2119</v>
      </c>
      <c r="P77" s="3"/>
      <c r="Q77" s="20"/>
      <c r="R77" s="3"/>
      <c r="S77" s="3">
        <v>1124569</v>
      </c>
      <c r="T77" s="3" t="s">
        <v>2120</v>
      </c>
      <c r="U77" s="3" t="s">
        <v>2121</v>
      </c>
      <c r="V77" s="3" t="s">
        <v>1855</v>
      </c>
      <c r="W77" s="17">
        <v>45630</v>
      </c>
      <c r="X77" s="3"/>
      <c r="Y77" s="3">
        <v>467133</v>
      </c>
      <c r="Z77" s="3" t="s">
        <v>3005</v>
      </c>
      <c r="AA77" s="17">
        <v>45630</v>
      </c>
      <c r="AB77" s="3">
        <v>47</v>
      </c>
      <c r="AC77" s="3"/>
      <c r="AD77" s="3" t="s">
        <v>3419</v>
      </c>
      <c r="AE77" s="3"/>
      <c r="AF77" s="3"/>
      <c r="AG77" s="3"/>
      <c r="AH77" s="6">
        <v>115</v>
      </c>
      <c r="AI77" s="6"/>
      <c r="AJ77" s="6"/>
      <c r="AK77" s="3"/>
      <c r="AL77" s="3"/>
      <c r="AM77" s="23"/>
      <c r="AN77" s="3"/>
      <c r="AO77" s="3"/>
      <c r="AP77" s="3"/>
    </row>
    <row r="78" spans="1:42" ht="12.75" x14ac:dyDescent="0.25">
      <c r="A78" s="26" t="s">
        <v>1740</v>
      </c>
      <c r="B78" s="27" t="s">
        <v>3420</v>
      </c>
      <c r="C78" s="3" t="s">
        <v>1740</v>
      </c>
      <c r="D78" s="15" t="str">
        <f>HYPERLINK("http://nb1969.com/webpi/2022-006518_Webpi.HTML","2022-006518")</f>
        <v>2022-006518</v>
      </c>
      <c r="E78" s="19">
        <v>44763</v>
      </c>
      <c r="F78" s="16" t="s">
        <v>1846</v>
      </c>
      <c r="G78" s="15" t="str">
        <f>HYPERLINK("http://grafico.sapi.gob.ve/marcas/ef2022/2022006518.jpg","mixta")</f>
        <v>mixta</v>
      </c>
      <c r="H78" s="16" t="s">
        <v>1887</v>
      </c>
      <c r="I78" s="3" t="s">
        <v>3421</v>
      </c>
      <c r="J78" s="17">
        <v>45078</v>
      </c>
      <c r="K78" s="17">
        <v>50557</v>
      </c>
      <c r="L78" s="3" t="s">
        <v>2122</v>
      </c>
      <c r="M78" s="3" t="s">
        <v>3001</v>
      </c>
      <c r="N78" s="20" t="s">
        <v>3422</v>
      </c>
      <c r="O78" s="3" t="s">
        <v>2123</v>
      </c>
      <c r="P78" s="3"/>
      <c r="Q78" s="20" t="s">
        <v>3423</v>
      </c>
      <c r="R78" s="3"/>
      <c r="S78" s="3">
        <v>1124050</v>
      </c>
      <c r="T78" s="3" t="s">
        <v>2124</v>
      </c>
      <c r="U78" s="3" t="s">
        <v>3424</v>
      </c>
      <c r="V78" s="3" t="s">
        <v>1855</v>
      </c>
      <c r="W78" s="17">
        <v>45090</v>
      </c>
      <c r="X78" s="3"/>
      <c r="Y78" s="3">
        <v>367591</v>
      </c>
      <c r="Z78" s="3" t="s">
        <v>3005</v>
      </c>
      <c r="AA78" s="17">
        <v>45090</v>
      </c>
      <c r="AB78" s="3">
        <v>30</v>
      </c>
      <c r="AC78" s="3"/>
      <c r="AD78" s="3" t="s">
        <v>3425</v>
      </c>
      <c r="AE78" s="3"/>
      <c r="AF78" s="3"/>
      <c r="AG78" s="3"/>
      <c r="AH78" s="6">
        <v>12</v>
      </c>
      <c r="AI78" s="6">
        <v>18</v>
      </c>
      <c r="AJ78" s="6"/>
      <c r="AK78" s="3"/>
      <c r="AL78" s="3"/>
      <c r="AM78" s="23"/>
      <c r="AN78" s="3"/>
      <c r="AO78" s="3"/>
      <c r="AP78" s="3"/>
    </row>
    <row r="79" spans="1:42" ht="12.75" x14ac:dyDescent="0.25">
      <c r="A79" s="26" t="s">
        <v>1578</v>
      </c>
      <c r="B79" s="27" t="s">
        <v>3426</v>
      </c>
      <c r="C79" s="3" t="s">
        <v>1578</v>
      </c>
      <c r="D79" s="15" t="str">
        <f>HYPERLINK("http://nb1969.com/webpi/2022-006639_Webpi.HTML","2022-006639")</f>
        <v>2022-006639</v>
      </c>
      <c r="E79" s="19">
        <v>44768</v>
      </c>
      <c r="F79" s="16" t="s">
        <v>1862</v>
      </c>
      <c r="G79" s="15" t="str">
        <f>HYPERLINK("http://grafico.sapi.gob.ve/marcas/ef2022/2022006639.jpg","mixta")</f>
        <v>mixta</v>
      </c>
      <c r="H79" s="16" t="s">
        <v>1864</v>
      </c>
      <c r="I79" s="3" t="s">
        <v>3427</v>
      </c>
      <c r="J79" s="17">
        <v>45078</v>
      </c>
      <c r="K79" s="17">
        <v>50557</v>
      </c>
      <c r="L79" s="3" t="s">
        <v>2125</v>
      </c>
      <c r="M79" s="3" t="s">
        <v>3001</v>
      </c>
      <c r="N79" s="20" t="s">
        <v>3428</v>
      </c>
      <c r="O79" s="3" t="s">
        <v>2126</v>
      </c>
      <c r="P79" s="3"/>
      <c r="Q79" s="20" t="s">
        <v>3429</v>
      </c>
      <c r="R79" s="3"/>
      <c r="S79" s="3">
        <v>1124707</v>
      </c>
      <c r="T79" s="3" t="s">
        <v>2126</v>
      </c>
      <c r="U79" s="3" t="s">
        <v>3430</v>
      </c>
      <c r="V79" s="3" t="s">
        <v>1855</v>
      </c>
      <c r="W79" s="17">
        <v>45106</v>
      </c>
      <c r="X79" s="3"/>
      <c r="Y79" s="3">
        <v>370223</v>
      </c>
      <c r="Z79" s="3" t="s">
        <v>3005</v>
      </c>
      <c r="AA79" s="17">
        <v>45106</v>
      </c>
      <c r="AB79" s="3">
        <v>35</v>
      </c>
      <c r="AC79" s="3"/>
      <c r="AD79" s="3" t="s">
        <v>3431</v>
      </c>
      <c r="AE79" s="3"/>
      <c r="AF79" s="3"/>
      <c r="AG79" s="3"/>
      <c r="AH79" s="6">
        <v>116</v>
      </c>
      <c r="AI79" s="6"/>
      <c r="AJ79" s="6"/>
      <c r="AK79" s="3"/>
      <c r="AL79" s="3"/>
      <c r="AM79" s="23"/>
      <c r="AN79" s="3"/>
      <c r="AO79" s="3"/>
      <c r="AP79" s="3"/>
    </row>
    <row r="80" spans="1:42" ht="12.75" x14ac:dyDescent="0.25">
      <c r="A80" s="26" t="s">
        <v>1808</v>
      </c>
      <c r="B80" s="27" t="s">
        <v>3432</v>
      </c>
      <c r="C80" s="3" t="s">
        <v>1808</v>
      </c>
      <c r="D80" s="15" t="str">
        <f>HYPERLINK("http://nb1969.com/webpi/2022-006947_Webpi.HTML","2022-006947")</f>
        <v>2022-006947</v>
      </c>
      <c r="E80" s="19">
        <v>44775</v>
      </c>
      <c r="F80" s="16" t="s">
        <v>1846</v>
      </c>
      <c r="G80" s="16" t="s">
        <v>1863</v>
      </c>
      <c r="H80" s="16" t="s">
        <v>1964</v>
      </c>
      <c r="I80" s="3" t="s">
        <v>3433</v>
      </c>
      <c r="J80" s="17">
        <v>45208</v>
      </c>
      <c r="K80" s="17">
        <v>50687</v>
      </c>
      <c r="L80" s="3" t="s">
        <v>2128</v>
      </c>
      <c r="M80" s="3" t="s">
        <v>3001</v>
      </c>
      <c r="N80" s="20" t="s">
        <v>3434</v>
      </c>
      <c r="O80" s="3" t="s">
        <v>2129</v>
      </c>
      <c r="P80" s="3"/>
      <c r="Q80" s="20"/>
      <c r="R80" s="3"/>
      <c r="S80" s="3">
        <v>221213</v>
      </c>
      <c r="T80" s="3" t="s">
        <v>3435</v>
      </c>
      <c r="U80" s="3" t="s">
        <v>3436</v>
      </c>
      <c r="V80" s="3" t="s">
        <v>1869</v>
      </c>
      <c r="W80" s="17">
        <v>45243</v>
      </c>
      <c r="X80" s="3"/>
      <c r="Y80" s="3">
        <v>390867</v>
      </c>
      <c r="Z80" s="3" t="s">
        <v>3005</v>
      </c>
      <c r="AA80" s="17">
        <v>45243</v>
      </c>
      <c r="AB80" s="3">
        <v>33</v>
      </c>
      <c r="AC80" s="3"/>
      <c r="AD80" s="3" t="s">
        <v>3437</v>
      </c>
      <c r="AE80" s="3"/>
      <c r="AF80" s="3"/>
      <c r="AG80" s="3"/>
      <c r="AH80" s="6">
        <v>138</v>
      </c>
      <c r="AI80" s="6"/>
      <c r="AJ80" s="6"/>
      <c r="AK80" s="3"/>
      <c r="AL80" s="3"/>
      <c r="AM80" s="23"/>
      <c r="AN80" s="3"/>
      <c r="AO80" s="3"/>
      <c r="AP80" s="3"/>
    </row>
    <row r="81" spans="1:42" ht="12.75" x14ac:dyDescent="0.25">
      <c r="A81" s="26" t="s">
        <v>1713</v>
      </c>
      <c r="B81" s="27" t="s">
        <v>3438</v>
      </c>
      <c r="C81" s="3" t="s">
        <v>1713</v>
      </c>
      <c r="D81" s="15" t="str">
        <f>HYPERLINK("http://nb1969.com/webpi/2022-007064_Webpi.HTML","2022-007064")</f>
        <v>2022-007064</v>
      </c>
      <c r="E81" s="19">
        <v>44777</v>
      </c>
      <c r="F81" s="16" t="s">
        <v>1846</v>
      </c>
      <c r="G81" s="15" t="str">
        <f>HYPERLINK("http://grafico.sapi.gob.ve/marcas/ef2022/2022007064.jpg","mixta")</f>
        <v>mixta</v>
      </c>
      <c r="H81" s="16" t="s">
        <v>1929</v>
      </c>
      <c r="I81" s="3" t="s">
        <v>3439</v>
      </c>
      <c r="J81" s="17">
        <v>45208</v>
      </c>
      <c r="K81" s="17">
        <v>50687</v>
      </c>
      <c r="L81" s="3" t="s">
        <v>2130</v>
      </c>
      <c r="M81" s="3" t="s">
        <v>3001</v>
      </c>
      <c r="N81" s="20" t="s">
        <v>3440</v>
      </c>
      <c r="O81" s="3" t="s">
        <v>2131</v>
      </c>
      <c r="P81" s="3"/>
      <c r="Q81" s="20" t="s">
        <v>3441</v>
      </c>
      <c r="R81" s="3"/>
      <c r="S81" s="3" t="s">
        <v>3442</v>
      </c>
      <c r="T81" s="3" t="s">
        <v>3443</v>
      </c>
      <c r="U81" s="3" t="s">
        <v>3444</v>
      </c>
      <c r="V81" s="3" t="s">
        <v>2909</v>
      </c>
      <c r="W81" s="17">
        <v>45226</v>
      </c>
      <c r="X81" s="3"/>
      <c r="Y81" s="3">
        <v>387957</v>
      </c>
      <c r="Z81" s="3" t="s">
        <v>3005</v>
      </c>
      <c r="AA81" s="17">
        <v>45226</v>
      </c>
      <c r="AB81" s="3">
        <v>5</v>
      </c>
      <c r="AC81" s="3"/>
      <c r="AD81" s="3" t="s">
        <v>3445</v>
      </c>
      <c r="AE81" s="3"/>
      <c r="AF81" s="3"/>
      <c r="AG81" s="3"/>
      <c r="AH81" s="6">
        <v>200</v>
      </c>
      <c r="AI81" s="6"/>
      <c r="AJ81" s="6"/>
      <c r="AK81" s="3"/>
      <c r="AL81" s="3"/>
      <c r="AM81" s="23"/>
      <c r="AN81" s="3"/>
      <c r="AO81" s="3"/>
      <c r="AP81" s="3"/>
    </row>
    <row r="82" spans="1:42" ht="12.75" x14ac:dyDescent="0.25">
      <c r="A82" s="26" t="s">
        <v>1757</v>
      </c>
      <c r="B82" s="27" t="s">
        <v>3446</v>
      </c>
      <c r="C82" s="3" t="s">
        <v>1757</v>
      </c>
      <c r="D82" s="15" t="str">
        <f>HYPERLINK("http://nb1969.com/webpi/2022-007272_Webpi.HTML","2022-007272")</f>
        <v>2022-007272</v>
      </c>
      <c r="E82" s="19">
        <v>44784</v>
      </c>
      <c r="F82" s="16" t="s">
        <v>1846</v>
      </c>
      <c r="G82" s="16" t="s">
        <v>1863</v>
      </c>
      <c r="H82" s="16" t="s">
        <v>1937</v>
      </c>
      <c r="I82" s="3" t="s">
        <v>3447</v>
      </c>
      <c r="J82" s="17">
        <v>45208</v>
      </c>
      <c r="K82" s="17">
        <v>50687</v>
      </c>
      <c r="L82" s="3" t="s">
        <v>2132</v>
      </c>
      <c r="M82" s="3" t="s">
        <v>3001</v>
      </c>
      <c r="N82" s="20" t="s">
        <v>3448</v>
      </c>
      <c r="O82" s="3" t="s">
        <v>2256</v>
      </c>
      <c r="P82" s="3" t="s">
        <v>2133</v>
      </c>
      <c r="Q82" s="20"/>
      <c r="R82" s="3"/>
      <c r="S82" s="3">
        <v>1123179</v>
      </c>
      <c r="T82" s="3" t="s">
        <v>2134</v>
      </c>
      <c r="U82" s="3" t="s">
        <v>2135</v>
      </c>
      <c r="V82" s="3" t="s">
        <v>1861</v>
      </c>
      <c r="W82" s="17">
        <v>45240</v>
      </c>
      <c r="X82" s="3"/>
      <c r="Y82" s="3">
        <v>390660</v>
      </c>
      <c r="Z82" s="3" t="s">
        <v>3005</v>
      </c>
      <c r="AA82" s="17">
        <v>45240</v>
      </c>
      <c r="AB82" s="3">
        <v>9</v>
      </c>
      <c r="AC82" s="3"/>
      <c r="AD82" s="3" t="s">
        <v>3449</v>
      </c>
      <c r="AE82" s="3"/>
      <c r="AF82" s="3"/>
      <c r="AG82" s="3"/>
      <c r="AH82" s="6">
        <v>110</v>
      </c>
      <c r="AI82" s="6"/>
      <c r="AJ82" s="6"/>
      <c r="AK82" s="3"/>
      <c r="AL82" s="3"/>
      <c r="AM82" s="23"/>
      <c r="AN82" s="3"/>
      <c r="AO82" s="3"/>
      <c r="AP82" s="3"/>
    </row>
    <row r="83" spans="1:42" ht="12.75" x14ac:dyDescent="0.25">
      <c r="A83" s="26" t="s">
        <v>1549</v>
      </c>
      <c r="B83" s="27" t="s">
        <v>3450</v>
      </c>
      <c r="C83" s="3" t="s">
        <v>1549</v>
      </c>
      <c r="D83" s="15" t="str">
        <f>HYPERLINK("http://nb1969.com/webpi/2022-007277_Webpi.HTML","2022-007277")</f>
        <v>2022-007277</v>
      </c>
      <c r="E83" s="19">
        <v>44784</v>
      </c>
      <c r="F83" s="16" t="s">
        <v>1862</v>
      </c>
      <c r="G83" s="15" t="str">
        <f>HYPERLINK("http://grafico.sapi.gob.ve/marcas/ef2022/2022007277.jpg","mixta")</f>
        <v>mixta</v>
      </c>
      <c r="H83" s="16" t="s">
        <v>1946</v>
      </c>
      <c r="I83" s="3" t="s">
        <v>3451</v>
      </c>
      <c r="J83" s="17">
        <v>45208</v>
      </c>
      <c r="K83" s="17">
        <v>50687</v>
      </c>
      <c r="L83" s="3" t="s">
        <v>2136</v>
      </c>
      <c r="M83" s="3" t="s">
        <v>3001</v>
      </c>
      <c r="N83" s="20" t="s">
        <v>3452</v>
      </c>
      <c r="O83" s="3" t="s">
        <v>2137</v>
      </c>
      <c r="P83" s="3"/>
      <c r="Q83" s="20" t="s">
        <v>3453</v>
      </c>
      <c r="R83" s="3"/>
      <c r="S83" s="3">
        <v>1124951</v>
      </c>
      <c r="T83" s="3" t="s">
        <v>2137</v>
      </c>
      <c r="U83" s="3" t="s">
        <v>2138</v>
      </c>
      <c r="V83" s="3" t="s">
        <v>1855</v>
      </c>
      <c r="W83" s="17">
        <v>45247</v>
      </c>
      <c r="X83" s="3"/>
      <c r="Y83" s="3">
        <v>392175</v>
      </c>
      <c r="Z83" s="3" t="s">
        <v>3005</v>
      </c>
      <c r="AA83" s="17">
        <v>45247</v>
      </c>
      <c r="AB83" s="3">
        <v>42</v>
      </c>
      <c r="AC83" s="3"/>
      <c r="AD83" s="3" t="s">
        <v>3454</v>
      </c>
      <c r="AE83" s="3"/>
      <c r="AF83" s="3"/>
      <c r="AG83" s="3"/>
      <c r="AH83" s="6">
        <v>150</v>
      </c>
      <c r="AI83" s="6"/>
      <c r="AJ83" s="6"/>
      <c r="AK83" s="3"/>
      <c r="AL83" s="3"/>
      <c r="AM83" s="23"/>
      <c r="AN83" s="3"/>
      <c r="AO83" s="3"/>
      <c r="AP83" s="3"/>
    </row>
    <row r="84" spans="1:42" ht="12.75" x14ac:dyDescent="0.25">
      <c r="A84" s="26" t="s">
        <v>1733</v>
      </c>
      <c r="B84" s="27" t="s">
        <v>3455</v>
      </c>
      <c r="C84" s="3" t="s">
        <v>1733</v>
      </c>
      <c r="D84" s="15" t="str">
        <f>HYPERLINK("http://nb1969.com/webpi/2022-007604_Webpi.HTML","2022-007604")</f>
        <v>2022-007604</v>
      </c>
      <c r="E84" s="19">
        <v>44791</v>
      </c>
      <c r="F84" s="16" t="s">
        <v>1846</v>
      </c>
      <c r="G84" s="16" t="s">
        <v>1863</v>
      </c>
      <c r="H84" s="16" t="s">
        <v>1937</v>
      </c>
      <c r="I84" s="3"/>
      <c r="J84" s="3"/>
      <c r="K84" s="17">
        <v>45362</v>
      </c>
      <c r="L84" s="3" t="s">
        <v>2139</v>
      </c>
      <c r="M84" s="3" t="s">
        <v>3036</v>
      </c>
      <c r="N84" s="20" t="s">
        <v>3456</v>
      </c>
      <c r="O84" s="3" t="s">
        <v>2228</v>
      </c>
      <c r="P84" s="3" t="s">
        <v>3457</v>
      </c>
      <c r="Q84" s="20"/>
      <c r="R84" s="3" t="s">
        <v>3458</v>
      </c>
      <c r="S84" s="3">
        <v>1125058</v>
      </c>
      <c r="T84" s="3" t="s">
        <v>3459</v>
      </c>
      <c r="U84" s="3" t="s">
        <v>2140</v>
      </c>
      <c r="V84" s="3" t="s">
        <v>2141</v>
      </c>
      <c r="W84" s="17">
        <v>45342</v>
      </c>
      <c r="X84" s="17">
        <v>45362</v>
      </c>
      <c r="Y84" s="3">
        <v>627</v>
      </c>
      <c r="Z84" s="3" t="s">
        <v>3042</v>
      </c>
      <c r="AA84" s="17">
        <v>45342</v>
      </c>
      <c r="AB84" s="3" t="s">
        <v>3043</v>
      </c>
      <c r="AC84" s="3"/>
      <c r="AD84" s="3" t="s">
        <v>3460</v>
      </c>
      <c r="AE84" s="3"/>
      <c r="AF84" s="3"/>
      <c r="AG84" s="3"/>
      <c r="AH84" s="6">
        <v>90</v>
      </c>
      <c r="AI84" s="6"/>
      <c r="AJ84" s="6"/>
      <c r="AK84" s="3"/>
      <c r="AL84" s="3"/>
      <c r="AM84" s="23"/>
      <c r="AN84" s="3"/>
      <c r="AO84" s="3"/>
      <c r="AP84" s="3"/>
    </row>
    <row r="85" spans="1:42" ht="12.75" x14ac:dyDescent="0.25">
      <c r="A85" s="26" t="s">
        <v>1579</v>
      </c>
      <c r="B85" s="27" t="s">
        <v>3461</v>
      </c>
      <c r="C85" s="3" t="s">
        <v>1579</v>
      </c>
      <c r="D85" s="15" t="str">
        <f>HYPERLINK("http://nb1969.com/webpi/2022-007939_Webpi.HTML","2022-007939")</f>
        <v>2022-007939</v>
      </c>
      <c r="E85" s="19">
        <v>44799</v>
      </c>
      <c r="F85" s="16" t="s">
        <v>1846</v>
      </c>
      <c r="G85" s="16" t="s">
        <v>1863</v>
      </c>
      <c r="H85" s="16" t="s">
        <v>2142</v>
      </c>
      <c r="I85" s="3" t="s">
        <v>3462</v>
      </c>
      <c r="J85" s="17">
        <v>45208</v>
      </c>
      <c r="K85" s="17">
        <v>50687</v>
      </c>
      <c r="L85" s="3" t="s">
        <v>2143</v>
      </c>
      <c r="M85" s="3" t="s">
        <v>3001</v>
      </c>
      <c r="N85" s="20" t="s">
        <v>3463</v>
      </c>
      <c r="O85" s="3" t="s">
        <v>3464</v>
      </c>
      <c r="P85" s="3" t="s">
        <v>2144</v>
      </c>
      <c r="Q85" s="20"/>
      <c r="R85" s="3" t="s">
        <v>3465</v>
      </c>
      <c r="S85" s="3">
        <v>1125190</v>
      </c>
      <c r="T85" s="3" t="s">
        <v>2145</v>
      </c>
      <c r="U85" s="3" t="s">
        <v>3466</v>
      </c>
      <c r="V85" s="3" t="s">
        <v>2146</v>
      </c>
      <c r="W85" s="17">
        <v>45224</v>
      </c>
      <c r="X85" s="3"/>
      <c r="Y85" s="3">
        <v>387203</v>
      </c>
      <c r="Z85" s="3" t="s">
        <v>3005</v>
      </c>
      <c r="AA85" s="17">
        <v>45224</v>
      </c>
      <c r="AB85" s="3">
        <v>19</v>
      </c>
      <c r="AC85" s="3"/>
      <c r="AD85" s="3" t="s">
        <v>3467</v>
      </c>
      <c r="AE85" s="3"/>
      <c r="AF85" s="3"/>
      <c r="AG85" s="3"/>
      <c r="AH85" s="6">
        <v>143</v>
      </c>
      <c r="AI85" s="6"/>
      <c r="AJ85" s="6"/>
      <c r="AK85" s="3"/>
      <c r="AL85" s="3"/>
      <c r="AM85" s="23"/>
      <c r="AN85" s="3"/>
      <c r="AO85" s="3"/>
      <c r="AP85" s="3"/>
    </row>
    <row r="86" spans="1:42" ht="12.75" x14ac:dyDescent="0.25">
      <c r="A86" s="26" t="s">
        <v>1736</v>
      </c>
      <c r="B86" s="27" t="s">
        <v>3468</v>
      </c>
      <c r="C86" s="3" t="s">
        <v>1736</v>
      </c>
      <c r="D86" s="15" t="str">
        <f>HYPERLINK("http://nb1969.com/webpi/2022-007944_Webpi.HTML","2022-007944")</f>
        <v>2022-007944</v>
      </c>
      <c r="E86" s="19">
        <v>44799</v>
      </c>
      <c r="F86" s="16" t="s">
        <v>1846</v>
      </c>
      <c r="G86" s="16" t="s">
        <v>1863</v>
      </c>
      <c r="H86" s="16" t="s">
        <v>1870</v>
      </c>
      <c r="I86" s="3"/>
      <c r="J86" s="3"/>
      <c r="K86" s="17">
        <v>45098</v>
      </c>
      <c r="L86" s="3" t="s">
        <v>2147</v>
      </c>
      <c r="M86" s="3" t="s">
        <v>3025</v>
      </c>
      <c r="N86" s="20" t="s">
        <v>2148</v>
      </c>
      <c r="O86" s="3" t="s">
        <v>2149</v>
      </c>
      <c r="P86" s="3"/>
      <c r="Q86" s="20"/>
      <c r="R86" s="3"/>
      <c r="S86" s="3">
        <v>1125193</v>
      </c>
      <c r="T86" s="3" t="s">
        <v>2149</v>
      </c>
      <c r="U86" s="3" t="s">
        <v>2150</v>
      </c>
      <c r="V86" s="3" t="s">
        <v>1855</v>
      </c>
      <c r="W86" s="17">
        <v>45078</v>
      </c>
      <c r="X86" s="17">
        <v>45098</v>
      </c>
      <c r="Y86" s="3">
        <v>622</v>
      </c>
      <c r="Z86" s="3" t="s">
        <v>3027</v>
      </c>
      <c r="AA86" s="17">
        <v>45078</v>
      </c>
      <c r="AB86" s="3" t="s">
        <v>3469</v>
      </c>
      <c r="AC86" s="3"/>
      <c r="AD86" s="3" t="s">
        <v>3470</v>
      </c>
      <c r="AE86" s="3"/>
      <c r="AF86" s="3"/>
      <c r="AG86" s="3"/>
      <c r="AH86" s="6">
        <v>32</v>
      </c>
      <c r="AI86" s="6"/>
      <c r="AJ86" s="6"/>
      <c r="AK86" s="3"/>
      <c r="AL86" s="3"/>
      <c r="AM86" s="23"/>
      <c r="AN86" s="3"/>
      <c r="AO86" s="3"/>
      <c r="AP86" s="3"/>
    </row>
    <row r="87" spans="1:42" ht="12.75" x14ac:dyDescent="0.25">
      <c r="A87" s="26" t="s">
        <v>1817</v>
      </c>
      <c r="B87" s="27" t="s">
        <v>3471</v>
      </c>
      <c r="C87" s="3" t="s">
        <v>1817</v>
      </c>
      <c r="D87" s="15" t="str">
        <f>HYPERLINK("http://nb1969.com/webpi/2022-008083_Webpi.HTML","2022-008083")</f>
        <v>2022-008083</v>
      </c>
      <c r="E87" s="19">
        <v>44805</v>
      </c>
      <c r="F87" s="16" t="s">
        <v>1846</v>
      </c>
      <c r="G87" s="15" t="str">
        <f>HYPERLINK("http://grafico.sapi.gob.ve/marcas/ef2022/2022008083.jpg","mixta")</f>
        <v>mixta</v>
      </c>
      <c r="H87" s="16" t="s">
        <v>1887</v>
      </c>
      <c r="I87" s="3"/>
      <c r="J87" s="3"/>
      <c r="K87" s="17">
        <v>45303</v>
      </c>
      <c r="L87" s="3" t="s">
        <v>2151</v>
      </c>
      <c r="M87" s="3" t="s">
        <v>3472</v>
      </c>
      <c r="N87" s="20" t="s">
        <v>2945</v>
      </c>
      <c r="O87" s="3" t="s">
        <v>2152</v>
      </c>
      <c r="P87" s="3"/>
      <c r="Q87" s="20" t="s">
        <v>3473</v>
      </c>
      <c r="R87" s="3"/>
      <c r="S87" s="3">
        <v>1124961</v>
      </c>
      <c r="T87" s="3" t="s">
        <v>2153</v>
      </c>
      <c r="U87" s="3" t="s">
        <v>2154</v>
      </c>
      <c r="V87" s="3" t="s">
        <v>1855</v>
      </c>
      <c r="W87" s="17">
        <v>45251</v>
      </c>
      <c r="X87" s="17">
        <v>45303</v>
      </c>
      <c r="Y87" s="3">
        <v>625</v>
      </c>
      <c r="Z87" s="3" t="s">
        <v>3027</v>
      </c>
      <c r="AA87" s="17">
        <v>45251</v>
      </c>
      <c r="AB87" s="3" t="s">
        <v>3474</v>
      </c>
      <c r="AC87" s="3"/>
      <c r="AD87" s="3" t="s">
        <v>3475</v>
      </c>
      <c r="AE87" s="3"/>
      <c r="AF87" s="3"/>
      <c r="AG87" s="3"/>
      <c r="AH87" s="6">
        <v>78</v>
      </c>
      <c r="AI87" s="6"/>
      <c r="AJ87" s="6"/>
      <c r="AK87" s="20" t="s">
        <v>1349</v>
      </c>
      <c r="AL87" s="16" t="s">
        <v>225</v>
      </c>
      <c r="AM87" s="22">
        <v>45564</v>
      </c>
      <c r="AN87" s="20"/>
      <c r="AO87" s="16"/>
      <c r="AP87" s="22"/>
    </row>
    <row r="88" spans="1:42" ht="12.75" x14ac:dyDescent="0.25">
      <c r="A88" s="26" t="s">
        <v>1747</v>
      </c>
      <c r="B88" s="27" t="s">
        <v>3476</v>
      </c>
      <c r="C88" s="3" t="s">
        <v>1747</v>
      </c>
      <c r="D88" s="15" t="str">
        <f>HYPERLINK("http://nb1969.com/webpi/2022-008198_Webpi.HTML","2022-008198")</f>
        <v>2022-008198</v>
      </c>
      <c r="E88" s="19">
        <v>44811</v>
      </c>
      <c r="F88" s="16" t="s">
        <v>1846</v>
      </c>
      <c r="G88" s="15" t="str">
        <f>HYPERLINK("http://grafico.sapi.gob.ve/marcas/ef2022/2022008198.jpg","mixta")</f>
        <v>mixta</v>
      </c>
      <c r="H88" s="16" t="s">
        <v>1847</v>
      </c>
      <c r="I88" s="3" t="s">
        <v>3477</v>
      </c>
      <c r="J88" s="17">
        <v>45078</v>
      </c>
      <c r="K88" s="17">
        <v>50557</v>
      </c>
      <c r="L88" s="3" t="s">
        <v>2155</v>
      </c>
      <c r="M88" s="3" t="s">
        <v>3001</v>
      </c>
      <c r="N88" s="20" t="s">
        <v>3478</v>
      </c>
      <c r="O88" s="3" t="s">
        <v>2156</v>
      </c>
      <c r="P88" s="3"/>
      <c r="Q88" s="20" t="s">
        <v>3479</v>
      </c>
      <c r="R88" s="3"/>
      <c r="S88" s="3">
        <v>1125321</v>
      </c>
      <c r="T88" s="3" t="s">
        <v>2156</v>
      </c>
      <c r="U88" s="3" t="s">
        <v>3480</v>
      </c>
      <c r="V88" s="3" t="s">
        <v>1855</v>
      </c>
      <c r="W88" s="17">
        <v>45098</v>
      </c>
      <c r="X88" s="3"/>
      <c r="Y88" s="3">
        <v>368719</v>
      </c>
      <c r="Z88" s="3" t="s">
        <v>3005</v>
      </c>
      <c r="AA88" s="17">
        <v>45098</v>
      </c>
      <c r="AB88" s="3">
        <v>3</v>
      </c>
      <c r="AC88" s="3"/>
      <c r="AD88" s="3" t="s">
        <v>3481</v>
      </c>
      <c r="AE88" s="3"/>
      <c r="AF88" s="3"/>
      <c r="AG88" s="3"/>
      <c r="AH88" s="6">
        <v>108</v>
      </c>
      <c r="AI88" s="6"/>
      <c r="AJ88" s="6"/>
      <c r="AK88" s="16"/>
      <c r="AL88" s="16"/>
      <c r="AM88" s="22"/>
      <c r="AN88" s="3"/>
      <c r="AO88" s="3"/>
      <c r="AP88" s="3"/>
    </row>
    <row r="89" spans="1:42" ht="12.75" x14ac:dyDescent="0.25">
      <c r="A89" s="26" t="s">
        <v>1780</v>
      </c>
      <c r="B89" s="27" t="s">
        <v>3482</v>
      </c>
      <c r="C89" s="3" t="s">
        <v>1780</v>
      </c>
      <c r="D89" s="15" t="str">
        <f>HYPERLINK("http://nb1969.com/webpi/2022-008203_Webpi.HTML","2022-008203")</f>
        <v>2022-008203</v>
      </c>
      <c r="E89" s="19">
        <v>44811</v>
      </c>
      <c r="F89" s="16" t="s">
        <v>1846</v>
      </c>
      <c r="G89" s="15" t="str">
        <f>HYPERLINK("http://grafico.sapi.gob.ve/marcas/ef2022/2022008203.jpg","mixta")</f>
        <v>mixta</v>
      </c>
      <c r="H89" s="16" t="s">
        <v>1937</v>
      </c>
      <c r="I89" s="3" t="s">
        <v>3483</v>
      </c>
      <c r="J89" s="17">
        <v>45342</v>
      </c>
      <c r="K89" s="17">
        <v>50821</v>
      </c>
      <c r="L89" s="3" t="s">
        <v>2157</v>
      </c>
      <c r="M89" s="3" t="s">
        <v>3001</v>
      </c>
      <c r="N89" s="20" t="s">
        <v>3484</v>
      </c>
      <c r="O89" s="3" t="s">
        <v>3485</v>
      </c>
      <c r="P89" s="3" t="s">
        <v>3486</v>
      </c>
      <c r="Q89" s="20" t="s">
        <v>3487</v>
      </c>
      <c r="R89" s="3"/>
      <c r="S89" s="3">
        <v>1125323</v>
      </c>
      <c r="T89" s="3" t="s">
        <v>2159</v>
      </c>
      <c r="U89" s="3" t="s">
        <v>3488</v>
      </c>
      <c r="V89" s="3" t="s">
        <v>1861</v>
      </c>
      <c r="W89" s="17">
        <v>45359</v>
      </c>
      <c r="X89" s="3"/>
      <c r="Y89" s="3">
        <v>409929</v>
      </c>
      <c r="Z89" s="3" t="s">
        <v>3005</v>
      </c>
      <c r="AA89" s="17">
        <v>45359</v>
      </c>
      <c r="AB89" s="3">
        <v>9</v>
      </c>
      <c r="AC89" s="3"/>
      <c r="AD89" s="3" t="s">
        <v>3489</v>
      </c>
      <c r="AE89" s="3"/>
      <c r="AF89" s="3"/>
      <c r="AG89" s="3"/>
      <c r="AH89" s="6">
        <v>180</v>
      </c>
      <c r="AI89" s="6"/>
      <c r="AJ89" s="6"/>
      <c r="AK89" s="3"/>
      <c r="AL89" s="3"/>
      <c r="AM89" s="23"/>
      <c r="AN89" s="3"/>
      <c r="AO89" s="3"/>
      <c r="AP89" s="3"/>
    </row>
    <row r="90" spans="1:42" ht="12.75" x14ac:dyDescent="0.25">
      <c r="A90" s="26" t="s">
        <v>1816</v>
      </c>
      <c r="B90" s="27" t="s">
        <v>3490</v>
      </c>
      <c r="C90" s="3" t="s">
        <v>1816</v>
      </c>
      <c r="D90" s="15" t="str">
        <f>HYPERLINK("http://nb1969.com/webpi/2022-008212_Webpi.HTML","2022-008212")</f>
        <v>2022-008212</v>
      </c>
      <c r="E90" s="19">
        <v>44811</v>
      </c>
      <c r="F90" s="16" t="s">
        <v>1902</v>
      </c>
      <c r="G90" s="15" t="str">
        <f>HYPERLINK("http://grafico.sapi.gob.ve/marcas/ef2022/2022008212.jpg","mixta")</f>
        <v>mixta</v>
      </c>
      <c r="H90" s="16" t="s">
        <v>1903</v>
      </c>
      <c r="I90" s="3"/>
      <c r="J90" s="3"/>
      <c r="K90" s="17">
        <v>45202</v>
      </c>
      <c r="L90" s="3" t="s">
        <v>2160</v>
      </c>
      <c r="M90" s="3" t="s">
        <v>2846</v>
      </c>
      <c r="N90" s="20" t="s">
        <v>3491</v>
      </c>
      <c r="O90" s="3" t="s">
        <v>2161</v>
      </c>
      <c r="P90" s="3"/>
      <c r="Q90" s="20" t="s">
        <v>3492</v>
      </c>
      <c r="R90" s="3"/>
      <c r="S90" s="3">
        <v>1125344</v>
      </c>
      <c r="T90" s="3" t="s">
        <v>2162</v>
      </c>
      <c r="U90" s="3" t="s">
        <v>2163</v>
      </c>
      <c r="V90" s="3" t="s">
        <v>1855</v>
      </c>
      <c r="W90" s="17">
        <v>45201</v>
      </c>
      <c r="X90" s="3"/>
      <c r="Y90" s="3">
        <v>623</v>
      </c>
      <c r="Z90" s="3" t="s">
        <v>3086</v>
      </c>
      <c r="AA90" s="17">
        <v>45201</v>
      </c>
      <c r="AB90" s="3" t="s">
        <v>3493</v>
      </c>
      <c r="AC90" s="3" t="s">
        <v>3494</v>
      </c>
      <c r="AD90" s="3" t="s">
        <v>3495</v>
      </c>
      <c r="AE90" s="3"/>
      <c r="AF90" s="3"/>
      <c r="AG90" s="3"/>
      <c r="AH90" s="6">
        <v>192</v>
      </c>
      <c r="AI90" s="6"/>
      <c r="AJ90" s="6"/>
      <c r="AK90" s="20" t="s">
        <v>1343</v>
      </c>
      <c r="AL90" s="16" t="s">
        <v>1292</v>
      </c>
      <c r="AM90" s="22">
        <v>45700</v>
      </c>
      <c r="AN90" s="20"/>
      <c r="AO90" s="16"/>
      <c r="AP90" s="22"/>
    </row>
    <row r="91" spans="1:42" ht="12.75" x14ac:dyDescent="0.25">
      <c r="A91" s="26" t="s">
        <v>1691</v>
      </c>
      <c r="B91" s="27" t="s">
        <v>3496</v>
      </c>
      <c r="C91" s="3" t="s">
        <v>1691</v>
      </c>
      <c r="D91" s="15" t="str">
        <f>HYPERLINK("http://nb1969.com/webpi/2022-008233_Webpi.HTML","2022-008233")</f>
        <v>2022-008233</v>
      </c>
      <c r="E91" s="19">
        <v>44811</v>
      </c>
      <c r="F91" s="16" t="s">
        <v>1846</v>
      </c>
      <c r="G91" s="15" t="str">
        <f>HYPERLINK("http://grafico.sapi.gob.ve/marcas/ef2022/2022008233.jpg","mixta")</f>
        <v>mixta</v>
      </c>
      <c r="H91" s="16" t="s">
        <v>2164</v>
      </c>
      <c r="I91" s="3" t="s">
        <v>3497</v>
      </c>
      <c r="J91" s="17">
        <v>45357</v>
      </c>
      <c r="K91" s="17">
        <v>50835</v>
      </c>
      <c r="L91" s="3" t="s">
        <v>2165</v>
      </c>
      <c r="M91" s="3" t="s">
        <v>3001</v>
      </c>
      <c r="N91" s="20" t="s">
        <v>3498</v>
      </c>
      <c r="O91" s="3" t="s">
        <v>2166</v>
      </c>
      <c r="P91" s="3" t="s">
        <v>2167</v>
      </c>
      <c r="Q91" s="20" t="s">
        <v>3499</v>
      </c>
      <c r="R91" s="3"/>
      <c r="S91" s="3">
        <v>1125346</v>
      </c>
      <c r="T91" s="3" t="s">
        <v>3500</v>
      </c>
      <c r="U91" s="3" t="s">
        <v>3501</v>
      </c>
      <c r="V91" s="3" t="s">
        <v>2168</v>
      </c>
      <c r="W91" s="17">
        <v>45393</v>
      </c>
      <c r="X91" s="3"/>
      <c r="Y91" s="3">
        <v>416509</v>
      </c>
      <c r="Z91" s="3" t="s">
        <v>3005</v>
      </c>
      <c r="AA91" s="17">
        <v>45393</v>
      </c>
      <c r="AB91" s="3">
        <v>6</v>
      </c>
      <c r="AC91" s="3"/>
      <c r="AD91" s="3" t="s">
        <v>3502</v>
      </c>
      <c r="AE91" s="3"/>
      <c r="AF91" s="3"/>
      <c r="AG91" s="3"/>
      <c r="AH91" s="6">
        <v>113</v>
      </c>
      <c r="AI91" s="6"/>
      <c r="AJ91" s="6"/>
      <c r="AK91" s="20" t="s">
        <v>1339</v>
      </c>
      <c r="AL91" s="16" t="s">
        <v>1326</v>
      </c>
      <c r="AM91" s="22">
        <v>45715</v>
      </c>
      <c r="AN91" s="20"/>
      <c r="AO91" s="16"/>
      <c r="AP91" s="22"/>
    </row>
    <row r="92" spans="1:42" ht="12.75" x14ac:dyDescent="0.25">
      <c r="A92" s="26" t="s">
        <v>1737</v>
      </c>
      <c r="B92" s="27" t="s">
        <v>3503</v>
      </c>
      <c r="C92" s="3" t="s">
        <v>1737</v>
      </c>
      <c r="D92" s="15" t="str">
        <f>HYPERLINK("http://nb1969.com/webpi/2022-008247_Webpi.HTML","2022-008247")</f>
        <v>2022-008247</v>
      </c>
      <c r="E92" s="19">
        <v>44811</v>
      </c>
      <c r="F92" s="16" t="s">
        <v>1846</v>
      </c>
      <c r="G92" s="15" t="str">
        <f>HYPERLINK("http://grafico.sapi.gob.ve/marcas/ef2022/2022008247.jpg","mixta")</f>
        <v>mixta</v>
      </c>
      <c r="H92" s="16" t="s">
        <v>2164</v>
      </c>
      <c r="I92" s="3"/>
      <c r="J92" s="3"/>
      <c r="K92" s="17">
        <v>45202</v>
      </c>
      <c r="L92" s="3" t="s">
        <v>2169</v>
      </c>
      <c r="M92" s="3" t="s">
        <v>2846</v>
      </c>
      <c r="N92" s="20" t="s">
        <v>3504</v>
      </c>
      <c r="O92" s="3" t="s">
        <v>2166</v>
      </c>
      <c r="P92" s="3" t="s">
        <v>2167</v>
      </c>
      <c r="Q92" s="20" t="s">
        <v>3505</v>
      </c>
      <c r="R92" s="3"/>
      <c r="S92" s="3">
        <v>1125348</v>
      </c>
      <c r="T92" s="3" t="s">
        <v>3500</v>
      </c>
      <c r="U92" s="3" t="s">
        <v>3501</v>
      </c>
      <c r="V92" s="3" t="s">
        <v>2168</v>
      </c>
      <c r="W92" s="17">
        <v>45202</v>
      </c>
      <c r="X92" s="3"/>
      <c r="Y92" s="3">
        <v>623</v>
      </c>
      <c r="Z92" s="3" t="s">
        <v>3086</v>
      </c>
      <c r="AA92" s="17">
        <v>45202</v>
      </c>
      <c r="AB92" s="3" t="s">
        <v>3506</v>
      </c>
      <c r="AC92" s="3" t="s">
        <v>3507</v>
      </c>
      <c r="AD92" s="3" t="s">
        <v>3508</v>
      </c>
      <c r="AE92" s="3"/>
      <c r="AF92" s="3"/>
      <c r="AG92" s="3"/>
      <c r="AH92" s="6">
        <v>77</v>
      </c>
      <c r="AI92" s="6"/>
      <c r="AJ92" s="6"/>
      <c r="AK92" s="3"/>
      <c r="AL92" s="3"/>
      <c r="AM92" s="23"/>
      <c r="AN92" s="3"/>
      <c r="AO92" s="3"/>
      <c r="AP92" s="3"/>
    </row>
    <row r="93" spans="1:42" ht="12.75" x14ac:dyDescent="0.25">
      <c r="A93" s="26" t="s">
        <v>1699</v>
      </c>
      <c r="B93" s="27" t="s">
        <v>3509</v>
      </c>
      <c r="C93" s="3" t="s">
        <v>1699</v>
      </c>
      <c r="D93" s="15" t="str">
        <f>HYPERLINK("http://nb1969.com/webpi/2022-008292_Webpi.HTML","2022-008292")</f>
        <v>2022-008292</v>
      </c>
      <c r="E93" s="19">
        <v>44813</v>
      </c>
      <c r="F93" s="16" t="s">
        <v>1862</v>
      </c>
      <c r="G93" s="16" t="s">
        <v>1863</v>
      </c>
      <c r="H93" s="16" t="s">
        <v>2170</v>
      </c>
      <c r="I93" s="3" t="s">
        <v>3510</v>
      </c>
      <c r="J93" s="17">
        <v>45208</v>
      </c>
      <c r="K93" s="17">
        <v>50687</v>
      </c>
      <c r="L93" s="3" t="s">
        <v>2171</v>
      </c>
      <c r="M93" s="3" t="s">
        <v>3001</v>
      </c>
      <c r="N93" s="20" t="s">
        <v>3511</v>
      </c>
      <c r="O93" s="3" t="s">
        <v>2172</v>
      </c>
      <c r="P93" s="3"/>
      <c r="Q93" s="20"/>
      <c r="R93" s="3"/>
      <c r="S93" s="3">
        <v>1123566</v>
      </c>
      <c r="T93" s="3" t="s">
        <v>2173</v>
      </c>
      <c r="U93" s="3" t="s">
        <v>3512</v>
      </c>
      <c r="V93" s="3" t="s">
        <v>1855</v>
      </c>
      <c r="W93" s="17">
        <v>45230</v>
      </c>
      <c r="X93" s="3"/>
      <c r="Y93" s="3">
        <v>388576</v>
      </c>
      <c r="Z93" s="3" t="s">
        <v>3005</v>
      </c>
      <c r="AA93" s="17">
        <v>45230</v>
      </c>
      <c r="AB93" s="3">
        <v>43</v>
      </c>
      <c r="AC93" s="3"/>
      <c r="AD93" s="3" t="s">
        <v>3513</v>
      </c>
      <c r="AE93" s="3"/>
      <c r="AF93" s="3"/>
      <c r="AG93" s="3"/>
      <c r="AH93" s="6">
        <v>40</v>
      </c>
      <c r="AI93" s="6"/>
      <c r="AJ93" s="6"/>
      <c r="AK93" s="3"/>
      <c r="AL93" s="3"/>
      <c r="AM93" s="23"/>
      <c r="AN93" s="3"/>
      <c r="AO93" s="3"/>
      <c r="AP93" s="3"/>
    </row>
    <row r="94" spans="1:42" ht="12.75" x14ac:dyDescent="0.25">
      <c r="A94" s="26" t="s">
        <v>1548</v>
      </c>
      <c r="B94" s="27" t="s">
        <v>3514</v>
      </c>
      <c r="C94" s="3" t="s">
        <v>1548</v>
      </c>
      <c r="D94" s="15" t="str">
        <f>HYPERLINK("http://nb1969.com/webpi/2022-008319_Webpi.HTML","2022-008319")</f>
        <v>2022-008319</v>
      </c>
      <c r="E94" s="19">
        <v>44813</v>
      </c>
      <c r="F94" s="16" t="s">
        <v>1846</v>
      </c>
      <c r="G94" s="15" t="str">
        <f>HYPERLINK("http://grafico.sapi.gob.ve/marcas/ef2022/2022008319.jpg","mixta")</f>
        <v>mixta</v>
      </c>
      <c r="H94" s="16" t="s">
        <v>1870</v>
      </c>
      <c r="I94" s="3" t="s">
        <v>3515</v>
      </c>
      <c r="J94" s="17">
        <v>45208</v>
      </c>
      <c r="K94" s="17">
        <v>50687</v>
      </c>
      <c r="L94" s="3" t="s">
        <v>2174</v>
      </c>
      <c r="M94" s="3" t="s">
        <v>3001</v>
      </c>
      <c r="N94" s="20" t="s">
        <v>2148</v>
      </c>
      <c r="O94" s="3" t="s">
        <v>2175</v>
      </c>
      <c r="P94" s="3"/>
      <c r="Q94" s="20" t="s">
        <v>3516</v>
      </c>
      <c r="R94" s="3"/>
      <c r="S94" s="3">
        <v>1125399</v>
      </c>
      <c r="T94" s="3" t="s">
        <v>2176</v>
      </c>
      <c r="U94" s="3" t="s">
        <v>2177</v>
      </c>
      <c r="V94" s="3" t="s">
        <v>1855</v>
      </c>
      <c r="W94" s="17">
        <v>45250</v>
      </c>
      <c r="X94" s="3"/>
      <c r="Y94" s="3">
        <v>392388</v>
      </c>
      <c r="Z94" s="3"/>
      <c r="AA94" s="17">
        <v>45250</v>
      </c>
      <c r="AB94" s="3">
        <v>25</v>
      </c>
      <c r="AC94" s="3"/>
      <c r="AD94" s="3" t="s">
        <v>3517</v>
      </c>
      <c r="AE94" s="3"/>
      <c r="AF94" s="3"/>
      <c r="AG94" s="3"/>
      <c r="AH94" s="6">
        <v>132</v>
      </c>
      <c r="AI94" s="6"/>
      <c r="AJ94" s="6"/>
      <c r="AK94" s="3"/>
      <c r="AL94" s="3"/>
      <c r="AM94" s="23"/>
      <c r="AN94" s="3"/>
      <c r="AO94" s="3"/>
      <c r="AP94" s="3"/>
    </row>
    <row r="95" spans="1:42" ht="12.75" x14ac:dyDescent="0.25">
      <c r="A95" s="26" t="s">
        <v>1805</v>
      </c>
      <c r="B95" s="27" t="s">
        <v>3518</v>
      </c>
      <c r="C95" s="3" t="s">
        <v>1805</v>
      </c>
      <c r="D95" s="15" t="str">
        <f>HYPERLINK("http://nb1969.com/webpi/2022-008511_Webpi.HTML","2022-008511")</f>
        <v>2022-008511</v>
      </c>
      <c r="E95" s="19">
        <v>44820</v>
      </c>
      <c r="F95" s="16" t="s">
        <v>1846</v>
      </c>
      <c r="G95" s="15" t="str">
        <f>HYPERLINK("http://grafico.sapi.gob.ve/marcas/ef2022/2022008511.jpg","mixta")</f>
        <v>mixta</v>
      </c>
      <c r="H95" s="16" t="s">
        <v>1887</v>
      </c>
      <c r="I95" s="3"/>
      <c r="J95" s="3"/>
      <c r="K95" s="17">
        <v>45098</v>
      </c>
      <c r="L95" s="3" t="s">
        <v>2178</v>
      </c>
      <c r="M95" s="3" t="s">
        <v>3025</v>
      </c>
      <c r="N95" s="20" t="s">
        <v>2945</v>
      </c>
      <c r="O95" s="3" t="s">
        <v>2179</v>
      </c>
      <c r="P95" s="3"/>
      <c r="Q95" s="20" t="s">
        <v>3519</v>
      </c>
      <c r="R95" s="3"/>
      <c r="S95" s="3">
        <v>1125510</v>
      </c>
      <c r="T95" s="3" t="s">
        <v>2180</v>
      </c>
      <c r="U95" s="3" t="s">
        <v>2181</v>
      </c>
      <c r="V95" s="3" t="s">
        <v>1855</v>
      </c>
      <c r="W95" s="17">
        <v>45078</v>
      </c>
      <c r="X95" s="17">
        <v>45098</v>
      </c>
      <c r="Y95" s="3">
        <v>622</v>
      </c>
      <c r="Z95" s="3" t="s">
        <v>3027</v>
      </c>
      <c r="AA95" s="17">
        <v>45078</v>
      </c>
      <c r="AB95" s="3" t="s">
        <v>3469</v>
      </c>
      <c r="AC95" s="3"/>
      <c r="AD95" s="3" t="s">
        <v>3520</v>
      </c>
      <c r="AE95" s="3"/>
      <c r="AF95" s="3"/>
      <c r="AG95" s="3"/>
      <c r="AH95" s="6">
        <v>43</v>
      </c>
      <c r="AI95" s="6"/>
      <c r="AJ95" s="6"/>
      <c r="AK95" s="3"/>
      <c r="AL95" s="3"/>
      <c r="AM95" s="23"/>
      <c r="AN95" s="3"/>
      <c r="AO95" s="3"/>
      <c r="AP95" s="3"/>
    </row>
    <row r="96" spans="1:42" ht="12.75" x14ac:dyDescent="0.25">
      <c r="A96" s="26" t="s">
        <v>1753</v>
      </c>
      <c r="B96" s="27" t="s">
        <v>3521</v>
      </c>
      <c r="C96" s="3" t="s">
        <v>1753</v>
      </c>
      <c r="D96" s="15" t="str">
        <f>HYPERLINK("http://nb1969.com/webpi/2022-008610_Webpi.HTML","2022-008610")</f>
        <v>2022-008610</v>
      </c>
      <c r="E96" s="19">
        <v>44824</v>
      </c>
      <c r="F96" s="16" t="s">
        <v>1846</v>
      </c>
      <c r="G96" s="15" t="str">
        <f>HYPERLINK("http://grafico.sapi.gob.ve/marcas/ef2022/2022008610.jpg","mixta")</f>
        <v>mixta</v>
      </c>
      <c r="H96" s="16" t="s">
        <v>1892</v>
      </c>
      <c r="I96" s="3" t="s">
        <v>3522</v>
      </c>
      <c r="J96" s="17">
        <v>45288</v>
      </c>
      <c r="K96" s="17">
        <v>50767</v>
      </c>
      <c r="L96" s="3" t="s">
        <v>2182</v>
      </c>
      <c r="M96" s="3" t="s">
        <v>3001</v>
      </c>
      <c r="N96" s="20" t="s">
        <v>3523</v>
      </c>
      <c r="O96" s="3" t="s">
        <v>3524</v>
      </c>
      <c r="P96" s="3" t="s">
        <v>3525</v>
      </c>
      <c r="Q96" s="20" t="s">
        <v>3526</v>
      </c>
      <c r="R96" s="3"/>
      <c r="S96" s="3">
        <v>1114292</v>
      </c>
      <c r="T96" s="3" t="s">
        <v>2183</v>
      </c>
      <c r="U96" s="3" t="s">
        <v>2184</v>
      </c>
      <c r="V96" s="3" t="s">
        <v>1855</v>
      </c>
      <c r="W96" s="17">
        <v>45313</v>
      </c>
      <c r="X96" s="3"/>
      <c r="Y96" s="3">
        <v>402352</v>
      </c>
      <c r="Z96" s="3" t="s">
        <v>3005</v>
      </c>
      <c r="AA96" s="17">
        <v>45313</v>
      </c>
      <c r="AB96" s="3">
        <v>11</v>
      </c>
      <c r="AC96" s="3"/>
      <c r="AD96" s="3" t="s">
        <v>3527</v>
      </c>
      <c r="AE96" s="3"/>
      <c r="AF96" s="3"/>
      <c r="AG96" s="3"/>
      <c r="AH96" s="6">
        <v>171</v>
      </c>
      <c r="AI96" s="6"/>
      <c r="AJ96" s="6"/>
      <c r="AK96" s="16"/>
      <c r="AL96" s="16"/>
      <c r="AM96" s="22"/>
      <c r="AN96" s="3"/>
      <c r="AO96" s="3"/>
      <c r="AP96" s="3"/>
    </row>
    <row r="97" spans="1:42" ht="12.75" x14ac:dyDescent="0.25">
      <c r="A97" s="26" t="s">
        <v>1806</v>
      </c>
      <c r="B97" s="27" t="s">
        <v>3528</v>
      </c>
      <c r="C97" s="3" t="s">
        <v>1806</v>
      </c>
      <c r="D97" s="15" t="str">
        <f>HYPERLINK("http://nb1969.com/webpi/2022-008662_Webpi.HTML","2022-008662")</f>
        <v>2022-008662</v>
      </c>
      <c r="E97" s="19">
        <v>44825</v>
      </c>
      <c r="F97" s="16" t="s">
        <v>1862</v>
      </c>
      <c r="G97" s="16" t="s">
        <v>1863</v>
      </c>
      <c r="H97" s="16" t="s">
        <v>2185</v>
      </c>
      <c r="I97" s="3" t="s">
        <v>3529</v>
      </c>
      <c r="J97" s="17">
        <v>45288</v>
      </c>
      <c r="K97" s="17">
        <v>50767</v>
      </c>
      <c r="L97" s="3" t="s">
        <v>2186</v>
      </c>
      <c r="M97" s="3" t="s">
        <v>3001</v>
      </c>
      <c r="N97" s="20" t="s">
        <v>3530</v>
      </c>
      <c r="O97" s="3" t="s">
        <v>3531</v>
      </c>
      <c r="P97" s="3" t="s">
        <v>2187</v>
      </c>
      <c r="Q97" s="20"/>
      <c r="R97" s="3"/>
      <c r="S97" s="3">
        <v>1125572</v>
      </c>
      <c r="T97" s="3" t="s">
        <v>3532</v>
      </c>
      <c r="U97" s="3" t="s">
        <v>3533</v>
      </c>
      <c r="V97" s="3" t="s">
        <v>2188</v>
      </c>
      <c r="W97" s="17">
        <v>45317</v>
      </c>
      <c r="X97" s="3"/>
      <c r="Y97" s="3">
        <v>403304</v>
      </c>
      <c r="Z97" s="3" t="s">
        <v>3005</v>
      </c>
      <c r="AA97" s="17">
        <v>45317</v>
      </c>
      <c r="AB97" s="3">
        <v>41</v>
      </c>
      <c r="AC97" s="3"/>
      <c r="AD97" s="3" t="s">
        <v>3534</v>
      </c>
      <c r="AE97" s="3"/>
      <c r="AF97" s="3"/>
      <c r="AG97" s="3"/>
      <c r="AH97" s="6">
        <v>8</v>
      </c>
      <c r="AI97" s="6"/>
      <c r="AJ97" s="6"/>
      <c r="AK97" s="20" t="s">
        <v>1357</v>
      </c>
      <c r="AL97" s="16" t="s">
        <v>255</v>
      </c>
      <c r="AM97" s="22">
        <v>45700</v>
      </c>
      <c r="AN97" s="20"/>
      <c r="AO97" s="16"/>
      <c r="AP97" s="22"/>
    </row>
    <row r="98" spans="1:42" ht="12.75" x14ac:dyDescent="0.25">
      <c r="A98" s="26" t="s">
        <v>1576</v>
      </c>
      <c r="B98" s="27" t="s">
        <v>3535</v>
      </c>
      <c r="C98" s="3" t="s">
        <v>1576</v>
      </c>
      <c r="D98" s="15" t="str">
        <f>HYPERLINK("http://nb1969.com/webpi/2022-008812_Webpi.HTML","2022-008812")</f>
        <v>2022-008812</v>
      </c>
      <c r="E98" s="19">
        <v>44831</v>
      </c>
      <c r="F98" s="16" t="s">
        <v>1846</v>
      </c>
      <c r="G98" s="15" t="str">
        <f>HYPERLINK("http://grafico.sapi.gob.ve/marcas/ef2022/2022008812.jpg","mixta")</f>
        <v>mixta</v>
      </c>
      <c r="H98" s="16" t="s">
        <v>2015</v>
      </c>
      <c r="I98" s="3"/>
      <c r="J98" s="3"/>
      <c r="K98" s="17">
        <v>45377</v>
      </c>
      <c r="L98" s="3" t="s">
        <v>2189</v>
      </c>
      <c r="M98" s="3" t="s">
        <v>3292</v>
      </c>
      <c r="N98" s="20" t="s">
        <v>2190</v>
      </c>
      <c r="O98" s="3" t="s">
        <v>2191</v>
      </c>
      <c r="P98" s="3"/>
      <c r="Q98" s="20" t="s">
        <v>3536</v>
      </c>
      <c r="R98" s="3"/>
      <c r="S98" s="3">
        <v>1125629</v>
      </c>
      <c r="T98" s="3" t="s">
        <v>2192</v>
      </c>
      <c r="U98" s="3" t="s">
        <v>2193</v>
      </c>
      <c r="V98" s="3" t="s">
        <v>1855</v>
      </c>
      <c r="W98" s="17">
        <v>45357</v>
      </c>
      <c r="X98" s="17">
        <v>45377</v>
      </c>
      <c r="Y98" s="3">
        <v>628</v>
      </c>
      <c r="Z98" s="3" t="s">
        <v>3293</v>
      </c>
      <c r="AA98" s="17">
        <v>45357</v>
      </c>
      <c r="AB98" s="3" t="s">
        <v>3537</v>
      </c>
      <c r="AC98" s="3"/>
      <c r="AD98" s="3" t="s">
        <v>3538</v>
      </c>
      <c r="AE98" s="3"/>
      <c r="AF98" s="3"/>
      <c r="AG98" s="3"/>
      <c r="AH98" s="6">
        <v>16</v>
      </c>
      <c r="AI98" s="6"/>
      <c r="AJ98" s="6"/>
      <c r="AK98" s="16"/>
      <c r="AL98" s="16"/>
      <c r="AM98" s="22"/>
      <c r="AN98" s="3"/>
      <c r="AO98" s="3"/>
      <c r="AP98" s="3"/>
    </row>
    <row r="99" spans="1:42" ht="12.75" x14ac:dyDescent="0.25">
      <c r="A99" s="26" t="s">
        <v>1558</v>
      </c>
      <c r="B99" s="27" t="s">
        <v>3539</v>
      </c>
      <c r="C99" s="3" t="s">
        <v>1558</v>
      </c>
      <c r="D99" s="15" t="str">
        <f>HYPERLINK("http://nb1969.com/webpi/2022-009083_Webpi.HTML","2022-009083")</f>
        <v>2022-009083</v>
      </c>
      <c r="E99" s="19">
        <v>44840</v>
      </c>
      <c r="F99" s="16" t="s">
        <v>1862</v>
      </c>
      <c r="G99" s="15" t="str">
        <f>HYPERLINK("http://grafico.sapi.gob.ve/marcas/ef2022/2022009083.jpg","mixta")</f>
        <v>mixta</v>
      </c>
      <c r="H99" s="16" t="s">
        <v>2194</v>
      </c>
      <c r="I99" s="3" t="s">
        <v>3540</v>
      </c>
      <c r="J99" s="17">
        <v>45342</v>
      </c>
      <c r="K99" s="17">
        <v>50821</v>
      </c>
      <c r="L99" s="3" t="s">
        <v>2195</v>
      </c>
      <c r="M99" s="3" t="s">
        <v>3001</v>
      </c>
      <c r="N99" s="20" t="s">
        <v>3541</v>
      </c>
      <c r="O99" s="3" t="s">
        <v>2256</v>
      </c>
      <c r="P99" s="3" t="s">
        <v>3542</v>
      </c>
      <c r="Q99" s="20" t="s">
        <v>3543</v>
      </c>
      <c r="R99" s="3"/>
      <c r="S99" s="3">
        <v>1125728</v>
      </c>
      <c r="T99" s="3" t="s">
        <v>2196</v>
      </c>
      <c r="U99" s="3" t="s">
        <v>2197</v>
      </c>
      <c r="V99" s="3" t="s">
        <v>1861</v>
      </c>
      <c r="W99" s="17">
        <v>45373</v>
      </c>
      <c r="X99" s="3"/>
      <c r="Y99" s="3">
        <v>412902</v>
      </c>
      <c r="Z99" s="3" t="s">
        <v>3005</v>
      </c>
      <c r="AA99" s="17">
        <v>45373</v>
      </c>
      <c r="AB99" s="3">
        <v>37</v>
      </c>
      <c r="AC99" s="3"/>
      <c r="AD99" s="3" t="s">
        <v>3544</v>
      </c>
      <c r="AE99" s="3"/>
      <c r="AF99" s="3"/>
      <c r="AG99" s="3"/>
      <c r="AH99" s="6">
        <v>50</v>
      </c>
      <c r="AI99" s="6"/>
      <c r="AJ99" s="6"/>
      <c r="AK99" s="3"/>
      <c r="AL99" s="3"/>
      <c r="AM99" s="23"/>
      <c r="AN99" s="3"/>
      <c r="AO99" s="3"/>
      <c r="AP99" s="3"/>
    </row>
    <row r="100" spans="1:42" ht="12.75" x14ac:dyDescent="0.25">
      <c r="A100" s="26" t="s">
        <v>1772</v>
      </c>
      <c r="B100" s="27" t="s">
        <v>3545</v>
      </c>
      <c r="C100" s="3" t="s">
        <v>1772</v>
      </c>
      <c r="D100" s="15" t="str">
        <f>HYPERLINK("http://nb1969.com/webpi/2022-009112_Webpi.HTML","2022-009112")</f>
        <v>2022-009112</v>
      </c>
      <c r="E100" s="19">
        <v>44841</v>
      </c>
      <c r="F100" s="16" t="s">
        <v>1846</v>
      </c>
      <c r="G100" s="15" t="str">
        <f>HYPERLINK("http://grafico.sapi.gob.ve/marcas/ef2022/2022009112.jpg","mixta")</f>
        <v>mixta</v>
      </c>
      <c r="H100" s="16" t="s">
        <v>2198</v>
      </c>
      <c r="I100" s="3" t="s">
        <v>3546</v>
      </c>
      <c r="J100" s="17">
        <v>45161</v>
      </c>
      <c r="K100" s="17">
        <v>50640</v>
      </c>
      <c r="L100" s="3" t="s">
        <v>2199</v>
      </c>
      <c r="M100" s="3" t="s">
        <v>3001</v>
      </c>
      <c r="N100" s="20" t="s">
        <v>3547</v>
      </c>
      <c r="O100" s="3" t="s">
        <v>2200</v>
      </c>
      <c r="P100" s="3" t="s">
        <v>2201</v>
      </c>
      <c r="Q100" s="20" t="s">
        <v>3548</v>
      </c>
      <c r="R100" s="3"/>
      <c r="S100" s="3">
        <v>1119987</v>
      </c>
      <c r="T100" s="3" t="s">
        <v>2202</v>
      </c>
      <c r="U100" s="3" t="s">
        <v>3549</v>
      </c>
      <c r="V100" s="3" t="s">
        <v>1861</v>
      </c>
      <c r="W100" s="17">
        <v>45175</v>
      </c>
      <c r="X100" s="3"/>
      <c r="Y100" s="3">
        <v>379025</v>
      </c>
      <c r="Z100" s="3" t="s">
        <v>3005</v>
      </c>
      <c r="AA100" s="17">
        <v>45175</v>
      </c>
      <c r="AB100" s="3">
        <v>20</v>
      </c>
      <c r="AC100" s="3"/>
      <c r="AD100" s="3" t="s">
        <v>3550</v>
      </c>
      <c r="AE100" s="3"/>
      <c r="AF100" s="3"/>
      <c r="AG100" s="3"/>
      <c r="AH100" s="6">
        <v>105</v>
      </c>
      <c r="AI100" s="6"/>
      <c r="AJ100" s="6"/>
      <c r="AK100" s="16"/>
      <c r="AL100" s="16"/>
      <c r="AM100" s="22"/>
      <c r="AN100" s="3"/>
      <c r="AO100" s="3"/>
      <c r="AP100" s="3"/>
    </row>
    <row r="101" spans="1:42" ht="12.75" x14ac:dyDescent="0.25">
      <c r="A101" s="26" t="s">
        <v>1766</v>
      </c>
      <c r="B101" s="27" t="s">
        <v>3551</v>
      </c>
      <c r="C101" s="3" t="s">
        <v>1766</v>
      </c>
      <c r="D101" s="15" t="str">
        <f>HYPERLINK("http://nb1969.com/webpi/2022-009512_Webpi.HTML","2022-009512")</f>
        <v>2022-009512</v>
      </c>
      <c r="E101" s="19">
        <v>44855</v>
      </c>
      <c r="F101" s="16" t="s">
        <v>1846</v>
      </c>
      <c r="G101" s="15" t="str">
        <f>HYPERLINK("http://grafico.sapi.gob.ve/marcas/ef2022/2022009512.jpg","mixta")</f>
        <v>mixta</v>
      </c>
      <c r="H101" s="16" t="s">
        <v>1929</v>
      </c>
      <c r="I101" s="3"/>
      <c r="J101" s="3"/>
      <c r="K101" s="17">
        <v>44971</v>
      </c>
      <c r="L101" s="3" t="s">
        <v>2203</v>
      </c>
      <c r="M101" s="3" t="s">
        <v>3552</v>
      </c>
      <c r="N101" s="20" t="s">
        <v>3553</v>
      </c>
      <c r="O101" s="3" t="s">
        <v>2204</v>
      </c>
      <c r="P101" s="3"/>
      <c r="Q101" s="20" t="s">
        <v>3554</v>
      </c>
      <c r="R101" s="3"/>
      <c r="S101" s="3">
        <v>1125922</v>
      </c>
      <c r="T101" s="3" t="s">
        <v>2205</v>
      </c>
      <c r="U101" s="3" t="s">
        <v>2206</v>
      </c>
      <c r="V101" s="3" t="s">
        <v>1855</v>
      </c>
      <c r="W101" s="17">
        <v>45552</v>
      </c>
      <c r="X101" s="3"/>
      <c r="Y101" s="3">
        <v>0</v>
      </c>
      <c r="Z101" s="3" t="s">
        <v>3555</v>
      </c>
      <c r="AA101" s="17">
        <v>45552</v>
      </c>
      <c r="AB101" s="3" t="s">
        <v>3556</v>
      </c>
      <c r="AC101" s="3"/>
      <c r="AD101" s="3" t="s">
        <v>3557</v>
      </c>
      <c r="AE101" s="3"/>
      <c r="AF101" s="3"/>
      <c r="AG101" s="3"/>
      <c r="AH101" s="6">
        <v>192</v>
      </c>
      <c r="AI101" s="6"/>
      <c r="AJ101" s="6"/>
      <c r="AK101" s="3"/>
      <c r="AL101" s="3"/>
      <c r="AM101" s="23"/>
      <c r="AN101" s="3"/>
      <c r="AO101" s="3"/>
      <c r="AP101" s="3"/>
    </row>
    <row r="102" spans="1:42" ht="12.75" x14ac:dyDescent="0.25">
      <c r="A102" s="26" t="s">
        <v>1794</v>
      </c>
      <c r="B102" s="27" t="s">
        <v>3558</v>
      </c>
      <c r="C102" s="3" t="s">
        <v>1794</v>
      </c>
      <c r="D102" s="15" t="str">
        <f>HYPERLINK("http://nb1969.com/webpi/2022-009520_Webpi.HTML","2022-009520")</f>
        <v>2022-009520</v>
      </c>
      <c r="E102" s="19">
        <v>44855</v>
      </c>
      <c r="F102" s="16" t="s">
        <v>1902</v>
      </c>
      <c r="G102" s="15" t="str">
        <f>HYPERLINK("http://grafico.sapi.gob.ve/marcas/ef2022/2022009520.jpg","mixta")</f>
        <v>mixta</v>
      </c>
      <c r="H102" s="16" t="s">
        <v>1903</v>
      </c>
      <c r="I102" s="3" t="s">
        <v>3559</v>
      </c>
      <c r="J102" s="17">
        <v>45161</v>
      </c>
      <c r="K102" s="17">
        <v>50640</v>
      </c>
      <c r="L102" s="3" t="s">
        <v>2207</v>
      </c>
      <c r="M102" s="3" t="s">
        <v>3001</v>
      </c>
      <c r="N102" s="20" t="s">
        <v>3560</v>
      </c>
      <c r="O102" s="3" t="s">
        <v>2208</v>
      </c>
      <c r="P102" s="3" t="s">
        <v>2209</v>
      </c>
      <c r="Q102" s="20" t="s">
        <v>3561</v>
      </c>
      <c r="R102" s="3"/>
      <c r="S102" s="3">
        <v>1125924</v>
      </c>
      <c r="T102" s="3" t="s">
        <v>2210</v>
      </c>
      <c r="U102" s="3" t="s">
        <v>2211</v>
      </c>
      <c r="V102" s="3" t="s">
        <v>1855</v>
      </c>
      <c r="W102" s="17">
        <v>45177</v>
      </c>
      <c r="X102" s="3"/>
      <c r="Y102" s="3">
        <v>379466</v>
      </c>
      <c r="Z102" s="3" t="s">
        <v>3005</v>
      </c>
      <c r="AA102" s="17">
        <v>45177</v>
      </c>
      <c r="AB102" s="3">
        <v>46</v>
      </c>
      <c r="AC102" s="3"/>
      <c r="AD102" s="3" t="s">
        <v>3562</v>
      </c>
      <c r="AE102" s="3"/>
      <c r="AF102" s="3"/>
      <c r="AG102" s="3"/>
      <c r="AH102" s="6">
        <v>122</v>
      </c>
      <c r="AI102" s="6"/>
      <c r="AJ102" s="6"/>
      <c r="AK102" s="16"/>
      <c r="AL102" s="16"/>
      <c r="AM102" s="22"/>
      <c r="AN102" s="3"/>
      <c r="AO102" s="3"/>
      <c r="AP102" s="3"/>
    </row>
    <row r="103" spans="1:42" ht="12.75" x14ac:dyDescent="0.25">
      <c r="A103" s="26" t="s">
        <v>1565</v>
      </c>
      <c r="B103" s="27" t="s">
        <v>3563</v>
      </c>
      <c r="C103" s="3" t="s">
        <v>1565</v>
      </c>
      <c r="D103" s="15" t="str">
        <f>HYPERLINK("http://nb1969.com/webpi/2022-009630_Webpi.HTML","2022-009630")</f>
        <v>2022-009630</v>
      </c>
      <c r="E103" s="19">
        <v>44860</v>
      </c>
      <c r="F103" s="16" t="s">
        <v>1846</v>
      </c>
      <c r="G103" s="16" t="s">
        <v>1863</v>
      </c>
      <c r="H103" s="16" t="s">
        <v>2212</v>
      </c>
      <c r="I103" s="3" t="s">
        <v>3564</v>
      </c>
      <c r="J103" s="17">
        <v>45208</v>
      </c>
      <c r="K103" s="17">
        <v>50687</v>
      </c>
      <c r="L103" s="3" t="s">
        <v>2213</v>
      </c>
      <c r="M103" s="3" t="s">
        <v>3001</v>
      </c>
      <c r="N103" s="20" t="s">
        <v>3565</v>
      </c>
      <c r="O103" s="3" t="s">
        <v>2076</v>
      </c>
      <c r="P103" s="3" t="s">
        <v>2077</v>
      </c>
      <c r="Q103" s="20"/>
      <c r="R103" s="3"/>
      <c r="S103" s="3">
        <v>1109862</v>
      </c>
      <c r="T103" s="3" t="s">
        <v>1877</v>
      </c>
      <c r="U103" s="3" t="s">
        <v>3566</v>
      </c>
      <c r="V103" s="3" t="s">
        <v>1878</v>
      </c>
      <c r="W103" s="17">
        <v>45244</v>
      </c>
      <c r="X103" s="3"/>
      <c r="Y103" s="3">
        <v>391019</v>
      </c>
      <c r="Z103" s="3" t="s">
        <v>3005</v>
      </c>
      <c r="AA103" s="17">
        <v>45244</v>
      </c>
      <c r="AB103" s="3">
        <v>10</v>
      </c>
      <c r="AC103" s="3"/>
      <c r="AD103" s="3" t="s">
        <v>3567</v>
      </c>
      <c r="AE103" s="3"/>
      <c r="AF103" s="3"/>
      <c r="AG103" s="3"/>
      <c r="AH103" s="6">
        <v>179</v>
      </c>
      <c r="AI103" s="6"/>
      <c r="AJ103" s="6"/>
      <c r="AK103" s="3"/>
      <c r="AL103" s="3"/>
      <c r="AM103" s="23"/>
      <c r="AN103" s="3"/>
      <c r="AO103" s="3"/>
      <c r="AP103" s="3"/>
    </row>
    <row r="104" spans="1:42" ht="12.75" x14ac:dyDescent="0.25">
      <c r="A104" s="26" t="s">
        <v>1734</v>
      </c>
      <c r="B104" s="27" t="s">
        <v>3568</v>
      </c>
      <c r="C104" s="17" t="s">
        <v>1734</v>
      </c>
      <c r="D104" s="18" t="str">
        <f>HYPERLINK("http://nb1969.com/webpi/2023-000002_Webpi.HTML","2023-000002")</f>
        <v>2023-000002</v>
      </c>
      <c r="E104" s="19">
        <v>44931</v>
      </c>
      <c r="F104" s="16" t="s">
        <v>1862</v>
      </c>
      <c r="G104" s="15" t="str">
        <f>HYPERLINK("http://grafico.sapi.gob.ve/marcas/ef2023/2023000002.jpg","mixta")</f>
        <v>mixta</v>
      </c>
      <c r="H104" s="16" t="s">
        <v>1879</v>
      </c>
      <c r="I104" s="3"/>
      <c r="J104" s="3"/>
      <c r="K104" s="17">
        <v>45699</v>
      </c>
      <c r="L104" s="3" t="s">
        <v>2214</v>
      </c>
      <c r="M104" s="3" t="s">
        <v>3036</v>
      </c>
      <c r="N104" s="20" t="s">
        <v>3569</v>
      </c>
      <c r="O104" s="3" t="s">
        <v>3570</v>
      </c>
      <c r="P104" s="3" t="s">
        <v>2216</v>
      </c>
      <c r="Q104" s="20" t="s">
        <v>3571</v>
      </c>
      <c r="R104" s="3"/>
      <c r="S104" s="3">
        <v>1128495</v>
      </c>
      <c r="T104" s="3" t="s">
        <v>3572</v>
      </c>
      <c r="U104" s="3" t="s">
        <v>3573</v>
      </c>
      <c r="V104" s="3" t="s">
        <v>1855</v>
      </c>
      <c r="W104" s="17">
        <v>45679</v>
      </c>
      <c r="X104" s="17">
        <v>45699</v>
      </c>
      <c r="Y104" s="3">
        <v>638</v>
      </c>
      <c r="Z104" s="3" t="s">
        <v>3042</v>
      </c>
      <c r="AA104" s="17">
        <v>45679</v>
      </c>
      <c r="AB104" s="3" t="s">
        <v>3574</v>
      </c>
      <c r="AC104" s="3"/>
      <c r="AD104" s="3" t="s">
        <v>3575</v>
      </c>
      <c r="AE104" s="3"/>
      <c r="AF104" s="3"/>
      <c r="AG104" s="3"/>
      <c r="AH104" s="6">
        <v>200</v>
      </c>
      <c r="AI104" s="6"/>
      <c r="AJ104" s="6"/>
      <c r="AK104" s="3"/>
      <c r="AL104" s="3"/>
      <c r="AM104" s="23"/>
      <c r="AN104" s="3"/>
      <c r="AO104" s="3"/>
      <c r="AP104" s="3"/>
    </row>
    <row r="105" spans="1:42" ht="12.75" x14ac:dyDescent="0.25">
      <c r="A105" s="26" t="s">
        <v>1826</v>
      </c>
      <c r="B105" s="27" t="s">
        <v>3576</v>
      </c>
      <c r="C105" s="3" t="s">
        <v>1826</v>
      </c>
      <c r="D105" s="15" t="str">
        <f>HYPERLINK("http://nb1969.com/webpi/2023-000016_Webpi.HTML","2023-000016")</f>
        <v>2023-000016</v>
      </c>
      <c r="E105" s="19">
        <v>44931</v>
      </c>
      <c r="F105" s="16" t="s">
        <v>1846</v>
      </c>
      <c r="G105" s="16" t="s">
        <v>1863</v>
      </c>
      <c r="H105" s="16" t="s">
        <v>1929</v>
      </c>
      <c r="I105" s="3" t="s">
        <v>3577</v>
      </c>
      <c r="J105" s="17">
        <v>45251</v>
      </c>
      <c r="K105" s="17">
        <v>50730</v>
      </c>
      <c r="L105" s="3" t="s">
        <v>2217</v>
      </c>
      <c r="M105" s="3" t="s">
        <v>3001</v>
      </c>
      <c r="N105" s="20" t="s">
        <v>3578</v>
      </c>
      <c r="O105" s="3" t="s">
        <v>2218</v>
      </c>
      <c r="P105" s="3" t="s">
        <v>2219</v>
      </c>
      <c r="Q105" s="20"/>
      <c r="R105" s="3"/>
      <c r="S105" s="3">
        <v>1111373</v>
      </c>
      <c r="T105" s="3" t="s">
        <v>2220</v>
      </c>
      <c r="U105" s="3" t="s">
        <v>3579</v>
      </c>
      <c r="V105" s="3" t="s">
        <v>2146</v>
      </c>
      <c r="W105" s="17">
        <v>45261</v>
      </c>
      <c r="X105" s="3"/>
      <c r="Y105" s="3">
        <v>394672</v>
      </c>
      <c r="Z105" s="3" t="s">
        <v>3005</v>
      </c>
      <c r="AA105" s="17">
        <v>45261</v>
      </c>
      <c r="AB105" s="3">
        <v>5</v>
      </c>
      <c r="AC105" s="3"/>
      <c r="AD105" s="3" t="s">
        <v>3580</v>
      </c>
      <c r="AE105" s="3"/>
      <c r="AF105" s="3"/>
      <c r="AG105" s="3"/>
      <c r="AH105" s="6">
        <v>44</v>
      </c>
      <c r="AI105" s="6"/>
      <c r="AJ105" s="6"/>
      <c r="AK105" s="3"/>
      <c r="AL105" s="3"/>
      <c r="AM105" s="23"/>
      <c r="AN105" s="3"/>
      <c r="AO105" s="3"/>
      <c r="AP105" s="3"/>
    </row>
    <row r="106" spans="1:42" ht="12.75" x14ac:dyDescent="0.25">
      <c r="A106" s="26" t="s">
        <v>1770</v>
      </c>
      <c r="B106" s="27" t="s">
        <v>3581</v>
      </c>
      <c r="C106" s="3" t="s">
        <v>1770</v>
      </c>
      <c r="D106" s="15" t="str">
        <f>HYPERLINK("http://nb1969.com/webpi/2023-000106_Webpi.HTML","2023-000106")</f>
        <v>2023-000106</v>
      </c>
      <c r="E106" s="19">
        <v>44932</v>
      </c>
      <c r="F106" s="16" t="s">
        <v>1862</v>
      </c>
      <c r="G106" s="15" t="str">
        <f>HYPERLINK("http://grafico.sapi.gob.ve/marcas/ef2023/2023000106.jpg","mixta")</f>
        <v>mixta</v>
      </c>
      <c r="H106" s="16" t="s">
        <v>1864</v>
      </c>
      <c r="I106" s="3"/>
      <c r="J106" s="3"/>
      <c r="K106" s="17">
        <v>45120</v>
      </c>
      <c r="L106" s="3" t="s">
        <v>2221</v>
      </c>
      <c r="M106" s="3" t="s">
        <v>3582</v>
      </c>
      <c r="N106" s="20" t="s">
        <v>3583</v>
      </c>
      <c r="O106" s="3" t="s">
        <v>2222</v>
      </c>
      <c r="P106" s="3"/>
      <c r="Q106" s="20" t="s">
        <v>3584</v>
      </c>
      <c r="R106" s="3"/>
      <c r="S106" s="3">
        <v>1126936</v>
      </c>
      <c r="T106" s="3" t="s">
        <v>2223</v>
      </c>
      <c r="U106" s="3" t="s">
        <v>2224</v>
      </c>
      <c r="V106" s="3" t="s">
        <v>1855</v>
      </c>
      <c r="W106" s="17">
        <v>45118</v>
      </c>
      <c r="X106" s="3"/>
      <c r="Y106" s="3">
        <v>622</v>
      </c>
      <c r="Z106" s="3" t="s">
        <v>3585</v>
      </c>
      <c r="AA106" s="17">
        <v>45118</v>
      </c>
      <c r="AB106" s="3" t="s">
        <v>3586</v>
      </c>
      <c r="AC106" s="3" t="s">
        <v>3587</v>
      </c>
      <c r="AD106" s="3" t="s">
        <v>3588</v>
      </c>
      <c r="AE106" s="3"/>
      <c r="AF106" s="3"/>
      <c r="AG106" s="3"/>
      <c r="AH106" s="6">
        <v>173</v>
      </c>
      <c r="AI106" s="6"/>
      <c r="AJ106" s="6"/>
      <c r="AK106" s="20" t="s">
        <v>1335</v>
      </c>
      <c r="AL106" s="16" t="s">
        <v>1324</v>
      </c>
      <c r="AM106" s="22">
        <v>45642</v>
      </c>
      <c r="AN106" s="20" t="s">
        <v>1546</v>
      </c>
      <c r="AO106" s="16" t="s">
        <v>1292</v>
      </c>
      <c r="AP106" s="22">
        <v>45684</v>
      </c>
    </row>
    <row r="107" spans="1:42" ht="12.75" x14ac:dyDescent="0.25">
      <c r="A107" s="26" t="s">
        <v>1662</v>
      </c>
      <c r="B107" s="27" t="s">
        <v>3589</v>
      </c>
      <c r="C107" s="3" t="s">
        <v>1662</v>
      </c>
      <c r="D107" s="15" t="str">
        <f>HYPERLINK("http://nb1969.com/webpi/2023-000166_Webpi.HTML","2023-000166")</f>
        <v>2023-000166</v>
      </c>
      <c r="E107" s="19">
        <v>44936</v>
      </c>
      <c r="F107" s="16" t="s">
        <v>1862</v>
      </c>
      <c r="G107" s="15" t="str">
        <f>HYPERLINK("http://grafico.sapi.gob.ve/marcas/ef2023/2023000166.jpg","grafica")</f>
        <v>grafica</v>
      </c>
      <c r="H107" s="16" t="s">
        <v>1864</v>
      </c>
      <c r="I107" s="3"/>
      <c r="J107" s="3"/>
      <c r="K107" s="17">
        <v>45120</v>
      </c>
      <c r="L107" s="3"/>
      <c r="M107" s="3" t="s">
        <v>3582</v>
      </c>
      <c r="N107" s="20" t="s">
        <v>3590</v>
      </c>
      <c r="O107" s="3" t="s">
        <v>3591</v>
      </c>
      <c r="P107" s="3" t="s">
        <v>2225</v>
      </c>
      <c r="Q107" s="20" t="s">
        <v>3592</v>
      </c>
      <c r="R107" s="3"/>
      <c r="S107" s="3">
        <v>1100965</v>
      </c>
      <c r="T107" s="3" t="s">
        <v>2226</v>
      </c>
      <c r="U107" s="3" t="s">
        <v>3593</v>
      </c>
      <c r="V107" s="3" t="s">
        <v>1855</v>
      </c>
      <c r="W107" s="17">
        <v>45120</v>
      </c>
      <c r="X107" s="3"/>
      <c r="Y107" s="3">
        <v>642166</v>
      </c>
      <c r="Z107" s="3" t="s">
        <v>3594</v>
      </c>
      <c r="AA107" s="17">
        <v>45120</v>
      </c>
      <c r="AB107" s="3" t="s">
        <v>3595</v>
      </c>
      <c r="AC107" s="3"/>
      <c r="AD107" s="3" t="s">
        <v>3596</v>
      </c>
      <c r="AE107" s="3"/>
      <c r="AF107" s="3"/>
      <c r="AG107" s="3"/>
      <c r="AH107" s="6">
        <v>114</v>
      </c>
      <c r="AI107" s="6"/>
      <c r="AJ107" s="6"/>
      <c r="AK107" s="3"/>
      <c r="AL107" s="3"/>
      <c r="AM107" s="23"/>
      <c r="AN107" s="3"/>
      <c r="AO107" s="3"/>
      <c r="AP107" s="3"/>
    </row>
    <row r="108" spans="1:42" ht="12.75" x14ac:dyDescent="0.25">
      <c r="A108" s="26" t="s">
        <v>1779</v>
      </c>
      <c r="B108" s="27" t="s">
        <v>3597</v>
      </c>
      <c r="C108" s="3" t="s">
        <v>1779</v>
      </c>
      <c r="D108" s="15" t="str">
        <f>HYPERLINK("http://nb1969.com/webpi/2023-000191_Webpi.HTML","2023-000191")</f>
        <v>2023-000191</v>
      </c>
      <c r="E108" s="19">
        <v>44936</v>
      </c>
      <c r="F108" s="16" t="s">
        <v>1846</v>
      </c>
      <c r="G108" s="15" t="str">
        <f>HYPERLINK("http://grafico.sapi.gob.ve/marcas/ef2023/2023000191.jpg","mixta")</f>
        <v>mixta</v>
      </c>
      <c r="H108" s="16" t="s">
        <v>2212</v>
      </c>
      <c r="I108" s="3" t="s">
        <v>3598</v>
      </c>
      <c r="J108" s="17">
        <v>45251</v>
      </c>
      <c r="K108" s="17">
        <v>50730</v>
      </c>
      <c r="L108" s="3" t="s">
        <v>2227</v>
      </c>
      <c r="M108" s="3" t="s">
        <v>3001</v>
      </c>
      <c r="N108" s="20" t="s">
        <v>3599</v>
      </c>
      <c r="O108" s="3" t="s">
        <v>2228</v>
      </c>
      <c r="P108" s="3" t="s">
        <v>2229</v>
      </c>
      <c r="Q108" s="20" t="s">
        <v>3600</v>
      </c>
      <c r="R108" s="3"/>
      <c r="S108" s="3">
        <v>1092017</v>
      </c>
      <c r="T108" s="3" t="s">
        <v>1849</v>
      </c>
      <c r="U108" s="3" t="s">
        <v>3601</v>
      </c>
      <c r="V108" s="3" t="s">
        <v>1850</v>
      </c>
      <c r="W108" s="17">
        <v>45272</v>
      </c>
      <c r="X108" s="3"/>
      <c r="Y108" s="3">
        <v>396462</v>
      </c>
      <c r="Z108" s="3" t="s">
        <v>3005</v>
      </c>
      <c r="AA108" s="17">
        <v>45272</v>
      </c>
      <c r="AB108" s="3">
        <v>10</v>
      </c>
      <c r="AC108" s="3"/>
      <c r="AD108" s="3" t="s">
        <v>3602</v>
      </c>
      <c r="AE108" s="3"/>
      <c r="AF108" s="3"/>
      <c r="AG108" s="3"/>
      <c r="AH108" s="6">
        <v>191</v>
      </c>
      <c r="AI108" s="6"/>
      <c r="AJ108" s="6"/>
      <c r="AK108" s="3"/>
      <c r="AL108" s="3"/>
      <c r="AM108" s="23"/>
      <c r="AN108" s="3"/>
      <c r="AO108" s="3"/>
      <c r="AP108" s="3"/>
    </row>
    <row r="109" spans="1:42" ht="12.75" x14ac:dyDescent="0.25">
      <c r="A109" s="26" t="s">
        <v>1634</v>
      </c>
      <c r="B109" s="27" t="s">
        <v>3603</v>
      </c>
      <c r="C109" s="3" t="s">
        <v>1634</v>
      </c>
      <c r="D109" s="15" t="str">
        <f>HYPERLINK("http://nb1969.com/webpi/2023-000228_Webpi.HTML","2023-000228")</f>
        <v>2023-000228</v>
      </c>
      <c r="E109" s="19">
        <v>44936</v>
      </c>
      <c r="F109" s="16" t="s">
        <v>1862</v>
      </c>
      <c r="G109" s="15" t="str">
        <f>HYPERLINK("http://grafico.sapi.gob.ve/marcas/ef2023/2023000228.jpg","grafica")</f>
        <v>grafica</v>
      </c>
      <c r="H109" s="16" t="s">
        <v>2170</v>
      </c>
      <c r="I109" s="3"/>
      <c r="J109" s="3"/>
      <c r="K109" s="17">
        <v>45120</v>
      </c>
      <c r="L109" s="3"/>
      <c r="M109" s="3" t="s">
        <v>3582</v>
      </c>
      <c r="N109" s="20" t="s">
        <v>3604</v>
      </c>
      <c r="O109" s="3" t="s">
        <v>3591</v>
      </c>
      <c r="P109" s="3" t="s">
        <v>2225</v>
      </c>
      <c r="Q109" s="20" t="s">
        <v>3605</v>
      </c>
      <c r="R109" s="3"/>
      <c r="S109" s="3">
        <v>1100965</v>
      </c>
      <c r="T109" s="3" t="s">
        <v>2226</v>
      </c>
      <c r="U109" s="3" t="s">
        <v>3593</v>
      </c>
      <c r="V109" s="3" t="s">
        <v>1855</v>
      </c>
      <c r="W109" s="17">
        <v>45120</v>
      </c>
      <c r="X109" s="3"/>
      <c r="Y109" s="3">
        <v>642125</v>
      </c>
      <c r="Z109" s="3" t="s">
        <v>3594</v>
      </c>
      <c r="AA109" s="17">
        <v>45120</v>
      </c>
      <c r="AB109" s="3" t="s">
        <v>3595</v>
      </c>
      <c r="AC109" s="3"/>
      <c r="AD109" s="3" t="s">
        <v>3606</v>
      </c>
      <c r="AE109" s="3"/>
      <c r="AF109" s="3"/>
      <c r="AG109" s="3"/>
      <c r="AH109" s="6">
        <v>187</v>
      </c>
      <c r="AI109" s="6"/>
      <c r="AJ109" s="6"/>
      <c r="AK109" s="3"/>
      <c r="AL109" s="3"/>
      <c r="AM109" s="23"/>
      <c r="AN109" s="3"/>
      <c r="AO109" s="3"/>
      <c r="AP109" s="3"/>
    </row>
    <row r="110" spans="1:42" ht="12.75" x14ac:dyDescent="0.25">
      <c r="A110" s="26" t="s">
        <v>1751</v>
      </c>
      <c r="B110" s="27" t="s">
        <v>3607</v>
      </c>
      <c r="C110" s="3" t="s">
        <v>1751</v>
      </c>
      <c r="D110" s="15" t="str">
        <f>HYPERLINK("http://nb1969.com/webpi/2023-000277_Webpi.HTML","2023-000277")</f>
        <v>2023-000277</v>
      </c>
      <c r="E110" s="19">
        <v>44937</v>
      </c>
      <c r="F110" s="16" t="s">
        <v>1846</v>
      </c>
      <c r="G110" s="15" t="str">
        <f>HYPERLINK("http://grafico.sapi.gob.ve/marcas/ef2023/2023000277.jpg","grafica")</f>
        <v>grafica</v>
      </c>
      <c r="H110" s="16" t="s">
        <v>1937</v>
      </c>
      <c r="I110" s="3" t="s">
        <v>3608</v>
      </c>
      <c r="J110" s="17">
        <v>45436</v>
      </c>
      <c r="K110" s="17">
        <v>50914</v>
      </c>
      <c r="L110" s="3"/>
      <c r="M110" s="3" t="s">
        <v>3001</v>
      </c>
      <c r="N110" s="20" t="s">
        <v>3609</v>
      </c>
      <c r="O110" s="3" t="s">
        <v>2230</v>
      </c>
      <c r="P110" s="3" t="s">
        <v>2231</v>
      </c>
      <c r="Q110" s="20" t="s">
        <v>3610</v>
      </c>
      <c r="R110" s="3"/>
      <c r="S110" s="3">
        <v>1121000</v>
      </c>
      <c r="T110" s="3" t="s">
        <v>2232</v>
      </c>
      <c r="U110" s="3" t="s">
        <v>2233</v>
      </c>
      <c r="V110" s="3" t="s">
        <v>1855</v>
      </c>
      <c r="W110" s="17">
        <v>45442</v>
      </c>
      <c r="X110" s="3"/>
      <c r="Y110" s="3">
        <v>425743</v>
      </c>
      <c r="Z110" s="3" t="s">
        <v>3005</v>
      </c>
      <c r="AA110" s="17">
        <v>45442</v>
      </c>
      <c r="AB110" s="3">
        <v>9</v>
      </c>
      <c r="AC110" s="3"/>
      <c r="AD110" s="3" t="s">
        <v>3611</v>
      </c>
      <c r="AE110" s="3"/>
      <c r="AF110" s="3"/>
      <c r="AG110" s="3"/>
      <c r="AH110" s="6">
        <v>161</v>
      </c>
      <c r="AI110" s="6"/>
      <c r="AJ110" s="6"/>
      <c r="AK110" s="3"/>
      <c r="AL110" s="3"/>
      <c r="AM110" s="23"/>
      <c r="AN110" s="3"/>
      <c r="AO110" s="3"/>
      <c r="AP110" s="3"/>
    </row>
    <row r="111" spans="1:42" ht="12.75" x14ac:dyDescent="0.25">
      <c r="A111" s="26" t="s">
        <v>1815</v>
      </c>
      <c r="B111" s="27" t="s">
        <v>3612</v>
      </c>
      <c r="C111" s="3" t="s">
        <v>1815</v>
      </c>
      <c r="D111" s="15" t="str">
        <f>HYPERLINK("http://nb1969.com/webpi/2023-000427_Webpi.HTML","2023-000427")</f>
        <v>2023-000427</v>
      </c>
      <c r="E111" s="19">
        <v>44943</v>
      </c>
      <c r="F111" s="16" t="s">
        <v>1846</v>
      </c>
      <c r="G111" s="15" t="str">
        <f>HYPERLINK("http://grafico.sapi.gob.ve/marcas/ef2023/2023000427.jpg","mixta")</f>
        <v>mixta</v>
      </c>
      <c r="H111" s="16" t="s">
        <v>1847</v>
      </c>
      <c r="I111" s="3"/>
      <c r="J111" s="3"/>
      <c r="K111" s="17">
        <v>45202</v>
      </c>
      <c r="L111" s="3" t="s">
        <v>2234</v>
      </c>
      <c r="M111" s="3" t="s">
        <v>3019</v>
      </c>
      <c r="N111" s="20" t="s">
        <v>3613</v>
      </c>
      <c r="O111" s="3" t="s">
        <v>2235</v>
      </c>
      <c r="P111" s="3"/>
      <c r="Q111" s="20" t="s">
        <v>3614</v>
      </c>
      <c r="R111" s="3"/>
      <c r="S111" s="3">
        <v>1127038</v>
      </c>
      <c r="T111" s="3" t="s">
        <v>2236</v>
      </c>
      <c r="U111" s="3" t="s">
        <v>2237</v>
      </c>
      <c r="V111" s="3" t="s">
        <v>1855</v>
      </c>
      <c r="W111" s="17">
        <v>45240</v>
      </c>
      <c r="X111" s="3"/>
      <c r="Y111" s="3"/>
      <c r="Z111" s="3" t="s">
        <v>3220</v>
      </c>
      <c r="AA111" s="17">
        <v>45240</v>
      </c>
      <c r="AB111" s="3" t="s">
        <v>3220</v>
      </c>
      <c r="AC111" s="3"/>
      <c r="AD111" s="3" t="s">
        <v>3615</v>
      </c>
      <c r="AE111" s="3"/>
      <c r="AF111" s="3"/>
      <c r="AG111" s="3"/>
      <c r="AH111" s="6">
        <v>190</v>
      </c>
      <c r="AI111" s="6"/>
      <c r="AJ111" s="6"/>
      <c r="AK111" s="16"/>
      <c r="AL111" s="16"/>
      <c r="AM111" s="22"/>
      <c r="AN111" s="3"/>
      <c r="AO111" s="3"/>
      <c r="AP111" s="3"/>
    </row>
    <row r="112" spans="1:42" ht="12.75" x14ac:dyDescent="0.25">
      <c r="A112" s="26" t="s">
        <v>1719</v>
      </c>
      <c r="B112" s="27" t="s">
        <v>3616</v>
      </c>
      <c r="C112" s="3" t="s">
        <v>1719</v>
      </c>
      <c r="D112" s="15" t="str">
        <f>HYPERLINK("http://nb1969.com/webpi/2023-000595_Webpi.HTML","2023-000595")</f>
        <v>2023-000595</v>
      </c>
      <c r="E112" s="19">
        <v>44949</v>
      </c>
      <c r="F112" s="16" t="s">
        <v>1846</v>
      </c>
      <c r="G112" s="15" t="str">
        <f>HYPERLINK("http://grafico.sapi.gob.ve/marcas/ef2023/2023000595.jpg","mixta")</f>
        <v>mixta</v>
      </c>
      <c r="H112" s="16" t="s">
        <v>1929</v>
      </c>
      <c r="I112" s="3" t="s">
        <v>3617</v>
      </c>
      <c r="J112" s="17">
        <v>45357</v>
      </c>
      <c r="K112" s="17">
        <v>50835</v>
      </c>
      <c r="L112" s="3" t="s">
        <v>2238</v>
      </c>
      <c r="M112" s="3" t="s">
        <v>3001</v>
      </c>
      <c r="N112" s="20" t="s">
        <v>3618</v>
      </c>
      <c r="O112" s="3" t="s">
        <v>2239</v>
      </c>
      <c r="P112" s="3"/>
      <c r="Q112" s="20" t="s">
        <v>3619</v>
      </c>
      <c r="R112" s="3"/>
      <c r="S112" s="3">
        <v>1127102</v>
      </c>
      <c r="T112" s="3" t="s">
        <v>2240</v>
      </c>
      <c r="U112" s="3" t="s">
        <v>2241</v>
      </c>
      <c r="V112" s="3" t="s">
        <v>1855</v>
      </c>
      <c r="W112" s="17">
        <v>45363</v>
      </c>
      <c r="X112" s="3"/>
      <c r="Y112" s="3">
        <v>410651</v>
      </c>
      <c r="Z112" s="3" t="s">
        <v>3005</v>
      </c>
      <c r="AA112" s="17">
        <v>45363</v>
      </c>
      <c r="AB112" s="3">
        <v>5</v>
      </c>
      <c r="AC112" s="3"/>
      <c r="AD112" s="3" t="s">
        <v>3620</v>
      </c>
      <c r="AE112" s="3"/>
      <c r="AF112" s="3"/>
      <c r="AG112" s="3"/>
      <c r="AH112" s="6">
        <v>16</v>
      </c>
      <c r="AI112" s="6"/>
      <c r="AJ112" s="6"/>
      <c r="AK112" s="3"/>
      <c r="AL112" s="3"/>
      <c r="AM112" s="23"/>
      <c r="AN112" s="3"/>
      <c r="AO112" s="3"/>
      <c r="AP112" s="3"/>
    </row>
    <row r="113" spans="1:42" ht="12.75" x14ac:dyDescent="0.25">
      <c r="A113" s="26" t="s">
        <v>1624</v>
      </c>
      <c r="B113" s="27" t="s">
        <v>3621</v>
      </c>
      <c r="C113" s="3" t="s">
        <v>1624</v>
      </c>
      <c r="D113" s="15" t="str">
        <f>HYPERLINK("http://nb1969.com/webpi/2023-000603_Webpi.HTML","2023-000603")</f>
        <v>2023-000603</v>
      </c>
      <c r="E113" s="19">
        <v>44949</v>
      </c>
      <c r="F113" s="16" t="s">
        <v>1846</v>
      </c>
      <c r="G113" s="16" t="s">
        <v>1863</v>
      </c>
      <c r="H113" s="16" t="s">
        <v>2099</v>
      </c>
      <c r="I113" s="3"/>
      <c r="J113" s="3"/>
      <c r="K113" s="17">
        <v>45303</v>
      </c>
      <c r="L113" s="3" t="s">
        <v>2242</v>
      </c>
      <c r="M113" s="3" t="s">
        <v>3472</v>
      </c>
      <c r="N113" s="20" t="s">
        <v>3622</v>
      </c>
      <c r="O113" s="3" t="s">
        <v>2243</v>
      </c>
      <c r="P113" s="3"/>
      <c r="Q113" s="20"/>
      <c r="R113" s="3"/>
      <c r="S113" s="3">
        <v>1127104</v>
      </c>
      <c r="T113" s="3" t="s">
        <v>2244</v>
      </c>
      <c r="U113" s="3" t="s">
        <v>3623</v>
      </c>
      <c r="V113" s="3" t="s">
        <v>1855</v>
      </c>
      <c r="W113" s="17">
        <v>45251</v>
      </c>
      <c r="X113" s="17">
        <v>45303</v>
      </c>
      <c r="Y113" s="3">
        <v>625</v>
      </c>
      <c r="Z113" s="3" t="s">
        <v>3027</v>
      </c>
      <c r="AA113" s="17">
        <v>45251</v>
      </c>
      <c r="AB113" s="3" t="s">
        <v>3474</v>
      </c>
      <c r="AC113" s="3"/>
      <c r="AD113" s="3" t="s">
        <v>3624</v>
      </c>
      <c r="AE113" s="3"/>
      <c r="AF113" s="3"/>
      <c r="AG113" s="3"/>
      <c r="AH113" s="6">
        <v>159</v>
      </c>
      <c r="AI113" s="6"/>
      <c r="AJ113" s="6"/>
      <c r="AK113" s="16"/>
      <c r="AL113" s="16"/>
      <c r="AM113" s="22"/>
      <c r="AN113" s="3"/>
      <c r="AO113" s="3"/>
      <c r="AP113" s="3"/>
    </row>
    <row r="114" spans="1:42" ht="12.75" x14ac:dyDescent="0.25">
      <c r="A114" s="26" t="s">
        <v>1654</v>
      </c>
      <c r="B114" s="27" t="s">
        <v>3625</v>
      </c>
      <c r="C114" s="3" t="s">
        <v>1654</v>
      </c>
      <c r="D114" s="15" t="str">
        <f>HYPERLINK("http://nb1969.com/webpi/2023-001213_Webpi.HTML","2023-001213")</f>
        <v>2023-001213</v>
      </c>
      <c r="E114" s="19">
        <v>44970</v>
      </c>
      <c r="F114" s="16" t="s">
        <v>1846</v>
      </c>
      <c r="G114" s="15" t="str">
        <f>HYPERLINK("http://grafico.sapi.gob.ve/marcas/ef2023/2023001213.jpg","mixta")</f>
        <v>mixta</v>
      </c>
      <c r="H114" s="16" t="s">
        <v>1958</v>
      </c>
      <c r="I114" s="3"/>
      <c r="J114" s="3"/>
      <c r="K114" s="17">
        <v>45250</v>
      </c>
      <c r="L114" s="3" t="s">
        <v>2245</v>
      </c>
      <c r="M114" s="3" t="s">
        <v>3019</v>
      </c>
      <c r="N114" s="20" t="s">
        <v>3626</v>
      </c>
      <c r="O114" s="3" t="s">
        <v>2208</v>
      </c>
      <c r="P114" s="3" t="s">
        <v>2246</v>
      </c>
      <c r="Q114" s="20" t="s">
        <v>3627</v>
      </c>
      <c r="R114" s="3"/>
      <c r="S114" s="3">
        <v>1127393</v>
      </c>
      <c r="T114" s="3" t="s">
        <v>2247</v>
      </c>
      <c r="U114" s="3" t="s">
        <v>3628</v>
      </c>
      <c r="V114" s="3" t="s">
        <v>1855</v>
      </c>
      <c r="W114" s="17">
        <v>45259</v>
      </c>
      <c r="X114" s="3"/>
      <c r="Y114" s="3">
        <v>0</v>
      </c>
      <c r="Z114" s="3" t="s">
        <v>3019</v>
      </c>
      <c r="AA114" s="17">
        <v>45259</v>
      </c>
      <c r="AB114" s="3" t="s">
        <v>3629</v>
      </c>
      <c r="AC114" s="3"/>
      <c r="AD114" s="3" t="s">
        <v>3630</v>
      </c>
      <c r="AE114" s="3"/>
      <c r="AF114" s="3"/>
      <c r="AG114" s="3"/>
      <c r="AH114" s="6">
        <v>117</v>
      </c>
      <c r="AI114" s="6"/>
      <c r="AJ114" s="6"/>
      <c r="AK114" s="20" t="s">
        <v>1347</v>
      </c>
      <c r="AL114" s="16" t="s">
        <v>300</v>
      </c>
      <c r="AM114" s="22">
        <v>45580</v>
      </c>
      <c r="AN114" s="20"/>
      <c r="AO114" s="16"/>
      <c r="AP114" s="22"/>
    </row>
    <row r="115" spans="1:42" ht="12.75" x14ac:dyDescent="0.25">
      <c r="A115" s="26" t="s">
        <v>1839</v>
      </c>
      <c r="B115" s="27" t="s">
        <v>3631</v>
      </c>
      <c r="C115" s="3" t="s">
        <v>1839</v>
      </c>
      <c r="D115" s="15" t="str">
        <f>HYPERLINK("http://nb1969.com/webpi/2023-001290_Webpi.HTML","2023-001290")</f>
        <v>2023-001290</v>
      </c>
      <c r="E115" s="19">
        <v>44972</v>
      </c>
      <c r="F115" s="16" t="s">
        <v>1846</v>
      </c>
      <c r="G115" s="15" t="str">
        <f>HYPERLINK("http://grafico.sapi.gob.ve/marcas/ef2023/2023001290.jpg","mixta")</f>
        <v>mixta</v>
      </c>
      <c r="H115" s="16" t="s">
        <v>1887</v>
      </c>
      <c r="I115" s="3" t="s">
        <v>3632</v>
      </c>
      <c r="J115" s="17">
        <v>45288</v>
      </c>
      <c r="K115" s="17">
        <v>50767</v>
      </c>
      <c r="L115" s="3" t="s">
        <v>2248</v>
      </c>
      <c r="M115" s="3" t="s">
        <v>3001</v>
      </c>
      <c r="N115" s="20" t="s">
        <v>3633</v>
      </c>
      <c r="O115" s="3" t="s">
        <v>1939</v>
      </c>
      <c r="P115" s="3"/>
      <c r="Q115" s="20" t="s">
        <v>3634</v>
      </c>
      <c r="R115" s="3"/>
      <c r="S115" s="3">
        <v>1127439</v>
      </c>
      <c r="T115" s="3" t="s">
        <v>2249</v>
      </c>
      <c r="U115" s="3" t="s">
        <v>2250</v>
      </c>
      <c r="V115" s="3" t="s">
        <v>1855</v>
      </c>
      <c r="W115" s="17">
        <v>45314</v>
      </c>
      <c r="X115" s="3"/>
      <c r="Y115" s="3">
        <v>402635</v>
      </c>
      <c r="Z115" s="3" t="s">
        <v>3005</v>
      </c>
      <c r="AA115" s="17">
        <v>45314</v>
      </c>
      <c r="AB115" s="3">
        <v>30</v>
      </c>
      <c r="AC115" s="3"/>
      <c r="AD115" s="3" t="s">
        <v>3635</v>
      </c>
      <c r="AE115" s="3"/>
      <c r="AF115" s="3"/>
      <c r="AG115" s="3"/>
      <c r="AH115" s="6">
        <v>113</v>
      </c>
      <c r="AI115" s="6"/>
      <c r="AJ115" s="6"/>
      <c r="AK115" s="3"/>
      <c r="AL115" s="3"/>
      <c r="AM115" s="23"/>
      <c r="AN115" s="3"/>
      <c r="AO115" s="3"/>
      <c r="AP115" s="3"/>
    </row>
    <row r="116" spans="1:42" ht="12.75" x14ac:dyDescent="0.25">
      <c r="A116" s="26" t="s">
        <v>1599</v>
      </c>
      <c r="B116" s="27" t="s">
        <v>3636</v>
      </c>
      <c r="C116" s="3" t="s">
        <v>1599</v>
      </c>
      <c r="D116" s="15" t="str">
        <f>HYPERLINK("http://nb1969.com/webpi/2023-001320_Webpi.HTML","2023-001320")</f>
        <v>2023-001320</v>
      </c>
      <c r="E116" s="19">
        <v>44973</v>
      </c>
      <c r="F116" s="16" t="s">
        <v>1862</v>
      </c>
      <c r="G116" s="15" t="str">
        <f>HYPERLINK("http://grafico.sapi.gob.ve/marcas/ef2023/2023001320.jpg","grafica")</f>
        <v>grafica</v>
      </c>
      <c r="H116" s="16" t="s">
        <v>1864</v>
      </c>
      <c r="I116" s="3" t="s">
        <v>3637</v>
      </c>
      <c r="J116" s="17">
        <v>45288</v>
      </c>
      <c r="K116" s="17">
        <v>50767</v>
      </c>
      <c r="L116" s="3"/>
      <c r="M116" s="3" t="s">
        <v>3001</v>
      </c>
      <c r="N116" s="20" t="s">
        <v>3638</v>
      </c>
      <c r="O116" s="3" t="s">
        <v>2251</v>
      </c>
      <c r="P116" s="3" t="s">
        <v>2252</v>
      </c>
      <c r="Q116" s="20" t="s">
        <v>3639</v>
      </c>
      <c r="R116" s="3"/>
      <c r="S116" s="3">
        <v>1127458</v>
      </c>
      <c r="T116" s="3" t="s">
        <v>3640</v>
      </c>
      <c r="U116" s="3" t="s">
        <v>3641</v>
      </c>
      <c r="V116" s="3" t="s">
        <v>1878</v>
      </c>
      <c r="W116" s="17">
        <v>45343</v>
      </c>
      <c r="X116" s="3"/>
      <c r="Y116" s="3">
        <v>406977</v>
      </c>
      <c r="Z116" s="3" t="s">
        <v>3005</v>
      </c>
      <c r="AA116" s="17">
        <v>45343</v>
      </c>
      <c r="AB116" s="3">
        <v>35</v>
      </c>
      <c r="AC116" s="3"/>
      <c r="AD116" s="3" t="s">
        <v>3642</v>
      </c>
      <c r="AE116" s="3"/>
      <c r="AF116" s="3"/>
      <c r="AG116" s="3"/>
      <c r="AH116" s="6">
        <v>164</v>
      </c>
      <c r="AI116" s="6"/>
      <c r="AJ116" s="6"/>
      <c r="AK116" s="3"/>
      <c r="AL116" s="3"/>
      <c r="AM116" s="23"/>
      <c r="AN116" s="3"/>
      <c r="AO116" s="3"/>
      <c r="AP116" s="3"/>
    </row>
    <row r="117" spans="1:42" ht="12.75" x14ac:dyDescent="0.25">
      <c r="A117" s="26" t="s">
        <v>1829</v>
      </c>
      <c r="B117" s="27" t="s">
        <v>3643</v>
      </c>
      <c r="C117" s="3" t="s">
        <v>1829</v>
      </c>
      <c r="D117" s="15" t="str">
        <f>HYPERLINK("http://nb1969.com/webpi/2023-001378_Webpi.HTML","2023-001378")</f>
        <v>2023-001378</v>
      </c>
      <c r="E117" s="19">
        <v>44974</v>
      </c>
      <c r="F117" s="16" t="s">
        <v>1846</v>
      </c>
      <c r="G117" s="16" t="s">
        <v>1863</v>
      </c>
      <c r="H117" s="16" t="s">
        <v>1887</v>
      </c>
      <c r="I117" s="3"/>
      <c r="J117" s="3"/>
      <c r="K117" s="17">
        <v>45568</v>
      </c>
      <c r="L117" s="3" t="s">
        <v>2253</v>
      </c>
      <c r="M117" s="3" t="s">
        <v>3292</v>
      </c>
      <c r="N117" s="20" t="s">
        <v>2255</v>
      </c>
      <c r="O117" s="3" t="s">
        <v>2256</v>
      </c>
      <c r="P117" s="3" t="s">
        <v>2257</v>
      </c>
      <c r="Q117" s="20"/>
      <c r="R117" s="3"/>
      <c r="S117" s="3">
        <v>1127482</v>
      </c>
      <c r="T117" s="3" t="s">
        <v>2258</v>
      </c>
      <c r="U117" s="3" t="s">
        <v>2259</v>
      </c>
      <c r="V117" s="3" t="s">
        <v>1855</v>
      </c>
      <c r="W117" s="17">
        <v>45548</v>
      </c>
      <c r="X117" s="17">
        <v>45568</v>
      </c>
      <c r="Y117" s="3">
        <v>634</v>
      </c>
      <c r="Z117" s="3" t="s">
        <v>3293</v>
      </c>
      <c r="AA117" s="17">
        <v>45548</v>
      </c>
      <c r="AB117" s="3" t="s">
        <v>3644</v>
      </c>
      <c r="AC117" s="3"/>
      <c r="AD117" s="3" t="s">
        <v>3645</v>
      </c>
      <c r="AE117" s="3"/>
      <c r="AF117" s="3"/>
      <c r="AG117" s="3"/>
      <c r="AH117" s="6">
        <v>10</v>
      </c>
      <c r="AI117" s="6"/>
      <c r="AJ117" s="6"/>
      <c r="AK117" s="16"/>
      <c r="AL117" s="16"/>
      <c r="AM117" s="22"/>
      <c r="AN117" s="3"/>
      <c r="AO117" s="3"/>
      <c r="AP117" s="3"/>
    </row>
    <row r="118" spans="1:42" ht="12.75" x14ac:dyDescent="0.25">
      <c r="A118" s="26" t="s">
        <v>1620</v>
      </c>
      <c r="B118" s="27" t="s">
        <v>3646</v>
      </c>
      <c r="C118" s="3" t="s">
        <v>1620</v>
      </c>
      <c r="D118" s="15" t="str">
        <f>HYPERLINK("http://nb1969.com/webpi/2023-001718_Webpi.HTML","2023-001718")</f>
        <v>2023-001718</v>
      </c>
      <c r="E118" s="19">
        <v>44987</v>
      </c>
      <c r="F118" s="16" t="s">
        <v>1862</v>
      </c>
      <c r="G118" s="15" t="str">
        <f>HYPERLINK("http://grafico.sapi.gob.ve/marcas/ef2023/2023001718.jpg","mixta")</f>
        <v>mixta</v>
      </c>
      <c r="H118" s="16" t="s">
        <v>1981</v>
      </c>
      <c r="I118" s="3" t="s">
        <v>3647</v>
      </c>
      <c r="J118" s="17">
        <v>45288</v>
      </c>
      <c r="K118" s="17">
        <v>50767</v>
      </c>
      <c r="L118" s="3" t="s">
        <v>2262</v>
      </c>
      <c r="M118" s="3" t="s">
        <v>3001</v>
      </c>
      <c r="N118" s="20" t="s">
        <v>2263</v>
      </c>
      <c r="O118" s="3" t="s">
        <v>3648</v>
      </c>
      <c r="P118" s="3" t="s">
        <v>2264</v>
      </c>
      <c r="Q118" s="20" t="s">
        <v>3649</v>
      </c>
      <c r="R118" s="3"/>
      <c r="S118" s="3">
        <v>1127627</v>
      </c>
      <c r="T118" s="3" t="s">
        <v>2265</v>
      </c>
      <c r="U118" s="3" t="s">
        <v>3650</v>
      </c>
      <c r="V118" s="3" t="s">
        <v>1855</v>
      </c>
      <c r="W118" s="17">
        <v>45317</v>
      </c>
      <c r="X118" s="3"/>
      <c r="Y118" s="3">
        <v>403340</v>
      </c>
      <c r="Z118" s="3" t="s">
        <v>3005</v>
      </c>
      <c r="AA118" s="17">
        <v>45317</v>
      </c>
      <c r="AB118" s="3">
        <v>38</v>
      </c>
      <c r="AC118" s="3"/>
      <c r="AD118" s="3" t="s">
        <v>3651</v>
      </c>
      <c r="AE118" s="3"/>
      <c r="AF118" s="3"/>
      <c r="AG118" s="3"/>
      <c r="AH118" s="6">
        <v>30</v>
      </c>
      <c r="AI118" s="6"/>
      <c r="AJ118" s="6"/>
      <c r="AK118" s="3"/>
      <c r="AL118" s="3"/>
      <c r="AM118" s="23"/>
      <c r="AN118" s="3"/>
      <c r="AO118" s="3"/>
      <c r="AP118" s="3"/>
    </row>
    <row r="119" spans="1:42" ht="12.75" x14ac:dyDescent="0.25">
      <c r="A119" s="26" t="s">
        <v>1680</v>
      </c>
      <c r="B119" s="27" t="s">
        <v>3652</v>
      </c>
      <c r="C119" s="3" t="s">
        <v>1680</v>
      </c>
      <c r="D119" s="15" t="str">
        <f>HYPERLINK("http://nb1969.com/webpi/2023-001798_Webpi.HTML","2023-001798")</f>
        <v>2023-001798</v>
      </c>
      <c r="E119" s="19">
        <v>44992</v>
      </c>
      <c r="F119" s="16" t="s">
        <v>1846</v>
      </c>
      <c r="G119" s="15" t="str">
        <f>HYPERLINK("http://grafico.sapi.gob.ve/marcas/ef2023/2023001798.jpg","mixta")</f>
        <v>mixta</v>
      </c>
      <c r="H119" s="16" t="s">
        <v>1882</v>
      </c>
      <c r="I119" s="3"/>
      <c r="J119" s="3"/>
      <c r="K119" s="17">
        <v>45202</v>
      </c>
      <c r="L119" s="3" t="s">
        <v>2266</v>
      </c>
      <c r="M119" s="3" t="s">
        <v>3552</v>
      </c>
      <c r="N119" s="20" t="s">
        <v>3653</v>
      </c>
      <c r="O119" s="3" t="s">
        <v>2267</v>
      </c>
      <c r="P119" s="3"/>
      <c r="Q119" s="20" t="s">
        <v>3654</v>
      </c>
      <c r="R119" s="3"/>
      <c r="S119" s="3">
        <v>1086370</v>
      </c>
      <c r="T119" s="3" t="s">
        <v>2268</v>
      </c>
      <c r="U119" s="3" t="s">
        <v>3655</v>
      </c>
      <c r="V119" s="3" t="s">
        <v>1855</v>
      </c>
      <c r="W119" s="17">
        <v>45530</v>
      </c>
      <c r="X119" s="3"/>
      <c r="Y119" s="3">
        <v>0</v>
      </c>
      <c r="Z119" s="3" t="s">
        <v>3555</v>
      </c>
      <c r="AA119" s="17">
        <v>45530</v>
      </c>
      <c r="AB119" s="3" t="s">
        <v>3656</v>
      </c>
      <c r="AC119" s="3"/>
      <c r="AD119" s="3" t="s">
        <v>3657</v>
      </c>
      <c r="AE119" s="3"/>
      <c r="AF119" s="3"/>
      <c r="AG119" s="3"/>
      <c r="AH119" s="6">
        <v>65</v>
      </c>
      <c r="AI119" s="6"/>
      <c r="AJ119" s="6"/>
      <c r="AK119" s="3"/>
      <c r="AL119" s="3"/>
      <c r="AM119" s="23"/>
      <c r="AN119" s="3"/>
      <c r="AO119" s="3"/>
      <c r="AP119" s="3"/>
    </row>
    <row r="120" spans="1:42" ht="12.75" x14ac:dyDescent="0.25">
      <c r="A120" s="26" t="s">
        <v>1680</v>
      </c>
      <c r="B120" s="27" t="s">
        <v>3652</v>
      </c>
      <c r="C120" s="3" t="s">
        <v>1680</v>
      </c>
      <c r="D120" s="15" t="str">
        <f>HYPERLINK("http://nb1969.com/webpi/2023-001798_Webpi.HTML","2023-001798")</f>
        <v>2023-001798</v>
      </c>
      <c r="E120" s="19">
        <v>44992</v>
      </c>
      <c r="F120" s="16" t="s">
        <v>1846</v>
      </c>
      <c r="G120" s="15" t="str">
        <f>HYPERLINK("http://grafico.sapi.gob.ve/marcas/ef2023/2023001798.jpg","mixta")</f>
        <v>mixta</v>
      </c>
      <c r="H120" s="16" t="s">
        <v>1882</v>
      </c>
      <c r="I120" s="3"/>
      <c r="J120" s="3"/>
      <c r="K120" s="17">
        <v>45202</v>
      </c>
      <c r="L120" s="3" t="s">
        <v>2266</v>
      </c>
      <c r="M120" s="3" t="s">
        <v>3552</v>
      </c>
      <c r="N120" s="20" t="s">
        <v>3653</v>
      </c>
      <c r="O120" s="3" t="s">
        <v>2267</v>
      </c>
      <c r="P120" s="3"/>
      <c r="Q120" s="20" t="s">
        <v>3654</v>
      </c>
      <c r="R120" s="3"/>
      <c r="S120" s="3">
        <v>1086370</v>
      </c>
      <c r="T120" s="3" t="s">
        <v>2268</v>
      </c>
      <c r="U120" s="3" t="s">
        <v>3655</v>
      </c>
      <c r="V120" s="3" t="s">
        <v>1855</v>
      </c>
      <c r="W120" s="17">
        <v>45530</v>
      </c>
      <c r="X120" s="3"/>
      <c r="Y120" s="3">
        <v>0</v>
      </c>
      <c r="Z120" s="3" t="s">
        <v>3555</v>
      </c>
      <c r="AA120" s="17">
        <v>45530</v>
      </c>
      <c r="AB120" s="3" t="s">
        <v>3656</v>
      </c>
      <c r="AC120" s="3"/>
      <c r="AD120" s="3" t="s">
        <v>3657</v>
      </c>
      <c r="AE120" s="3"/>
      <c r="AF120" s="3"/>
      <c r="AG120" s="3"/>
      <c r="AH120" s="6">
        <v>74</v>
      </c>
      <c r="AI120" s="6"/>
      <c r="AJ120" s="6"/>
      <c r="AK120" s="3"/>
      <c r="AL120" s="3"/>
      <c r="AM120" s="23"/>
      <c r="AN120" s="3"/>
      <c r="AO120" s="3"/>
      <c r="AP120" s="3"/>
    </row>
    <row r="121" spans="1:42" ht="12.75" x14ac:dyDescent="0.25">
      <c r="A121" s="26" t="s">
        <v>1720</v>
      </c>
      <c r="B121" s="27" t="s">
        <v>3658</v>
      </c>
      <c r="C121" s="3" t="s">
        <v>1720</v>
      </c>
      <c r="D121" s="15" t="str">
        <f>HYPERLINK("http://nb1969.com/webpi/2023-001867_Webpi.HTML","2023-001867")</f>
        <v>2023-001867</v>
      </c>
      <c r="E121" s="19">
        <v>44993</v>
      </c>
      <c r="F121" s="16" t="s">
        <v>1846</v>
      </c>
      <c r="G121" s="15" t="str">
        <f>HYPERLINK("http://grafico.sapi.gob.ve/marcas/ef2023/2023001867.jpg","mixta")</f>
        <v>mixta</v>
      </c>
      <c r="H121" s="16" t="s">
        <v>1937</v>
      </c>
      <c r="I121" s="3" t="s">
        <v>3659</v>
      </c>
      <c r="J121" s="17">
        <v>45463</v>
      </c>
      <c r="K121" s="17">
        <v>50941</v>
      </c>
      <c r="L121" s="3" t="s">
        <v>2269</v>
      </c>
      <c r="M121" s="3" t="s">
        <v>3001</v>
      </c>
      <c r="N121" s="20" t="s">
        <v>3660</v>
      </c>
      <c r="O121" s="3" t="s">
        <v>3661</v>
      </c>
      <c r="P121" s="3" t="s">
        <v>3662</v>
      </c>
      <c r="Q121" s="20" t="s">
        <v>3663</v>
      </c>
      <c r="R121" s="3" t="s">
        <v>3664</v>
      </c>
      <c r="S121" s="3">
        <v>1127691</v>
      </c>
      <c r="T121" s="3" t="s">
        <v>2270</v>
      </c>
      <c r="U121" s="3" t="s">
        <v>3665</v>
      </c>
      <c r="V121" s="3" t="s">
        <v>3666</v>
      </c>
      <c r="W121" s="17">
        <v>45499</v>
      </c>
      <c r="X121" s="3"/>
      <c r="Y121" s="3">
        <v>438483</v>
      </c>
      <c r="Z121" s="3" t="s">
        <v>3005</v>
      </c>
      <c r="AA121" s="17">
        <v>45499</v>
      </c>
      <c r="AB121" s="3">
        <v>9</v>
      </c>
      <c r="AC121" s="3"/>
      <c r="AD121" s="3" t="s">
        <v>3667</v>
      </c>
      <c r="AE121" s="3"/>
      <c r="AF121" s="3"/>
      <c r="AG121" s="3"/>
      <c r="AH121" s="6">
        <v>35</v>
      </c>
      <c r="AI121" s="6"/>
      <c r="AJ121" s="6"/>
      <c r="AK121" s="3"/>
      <c r="AL121" s="3"/>
      <c r="AM121" s="23"/>
      <c r="AN121" s="3"/>
      <c r="AO121" s="3"/>
      <c r="AP121" s="3"/>
    </row>
    <row r="122" spans="1:42" ht="12.75" x14ac:dyDescent="0.25">
      <c r="A122" s="26" t="s">
        <v>1649</v>
      </c>
      <c r="B122" s="27" t="s">
        <v>3668</v>
      </c>
      <c r="C122" s="3" t="s">
        <v>1649</v>
      </c>
      <c r="D122" s="15" t="str">
        <f>HYPERLINK("http://nb1969.com/webpi/2023-001951_Webpi.HTML","2023-001951")</f>
        <v>2023-001951</v>
      </c>
      <c r="E122" s="19">
        <v>44995</v>
      </c>
      <c r="F122" s="16" t="s">
        <v>1846</v>
      </c>
      <c r="G122" s="16" t="s">
        <v>1863</v>
      </c>
      <c r="H122" s="16" t="s">
        <v>1870</v>
      </c>
      <c r="I122" s="3" t="s">
        <v>3669</v>
      </c>
      <c r="J122" s="17">
        <v>45288</v>
      </c>
      <c r="K122" s="17">
        <v>50767</v>
      </c>
      <c r="L122" s="3" t="s">
        <v>2271</v>
      </c>
      <c r="M122" s="3" t="s">
        <v>3001</v>
      </c>
      <c r="N122" s="20" t="s">
        <v>2272</v>
      </c>
      <c r="O122" s="3" t="s">
        <v>2273</v>
      </c>
      <c r="P122" s="3"/>
      <c r="Q122" s="20"/>
      <c r="R122" s="3"/>
      <c r="S122" s="3">
        <v>1043975</v>
      </c>
      <c r="T122" s="3" t="s">
        <v>2274</v>
      </c>
      <c r="U122" s="3" t="s">
        <v>3670</v>
      </c>
      <c r="V122" s="3" t="s">
        <v>1855</v>
      </c>
      <c r="W122" s="17">
        <v>45295</v>
      </c>
      <c r="X122" s="3"/>
      <c r="Y122" s="3">
        <v>400044</v>
      </c>
      <c r="Z122" s="3" t="s">
        <v>3005</v>
      </c>
      <c r="AA122" s="17">
        <v>45295</v>
      </c>
      <c r="AB122" s="3">
        <v>25</v>
      </c>
      <c r="AC122" s="3"/>
      <c r="AD122" s="3" t="s">
        <v>3671</v>
      </c>
      <c r="AE122" s="3"/>
      <c r="AF122" s="3"/>
      <c r="AG122" s="3"/>
      <c r="AH122" s="6">
        <v>91</v>
      </c>
      <c r="AI122" s="6"/>
      <c r="AJ122" s="6"/>
      <c r="AK122" s="3"/>
      <c r="AL122" s="3"/>
      <c r="AM122" s="23"/>
      <c r="AN122" s="3"/>
      <c r="AO122" s="3"/>
      <c r="AP122" s="3"/>
    </row>
    <row r="123" spans="1:42" ht="12.75" x14ac:dyDescent="0.25">
      <c r="A123" s="26" t="s">
        <v>1798</v>
      </c>
      <c r="B123" s="27" t="s">
        <v>3672</v>
      </c>
      <c r="C123" s="3" t="s">
        <v>1798</v>
      </c>
      <c r="D123" s="15" t="str">
        <f>HYPERLINK("http://nb1969.com/webpi/2023-001981_Webpi.HTML","2023-001981")</f>
        <v>2023-001981</v>
      </c>
      <c r="E123" s="19">
        <v>44995</v>
      </c>
      <c r="F123" s="16" t="s">
        <v>1862</v>
      </c>
      <c r="G123" s="15" t="str">
        <f>HYPERLINK("http://grafico.sapi.gob.ve/marcas/ef2023/2023001981.jpg","mixta")</f>
        <v>mixta</v>
      </c>
      <c r="H123" s="16" t="s">
        <v>1864</v>
      </c>
      <c r="I123" s="3"/>
      <c r="J123" s="3"/>
      <c r="K123" s="3"/>
      <c r="L123" s="3" t="s">
        <v>2275</v>
      </c>
      <c r="M123" s="3" t="s">
        <v>3552</v>
      </c>
      <c r="N123" s="20" t="s">
        <v>3673</v>
      </c>
      <c r="O123" s="3" t="s">
        <v>2276</v>
      </c>
      <c r="P123" s="3"/>
      <c r="Q123" s="20" t="s">
        <v>3674</v>
      </c>
      <c r="R123" s="3"/>
      <c r="S123" s="3">
        <v>1127731</v>
      </c>
      <c r="T123" s="3" t="s">
        <v>2277</v>
      </c>
      <c r="U123" s="3" t="s">
        <v>3675</v>
      </c>
      <c r="V123" s="3" t="s">
        <v>1855</v>
      </c>
      <c r="W123" s="17">
        <v>45705</v>
      </c>
      <c r="X123" s="3"/>
      <c r="Y123" s="3">
        <v>630</v>
      </c>
      <c r="Z123" s="3" t="s">
        <v>3555</v>
      </c>
      <c r="AA123" s="17">
        <v>45705</v>
      </c>
      <c r="AB123" s="3"/>
      <c r="AC123" s="3"/>
      <c r="AD123" s="3" t="s">
        <v>3676</v>
      </c>
      <c r="AE123" s="3"/>
      <c r="AF123" s="3"/>
      <c r="AG123" s="3"/>
      <c r="AH123" s="6">
        <v>124</v>
      </c>
      <c r="AI123" s="6"/>
      <c r="AJ123" s="6"/>
      <c r="AK123" s="3"/>
      <c r="AL123" s="3"/>
      <c r="AM123" s="23"/>
      <c r="AN123" s="3"/>
      <c r="AO123" s="3"/>
      <c r="AP123" s="3"/>
    </row>
    <row r="124" spans="1:42" ht="12.75" x14ac:dyDescent="0.25">
      <c r="A124" s="26" t="s">
        <v>1618</v>
      </c>
      <c r="B124" s="27" t="s">
        <v>3677</v>
      </c>
      <c r="C124" s="3" t="s">
        <v>1618</v>
      </c>
      <c r="D124" s="15" t="str">
        <f>HYPERLINK("http://nb1969.com/webpi/2023-001982_Webpi.HTML","2023-001982")</f>
        <v>2023-001982</v>
      </c>
      <c r="E124" s="19">
        <v>44995</v>
      </c>
      <c r="F124" s="16" t="s">
        <v>1862</v>
      </c>
      <c r="G124" s="15" t="str">
        <f>HYPERLINK("http://grafico.sapi.gob.ve/marcas/ef2023/2023001982.jpg","mixta")</f>
        <v>mixta</v>
      </c>
      <c r="H124" s="16" t="s">
        <v>1864</v>
      </c>
      <c r="I124" s="3" t="s">
        <v>3678</v>
      </c>
      <c r="J124" s="17">
        <v>45288</v>
      </c>
      <c r="K124" s="17">
        <v>50767</v>
      </c>
      <c r="L124" s="3" t="s">
        <v>2278</v>
      </c>
      <c r="M124" s="3" t="s">
        <v>3001</v>
      </c>
      <c r="N124" s="20" t="s">
        <v>3679</v>
      </c>
      <c r="O124" s="3" t="s">
        <v>3680</v>
      </c>
      <c r="P124" s="3" t="s">
        <v>2279</v>
      </c>
      <c r="Q124" s="20" t="s">
        <v>3681</v>
      </c>
      <c r="R124" s="3"/>
      <c r="S124" s="3">
        <v>1127730</v>
      </c>
      <c r="T124" s="3" t="s">
        <v>2280</v>
      </c>
      <c r="U124" s="3" t="s">
        <v>3682</v>
      </c>
      <c r="V124" s="3" t="s">
        <v>1855</v>
      </c>
      <c r="W124" s="17">
        <v>45321</v>
      </c>
      <c r="X124" s="3"/>
      <c r="Y124" s="3">
        <v>671588</v>
      </c>
      <c r="Z124" s="3" t="s">
        <v>3005</v>
      </c>
      <c r="AA124" s="17">
        <v>45321</v>
      </c>
      <c r="AB124" s="3">
        <v>35</v>
      </c>
      <c r="AC124" s="3"/>
      <c r="AD124" s="3" t="s">
        <v>3683</v>
      </c>
      <c r="AE124" s="3"/>
      <c r="AF124" s="3"/>
      <c r="AG124" s="3"/>
      <c r="AH124" s="6">
        <v>156</v>
      </c>
      <c r="AI124" s="6"/>
      <c r="AJ124" s="6"/>
      <c r="AK124" s="3"/>
      <c r="AL124" s="3"/>
      <c r="AM124" s="23"/>
      <c r="AN124" s="3"/>
      <c r="AO124" s="3"/>
      <c r="AP124" s="3"/>
    </row>
    <row r="125" spans="1:42" ht="12.75" x14ac:dyDescent="0.25">
      <c r="A125" s="26" t="s">
        <v>1758</v>
      </c>
      <c r="B125" s="27" t="s">
        <v>3684</v>
      </c>
      <c r="C125" s="3" t="s">
        <v>1758</v>
      </c>
      <c r="D125" s="15" t="str">
        <f>HYPERLINK("http://nb1969.com/webpi/2023-002094_Webpi.HTML","2023-002094")</f>
        <v>2023-002094</v>
      </c>
      <c r="E125" s="19">
        <v>45000</v>
      </c>
      <c r="F125" s="16" t="s">
        <v>1846</v>
      </c>
      <c r="G125" s="15" t="str">
        <f>HYPERLINK("http://grafico.sapi.gob.ve/marcas/ef2023/2023002094.jpg","mixta")</f>
        <v>mixta</v>
      </c>
      <c r="H125" s="16" t="s">
        <v>1851</v>
      </c>
      <c r="I125" s="3" t="s">
        <v>3685</v>
      </c>
      <c r="J125" s="17">
        <v>45288</v>
      </c>
      <c r="K125" s="17">
        <v>50767</v>
      </c>
      <c r="L125" s="3" t="s">
        <v>2281</v>
      </c>
      <c r="M125" s="3" t="s">
        <v>3001</v>
      </c>
      <c r="N125" s="20" t="s">
        <v>3686</v>
      </c>
      <c r="O125" s="3" t="s">
        <v>2282</v>
      </c>
      <c r="P125" s="3" t="s">
        <v>2283</v>
      </c>
      <c r="Q125" s="20" t="s">
        <v>3687</v>
      </c>
      <c r="R125" s="3"/>
      <c r="S125" s="3">
        <v>1131542</v>
      </c>
      <c r="T125" s="3" t="s">
        <v>3688</v>
      </c>
      <c r="U125" s="3" t="s">
        <v>3689</v>
      </c>
      <c r="V125" s="3" t="s">
        <v>1855</v>
      </c>
      <c r="W125" s="17">
        <v>45469</v>
      </c>
      <c r="X125" s="3"/>
      <c r="Y125" s="3">
        <v>202430550</v>
      </c>
      <c r="Z125" s="3" t="s">
        <v>3180</v>
      </c>
      <c r="AA125" s="17">
        <v>45469</v>
      </c>
      <c r="AB125" s="3" t="s">
        <v>3690</v>
      </c>
      <c r="AC125" s="3"/>
      <c r="AD125" s="3" t="s">
        <v>3691</v>
      </c>
      <c r="AE125" s="3"/>
      <c r="AF125" s="3"/>
      <c r="AG125" s="3"/>
      <c r="AH125" s="6">
        <v>106</v>
      </c>
      <c r="AI125" s="6"/>
      <c r="AJ125" s="6"/>
      <c r="AK125" s="16"/>
      <c r="AL125" s="16"/>
      <c r="AM125" s="22"/>
      <c r="AN125" s="3"/>
      <c r="AO125" s="3"/>
      <c r="AP125" s="3"/>
    </row>
    <row r="126" spans="1:42" ht="12.75" x14ac:dyDescent="0.25">
      <c r="A126" s="26" t="s">
        <v>1613</v>
      </c>
      <c r="B126" s="27" t="s">
        <v>3692</v>
      </c>
      <c r="C126" s="3" t="s">
        <v>1613</v>
      </c>
      <c r="D126" s="15" t="str">
        <f>HYPERLINK("http://nb1969.com/webpi/2023-002125_Webpi.HTML","2023-002125")</f>
        <v>2023-002125</v>
      </c>
      <c r="E126" s="19">
        <v>45001</v>
      </c>
      <c r="F126" s="16" t="s">
        <v>1846</v>
      </c>
      <c r="G126" s="15" t="str">
        <f>HYPERLINK("http://grafico.sapi.gob.ve/marcas/ef2023/2023002125.jpg","mixta")</f>
        <v>mixta</v>
      </c>
      <c r="H126" s="16" t="s">
        <v>2008</v>
      </c>
      <c r="I126" s="3" t="s">
        <v>3693</v>
      </c>
      <c r="J126" s="17">
        <v>45463</v>
      </c>
      <c r="K126" s="17">
        <v>50941</v>
      </c>
      <c r="L126" s="3" t="s">
        <v>2284</v>
      </c>
      <c r="M126" s="3" t="s">
        <v>3001</v>
      </c>
      <c r="N126" s="20" t="s">
        <v>3694</v>
      </c>
      <c r="O126" s="3" t="s">
        <v>3695</v>
      </c>
      <c r="P126" s="3" t="s">
        <v>2285</v>
      </c>
      <c r="Q126" s="20" t="s">
        <v>3696</v>
      </c>
      <c r="R126" s="3"/>
      <c r="S126" s="3">
        <v>1127813</v>
      </c>
      <c r="T126" s="3" t="s">
        <v>2286</v>
      </c>
      <c r="U126" s="3" t="s">
        <v>2287</v>
      </c>
      <c r="V126" s="3" t="s">
        <v>1855</v>
      </c>
      <c r="W126" s="17">
        <v>45483</v>
      </c>
      <c r="X126" s="3"/>
      <c r="Y126" s="3">
        <v>435093</v>
      </c>
      <c r="Z126" s="3" t="s">
        <v>3005</v>
      </c>
      <c r="AA126" s="17">
        <v>45483</v>
      </c>
      <c r="AB126" s="3">
        <v>1</v>
      </c>
      <c r="AC126" s="3"/>
      <c r="AD126" s="3" t="s">
        <v>3697</v>
      </c>
      <c r="AE126" s="3"/>
      <c r="AF126" s="3"/>
      <c r="AG126" s="3"/>
      <c r="AH126" s="6">
        <v>110</v>
      </c>
      <c r="AI126" s="6"/>
      <c r="AJ126" s="6"/>
      <c r="AK126" s="3"/>
      <c r="AL126" s="3"/>
      <c r="AM126" s="23"/>
      <c r="AN126" s="3"/>
      <c r="AO126" s="3"/>
      <c r="AP126" s="3"/>
    </row>
    <row r="127" spans="1:42" ht="12.75" x14ac:dyDescent="0.25">
      <c r="A127" s="26" t="s">
        <v>1746</v>
      </c>
      <c r="B127" s="27" t="s">
        <v>3698</v>
      </c>
      <c r="C127" s="3" t="s">
        <v>1746</v>
      </c>
      <c r="D127" s="15" t="str">
        <f>HYPERLINK("http://nb1969.com/webpi/2023-002215_Webpi.HTML","2023-002215")</f>
        <v>2023-002215</v>
      </c>
      <c r="E127" s="19">
        <v>45005</v>
      </c>
      <c r="F127" s="16" t="s">
        <v>1846</v>
      </c>
      <c r="G127" s="16" t="s">
        <v>1863</v>
      </c>
      <c r="H127" s="16" t="s">
        <v>1929</v>
      </c>
      <c r="I127" s="3" t="s">
        <v>3699</v>
      </c>
      <c r="J127" s="17">
        <v>45288</v>
      </c>
      <c r="K127" s="17">
        <v>50767</v>
      </c>
      <c r="L127" s="3" t="s">
        <v>2288</v>
      </c>
      <c r="M127" s="3" t="s">
        <v>3001</v>
      </c>
      <c r="N127" s="20" t="s">
        <v>3700</v>
      </c>
      <c r="O127" s="3" t="s">
        <v>3701</v>
      </c>
      <c r="P127" s="3" t="s">
        <v>2289</v>
      </c>
      <c r="Q127" s="20"/>
      <c r="R127" s="3"/>
      <c r="S127" s="3">
        <v>1119387</v>
      </c>
      <c r="T127" s="3" t="s">
        <v>2290</v>
      </c>
      <c r="U127" s="3" t="s">
        <v>2291</v>
      </c>
      <c r="V127" s="3" t="s">
        <v>2292</v>
      </c>
      <c r="W127" s="17">
        <v>45307</v>
      </c>
      <c r="X127" s="3"/>
      <c r="Y127" s="3">
        <v>401577</v>
      </c>
      <c r="Z127" s="3" t="s">
        <v>3005</v>
      </c>
      <c r="AA127" s="17">
        <v>45307</v>
      </c>
      <c r="AB127" s="3">
        <v>5</v>
      </c>
      <c r="AC127" s="3"/>
      <c r="AD127" s="3" t="s">
        <v>3702</v>
      </c>
      <c r="AE127" s="3"/>
      <c r="AF127" s="3"/>
      <c r="AG127" s="3"/>
      <c r="AH127" s="6">
        <v>100</v>
      </c>
      <c r="AI127" s="6"/>
      <c r="AJ127" s="6"/>
      <c r="AK127" s="3"/>
      <c r="AL127" s="3"/>
      <c r="AM127" s="23"/>
      <c r="AN127" s="20"/>
      <c r="AO127" s="16"/>
      <c r="AP127" s="22"/>
    </row>
    <row r="128" spans="1:42" ht="12.75" x14ac:dyDescent="0.25">
      <c r="A128" s="26" t="s">
        <v>1562</v>
      </c>
      <c r="B128" s="27" t="s">
        <v>3703</v>
      </c>
      <c r="C128" s="3" t="s">
        <v>1562</v>
      </c>
      <c r="D128" s="15" t="str">
        <f>HYPERLINK("http://nb1969.com/webpi/2023-002412_Webpi.HTML","2023-002412")</f>
        <v>2023-002412</v>
      </c>
      <c r="E128" s="19">
        <v>45008</v>
      </c>
      <c r="F128" s="16" t="s">
        <v>1846</v>
      </c>
      <c r="G128" s="15" t="str">
        <f>HYPERLINK("http://grafico.sapi.gob.ve/marcas/ef2023/2023002412.jpg","mixta")</f>
        <v>mixta</v>
      </c>
      <c r="H128" s="16" t="s">
        <v>1847</v>
      </c>
      <c r="I128" s="3" t="s">
        <v>3704</v>
      </c>
      <c r="J128" s="17">
        <v>45288</v>
      </c>
      <c r="K128" s="17">
        <v>50767</v>
      </c>
      <c r="L128" s="3" t="s">
        <v>2293</v>
      </c>
      <c r="M128" s="3" t="s">
        <v>3001</v>
      </c>
      <c r="N128" s="20" t="s">
        <v>3705</v>
      </c>
      <c r="O128" s="3" t="s">
        <v>2294</v>
      </c>
      <c r="P128" s="3"/>
      <c r="Q128" s="20" t="s">
        <v>3706</v>
      </c>
      <c r="R128" s="3"/>
      <c r="S128" s="3">
        <v>1124003</v>
      </c>
      <c r="T128" s="3" t="s">
        <v>2294</v>
      </c>
      <c r="U128" s="3" t="s">
        <v>2295</v>
      </c>
      <c r="V128" s="3" t="s">
        <v>1855</v>
      </c>
      <c r="W128" s="17">
        <v>45307</v>
      </c>
      <c r="X128" s="3"/>
      <c r="Y128" s="3">
        <v>401533</v>
      </c>
      <c r="Z128" s="3" t="s">
        <v>3005</v>
      </c>
      <c r="AA128" s="17">
        <v>45307</v>
      </c>
      <c r="AB128" s="3">
        <v>3</v>
      </c>
      <c r="AC128" s="3"/>
      <c r="AD128" s="3" t="s">
        <v>3707</v>
      </c>
      <c r="AE128" s="3"/>
      <c r="AF128" s="3"/>
      <c r="AG128" s="3"/>
      <c r="AH128" s="6">
        <v>101</v>
      </c>
      <c r="AI128" s="6"/>
      <c r="AJ128" s="6"/>
      <c r="AK128" s="3"/>
      <c r="AL128" s="3"/>
      <c r="AM128" s="23"/>
      <c r="AN128" s="3"/>
      <c r="AO128" s="3"/>
      <c r="AP128" s="3"/>
    </row>
    <row r="129" spans="1:42" ht="12.75" x14ac:dyDescent="0.25">
      <c r="A129" s="26" t="s">
        <v>1617</v>
      </c>
      <c r="B129" s="27" t="s">
        <v>3708</v>
      </c>
      <c r="C129" s="3" t="s">
        <v>1617</v>
      </c>
      <c r="D129" s="15" t="str">
        <f>HYPERLINK("http://nb1969.com/webpi/2023-002471_Webpi.HTML","2023-002471")</f>
        <v>2023-002471</v>
      </c>
      <c r="E129" s="19">
        <v>45009</v>
      </c>
      <c r="F129" s="16" t="s">
        <v>1902</v>
      </c>
      <c r="G129" s="15" t="str">
        <f>HYPERLINK("http://grafico.sapi.gob.ve/marcas/ef2023/2023002471.jpg","mixta")</f>
        <v>mixta</v>
      </c>
      <c r="H129" s="16" t="s">
        <v>1903</v>
      </c>
      <c r="I129" s="3" t="s">
        <v>3709</v>
      </c>
      <c r="J129" s="17">
        <v>45463</v>
      </c>
      <c r="K129" s="17">
        <v>50941</v>
      </c>
      <c r="L129" s="3" t="s">
        <v>2296</v>
      </c>
      <c r="M129" s="3" t="s">
        <v>3001</v>
      </c>
      <c r="N129" s="20" t="s">
        <v>3710</v>
      </c>
      <c r="O129" s="3" t="s">
        <v>2208</v>
      </c>
      <c r="P129" s="3" t="s">
        <v>2297</v>
      </c>
      <c r="Q129" s="20" t="s">
        <v>3711</v>
      </c>
      <c r="R129" s="3"/>
      <c r="S129" s="3">
        <v>1127929</v>
      </c>
      <c r="T129" s="3" t="s">
        <v>2298</v>
      </c>
      <c r="U129" s="3" t="s">
        <v>3712</v>
      </c>
      <c r="V129" s="3" t="s">
        <v>2299</v>
      </c>
      <c r="W129" s="17">
        <v>45509</v>
      </c>
      <c r="X129" s="3"/>
      <c r="Y129" s="3">
        <v>439736</v>
      </c>
      <c r="Z129" s="3" t="s">
        <v>3005</v>
      </c>
      <c r="AA129" s="17">
        <v>45509</v>
      </c>
      <c r="AB129" s="3">
        <v>46</v>
      </c>
      <c r="AC129" s="3"/>
      <c r="AD129" s="3" t="s">
        <v>3713</v>
      </c>
      <c r="AE129" s="3"/>
      <c r="AF129" s="3"/>
      <c r="AG129" s="3"/>
      <c r="AH129" s="6">
        <v>11</v>
      </c>
      <c r="AI129" s="6"/>
      <c r="AJ129" s="6"/>
      <c r="AK129" s="20" t="s">
        <v>1356</v>
      </c>
      <c r="AL129" s="16" t="s">
        <v>180</v>
      </c>
      <c r="AM129" s="22">
        <v>45575</v>
      </c>
      <c r="AN129" s="20"/>
      <c r="AO129" s="16"/>
      <c r="AP129" s="22"/>
    </row>
    <row r="130" spans="1:42" ht="12.75" x14ac:dyDescent="0.25">
      <c r="A130" s="26" t="s">
        <v>1776</v>
      </c>
      <c r="B130" s="27" t="s">
        <v>3714</v>
      </c>
      <c r="C130" s="3" t="s">
        <v>1776</v>
      </c>
      <c r="D130" s="15" t="str">
        <f>HYPERLINK("http://nb1969.com/webpi/2023-002555_Webpi.HTML","2023-002555")</f>
        <v>2023-002555</v>
      </c>
      <c r="E130" s="19">
        <v>45013</v>
      </c>
      <c r="F130" s="16" t="s">
        <v>1846</v>
      </c>
      <c r="G130" s="16" t="s">
        <v>1863</v>
      </c>
      <c r="H130" s="16" t="s">
        <v>2300</v>
      </c>
      <c r="I130" s="3" t="s">
        <v>3715</v>
      </c>
      <c r="J130" s="17">
        <v>45288</v>
      </c>
      <c r="K130" s="17">
        <v>50767</v>
      </c>
      <c r="L130" s="3" t="s">
        <v>2301</v>
      </c>
      <c r="M130" s="3" t="s">
        <v>3001</v>
      </c>
      <c r="N130" s="20" t="s">
        <v>2302</v>
      </c>
      <c r="O130" s="3" t="s">
        <v>2303</v>
      </c>
      <c r="P130" s="3"/>
      <c r="Q130" s="20"/>
      <c r="R130" s="3"/>
      <c r="S130" s="3">
        <v>778756</v>
      </c>
      <c r="T130" s="3" t="s">
        <v>2303</v>
      </c>
      <c r="U130" s="3" t="s">
        <v>2304</v>
      </c>
      <c r="V130" s="3" t="s">
        <v>1855</v>
      </c>
      <c r="W130" s="17">
        <v>45321</v>
      </c>
      <c r="X130" s="3"/>
      <c r="Y130" s="3">
        <v>403839</v>
      </c>
      <c r="Z130" s="3" t="s">
        <v>3005</v>
      </c>
      <c r="AA130" s="17">
        <v>45321</v>
      </c>
      <c r="AB130" s="3">
        <v>12</v>
      </c>
      <c r="AC130" s="3"/>
      <c r="AD130" s="3" t="s">
        <v>3716</v>
      </c>
      <c r="AE130" s="3"/>
      <c r="AF130" s="3"/>
      <c r="AG130" s="3"/>
      <c r="AH130" s="6">
        <v>128</v>
      </c>
      <c r="AI130" s="6"/>
      <c r="AJ130" s="6"/>
      <c r="AK130" s="16"/>
      <c r="AL130" s="16"/>
      <c r="AM130" s="22"/>
      <c r="AN130" s="3"/>
      <c r="AO130" s="3"/>
      <c r="AP130" s="3"/>
    </row>
    <row r="131" spans="1:42" ht="12.75" x14ac:dyDescent="0.25">
      <c r="A131" s="26" t="s">
        <v>1566</v>
      </c>
      <c r="B131" s="27" t="s">
        <v>3717</v>
      </c>
      <c r="C131" s="3" t="s">
        <v>1566</v>
      </c>
      <c r="D131" s="15" t="str">
        <f>HYPERLINK("http://nb1969.com/webpi/2023-002739_Webpi.HTML","2023-002739")</f>
        <v>2023-002739</v>
      </c>
      <c r="E131" s="19">
        <v>45015</v>
      </c>
      <c r="F131" s="16" t="s">
        <v>2116</v>
      </c>
      <c r="G131" s="16" t="s">
        <v>1863</v>
      </c>
      <c r="H131" s="16" t="s">
        <v>2117</v>
      </c>
      <c r="I131" s="3"/>
      <c r="J131" s="3"/>
      <c r="K131" s="17">
        <v>45250</v>
      </c>
      <c r="L131" s="3" t="s">
        <v>2305</v>
      </c>
      <c r="M131" s="3" t="s">
        <v>3019</v>
      </c>
      <c r="N131" s="20" t="s">
        <v>3718</v>
      </c>
      <c r="O131" s="3" t="s">
        <v>2200</v>
      </c>
      <c r="P131" s="3" t="s">
        <v>2306</v>
      </c>
      <c r="Q131" s="20"/>
      <c r="R131" s="3"/>
      <c r="S131" s="3">
        <v>1105908</v>
      </c>
      <c r="T131" s="3" t="s">
        <v>2307</v>
      </c>
      <c r="U131" s="3" t="s">
        <v>3719</v>
      </c>
      <c r="V131" s="3" t="s">
        <v>1855</v>
      </c>
      <c r="W131" s="17">
        <v>45267</v>
      </c>
      <c r="X131" s="3"/>
      <c r="Y131" s="3">
        <v>0</v>
      </c>
      <c r="Z131" s="3" t="s">
        <v>3019</v>
      </c>
      <c r="AA131" s="17">
        <v>45267</v>
      </c>
      <c r="AB131" s="3" t="s">
        <v>3720</v>
      </c>
      <c r="AC131" s="3"/>
      <c r="AD131" s="3" t="s">
        <v>3721</v>
      </c>
      <c r="AE131" s="3"/>
      <c r="AF131" s="3"/>
      <c r="AG131" s="3"/>
      <c r="AH131" s="6">
        <v>188</v>
      </c>
      <c r="AI131" s="6"/>
      <c r="AJ131" s="6"/>
      <c r="AK131" s="3"/>
      <c r="AL131" s="3"/>
      <c r="AM131" s="23"/>
      <c r="AN131" s="3"/>
      <c r="AO131" s="3"/>
      <c r="AP131" s="3"/>
    </row>
    <row r="132" spans="1:42" ht="12.75" x14ac:dyDescent="0.25">
      <c r="A132" s="26" t="s">
        <v>1743</v>
      </c>
      <c r="B132" s="27" t="s">
        <v>3722</v>
      </c>
      <c r="C132" s="3" t="s">
        <v>1743</v>
      </c>
      <c r="D132" s="15" t="str">
        <f>HYPERLINK("http://nb1969.com/webpi/2023-002766_Webpi.HTML","2023-002766")</f>
        <v>2023-002766</v>
      </c>
      <c r="E132" s="19">
        <v>45016</v>
      </c>
      <c r="F132" s="16" t="s">
        <v>1846</v>
      </c>
      <c r="G132" s="15" t="str">
        <f>HYPERLINK("http://grafico.sapi.gob.ve/marcas/ef2023/2023002766.jpg","mixta")</f>
        <v>mixta</v>
      </c>
      <c r="H132" s="16" t="s">
        <v>1958</v>
      </c>
      <c r="I132" s="3" t="s">
        <v>3723</v>
      </c>
      <c r="J132" s="17">
        <v>45288</v>
      </c>
      <c r="K132" s="17">
        <v>50767</v>
      </c>
      <c r="L132" s="3" t="s">
        <v>2308</v>
      </c>
      <c r="M132" s="3" t="s">
        <v>3001</v>
      </c>
      <c r="N132" s="20" t="s">
        <v>3724</v>
      </c>
      <c r="O132" s="3" t="s">
        <v>2309</v>
      </c>
      <c r="P132" s="3"/>
      <c r="Q132" s="20" t="s">
        <v>3725</v>
      </c>
      <c r="R132" s="3"/>
      <c r="S132" s="3">
        <v>1128036</v>
      </c>
      <c r="T132" s="3" t="s">
        <v>2310</v>
      </c>
      <c r="U132" s="3" t="s">
        <v>2311</v>
      </c>
      <c r="V132" s="3" t="s">
        <v>1855</v>
      </c>
      <c r="W132" s="17">
        <v>45293</v>
      </c>
      <c r="X132" s="3"/>
      <c r="Y132" s="3">
        <v>399679</v>
      </c>
      <c r="Z132" s="3" t="s">
        <v>3005</v>
      </c>
      <c r="AA132" s="17">
        <v>45293</v>
      </c>
      <c r="AB132" s="3">
        <v>29</v>
      </c>
      <c r="AC132" s="3"/>
      <c r="AD132" s="3" t="s">
        <v>3726</v>
      </c>
      <c r="AE132" s="3"/>
      <c r="AF132" s="3"/>
      <c r="AG132" s="3"/>
      <c r="AH132" s="6">
        <v>38</v>
      </c>
      <c r="AI132" s="6"/>
      <c r="AJ132" s="6"/>
      <c r="AK132" s="3"/>
      <c r="AL132" s="3"/>
      <c r="AM132" s="23"/>
      <c r="AN132" s="3"/>
      <c r="AO132" s="3"/>
      <c r="AP132" s="3"/>
    </row>
    <row r="133" spans="1:42" ht="12.75" x14ac:dyDescent="0.25">
      <c r="A133" s="26" t="s">
        <v>1773</v>
      </c>
      <c r="B133" s="27" t="s">
        <v>3727</v>
      </c>
      <c r="C133" s="3" t="s">
        <v>1773</v>
      </c>
      <c r="D133" s="15" t="str">
        <f>HYPERLINK("http://nb1969.com/webpi/2023-002860_Webpi.HTML","2023-002860")</f>
        <v>2023-002860</v>
      </c>
      <c r="E133" s="19">
        <v>45020</v>
      </c>
      <c r="F133" s="16" t="s">
        <v>1902</v>
      </c>
      <c r="G133" s="15" t="str">
        <f>HYPERLINK("http://grafico.sapi.gob.ve/marcas/ef2023/2023002860.jpg","mixta")</f>
        <v>mixta</v>
      </c>
      <c r="H133" s="16" t="s">
        <v>1903</v>
      </c>
      <c r="I133" s="3" t="s">
        <v>3728</v>
      </c>
      <c r="J133" s="17">
        <v>45288</v>
      </c>
      <c r="K133" s="17">
        <v>50767</v>
      </c>
      <c r="L133" s="3" t="s">
        <v>2312</v>
      </c>
      <c r="M133" s="3" t="s">
        <v>3001</v>
      </c>
      <c r="N133" s="20" t="s">
        <v>3729</v>
      </c>
      <c r="O133" s="3" t="s">
        <v>2313</v>
      </c>
      <c r="P133" s="3" t="s">
        <v>2314</v>
      </c>
      <c r="Q133" s="20" t="s">
        <v>3730</v>
      </c>
      <c r="R133" s="3"/>
      <c r="S133" s="3">
        <v>1126099</v>
      </c>
      <c r="T133" s="3" t="s">
        <v>2315</v>
      </c>
      <c r="U133" s="3" t="s">
        <v>3731</v>
      </c>
      <c r="V133" s="3" t="s">
        <v>1878</v>
      </c>
      <c r="W133" s="17">
        <v>45337</v>
      </c>
      <c r="X133" s="3"/>
      <c r="Y133" s="3">
        <v>405760</v>
      </c>
      <c r="Z133" s="3" t="s">
        <v>3005</v>
      </c>
      <c r="AA133" s="17">
        <v>45337</v>
      </c>
      <c r="AB133" s="3">
        <v>46</v>
      </c>
      <c r="AC133" s="3"/>
      <c r="AD133" s="3" t="s">
        <v>3732</v>
      </c>
      <c r="AE133" s="3"/>
      <c r="AF133" s="3"/>
      <c r="AG133" s="3"/>
      <c r="AH133" s="6">
        <v>106</v>
      </c>
      <c r="AI133" s="6"/>
      <c r="AJ133" s="6"/>
      <c r="AK133" s="16"/>
      <c r="AL133" s="16"/>
      <c r="AM133" s="22"/>
      <c r="AN133" s="3"/>
      <c r="AO133" s="3"/>
      <c r="AP133" s="3"/>
    </row>
    <row r="134" spans="1:42" ht="12.75" x14ac:dyDescent="0.25">
      <c r="A134" s="26" t="s">
        <v>1735</v>
      </c>
      <c r="B134" s="27" t="s">
        <v>3733</v>
      </c>
      <c r="C134" s="3" t="s">
        <v>1735</v>
      </c>
      <c r="D134" s="15" t="str">
        <f>HYPERLINK("http://nb1969.com/webpi/2023-002864_Webpi.HTML","2023-002864")</f>
        <v>2023-002864</v>
      </c>
      <c r="E134" s="19">
        <v>45020</v>
      </c>
      <c r="F134" s="16" t="s">
        <v>1846</v>
      </c>
      <c r="G134" s="15" t="str">
        <f>HYPERLINK("http://grafico.sapi.gob.ve/marcas/ef2023/2023002864.jpg","grafica")</f>
        <v>grafica</v>
      </c>
      <c r="H134" s="16" t="s">
        <v>1937</v>
      </c>
      <c r="I134" s="3" t="s">
        <v>3734</v>
      </c>
      <c r="J134" s="17">
        <v>45463</v>
      </c>
      <c r="K134" s="17">
        <v>50941</v>
      </c>
      <c r="L134" s="3"/>
      <c r="M134" s="3" t="s">
        <v>3001</v>
      </c>
      <c r="N134" s="20" t="s">
        <v>3735</v>
      </c>
      <c r="O134" s="3" t="s">
        <v>3736</v>
      </c>
      <c r="P134" s="3" t="s">
        <v>2316</v>
      </c>
      <c r="Q134" s="20" t="s">
        <v>3737</v>
      </c>
      <c r="R134" s="3"/>
      <c r="S134" s="3">
        <v>1128087</v>
      </c>
      <c r="T134" s="3" t="s">
        <v>2317</v>
      </c>
      <c r="U134" s="3" t="s">
        <v>2318</v>
      </c>
      <c r="V134" s="3" t="s">
        <v>2319</v>
      </c>
      <c r="W134" s="17">
        <v>45492</v>
      </c>
      <c r="X134" s="3"/>
      <c r="Y134" s="3">
        <v>437078</v>
      </c>
      <c r="Z134" s="3" t="s">
        <v>3005</v>
      </c>
      <c r="AA134" s="17">
        <v>45492</v>
      </c>
      <c r="AB134" s="3">
        <v>9</v>
      </c>
      <c r="AC134" s="3"/>
      <c r="AD134" s="3" t="s">
        <v>3738</v>
      </c>
      <c r="AE134" s="3"/>
      <c r="AF134" s="3"/>
      <c r="AG134" s="3"/>
      <c r="AH134" s="6">
        <v>70</v>
      </c>
      <c r="AI134" s="6"/>
      <c r="AJ134" s="6"/>
      <c r="AK134" s="3"/>
      <c r="AL134" s="3"/>
      <c r="AM134" s="23"/>
      <c r="AN134" s="3"/>
      <c r="AO134" s="3"/>
      <c r="AP134" s="3"/>
    </row>
    <row r="135" spans="1:42" ht="12.75" x14ac:dyDescent="0.25">
      <c r="A135" s="26" t="s">
        <v>1667</v>
      </c>
      <c r="B135" s="27" t="s">
        <v>3739</v>
      </c>
      <c r="C135" s="3" t="s">
        <v>1667</v>
      </c>
      <c r="D135" s="15" t="str">
        <f>HYPERLINK("http://nb1969.com/webpi/2023-002917_Webpi.HTML","2023-002917")</f>
        <v>2023-002917</v>
      </c>
      <c r="E135" s="19">
        <v>45026</v>
      </c>
      <c r="F135" s="16" t="s">
        <v>1846</v>
      </c>
      <c r="G135" s="15" t="str">
        <f>HYPERLINK("http://grafico.sapi.gob.ve/marcas/ef2023/2023002917.jpg","mixta")</f>
        <v>mixta</v>
      </c>
      <c r="H135" s="16" t="s">
        <v>1887</v>
      </c>
      <c r="I135" s="3" t="s">
        <v>3740</v>
      </c>
      <c r="J135" s="17">
        <v>45288</v>
      </c>
      <c r="K135" s="17">
        <v>50767</v>
      </c>
      <c r="L135" s="3" t="s">
        <v>3741</v>
      </c>
      <c r="M135" s="3" t="s">
        <v>3001</v>
      </c>
      <c r="N135" s="20" t="s">
        <v>3742</v>
      </c>
      <c r="O135" s="3" t="s">
        <v>2208</v>
      </c>
      <c r="P135" s="3" t="s">
        <v>2320</v>
      </c>
      <c r="Q135" s="20" t="s">
        <v>3743</v>
      </c>
      <c r="R135" s="3"/>
      <c r="S135" s="3">
        <v>1128107</v>
      </c>
      <c r="T135" s="3" t="s">
        <v>2321</v>
      </c>
      <c r="U135" s="3" t="s">
        <v>3744</v>
      </c>
      <c r="V135" s="3" t="s">
        <v>1869</v>
      </c>
      <c r="W135" s="17">
        <v>45324</v>
      </c>
      <c r="X135" s="3"/>
      <c r="Y135" s="3">
        <v>404407</v>
      </c>
      <c r="Z135" s="3" t="s">
        <v>3005</v>
      </c>
      <c r="AA135" s="17">
        <v>45324</v>
      </c>
      <c r="AB135" s="3">
        <v>30</v>
      </c>
      <c r="AC135" s="3"/>
      <c r="AD135" s="3" t="s">
        <v>3745</v>
      </c>
      <c r="AE135" s="3"/>
      <c r="AF135" s="3"/>
      <c r="AG135" s="3"/>
      <c r="AH135" s="6">
        <v>66</v>
      </c>
      <c r="AI135" s="6"/>
      <c r="AJ135" s="6"/>
      <c r="AK135" s="3"/>
      <c r="AL135" s="3"/>
      <c r="AM135" s="23"/>
      <c r="AN135" s="3"/>
      <c r="AO135" s="3"/>
      <c r="AP135" s="3"/>
    </row>
    <row r="136" spans="1:42" ht="12.75" x14ac:dyDescent="0.25">
      <c r="A136" s="26" t="s">
        <v>1658</v>
      </c>
      <c r="B136" s="27" t="s">
        <v>3746</v>
      </c>
      <c r="C136" s="3" t="s">
        <v>1658</v>
      </c>
      <c r="D136" s="15" t="str">
        <f>HYPERLINK("http://nb1969.com/webpi/2023-002993_Webpi.HTML","2023-002993")</f>
        <v>2023-002993</v>
      </c>
      <c r="E136" s="19">
        <v>45028</v>
      </c>
      <c r="F136" s="16" t="s">
        <v>1846</v>
      </c>
      <c r="G136" s="16" t="s">
        <v>1863</v>
      </c>
      <c r="H136" s="16" t="s">
        <v>1929</v>
      </c>
      <c r="I136" s="3"/>
      <c r="J136" s="3"/>
      <c r="K136" s="17">
        <v>45378</v>
      </c>
      <c r="L136" s="3" t="s">
        <v>2322</v>
      </c>
      <c r="M136" s="3" t="s">
        <v>3046</v>
      </c>
      <c r="N136" s="20" t="s">
        <v>3747</v>
      </c>
      <c r="O136" s="3" t="s">
        <v>1997</v>
      </c>
      <c r="P136" s="3"/>
      <c r="Q136" s="20"/>
      <c r="R136" s="3"/>
      <c r="S136" s="3">
        <v>1115467</v>
      </c>
      <c r="T136" s="3" t="s">
        <v>1997</v>
      </c>
      <c r="U136" s="3" t="s">
        <v>1998</v>
      </c>
      <c r="V136" s="3" t="s">
        <v>1855</v>
      </c>
      <c r="W136" s="17">
        <v>45356</v>
      </c>
      <c r="X136" s="17">
        <v>45378</v>
      </c>
      <c r="Y136" s="3">
        <v>628</v>
      </c>
      <c r="Z136" s="3" t="s">
        <v>3048</v>
      </c>
      <c r="AA136" s="17">
        <v>45357</v>
      </c>
      <c r="AB136" s="3" t="s">
        <v>3748</v>
      </c>
      <c r="AC136" s="3"/>
      <c r="AD136" s="3" t="s">
        <v>3749</v>
      </c>
      <c r="AE136" s="3"/>
      <c r="AF136" s="3"/>
      <c r="AG136" s="3"/>
      <c r="AH136" s="6">
        <v>64</v>
      </c>
      <c r="AI136" s="6"/>
      <c r="AJ136" s="6"/>
      <c r="AK136" s="3"/>
      <c r="AL136" s="3"/>
      <c r="AM136" s="23"/>
      <c r="AN136" s="3"/>
      <c r="AO136" s="3"/>
      <c r="AP136" s="3"/>
    </row>
    <row r="137" spans="1:42" ht="12.75" x14ac:dyDescent="0.25">
      <c r="A137" s="26" t="s">
        <v>1593</v>
      </c>
      <c r="B137" s="27" t="s">
        <v>3750</v>
      </c>
      <c r="C137" s="3" t="s">
        <v>1593</v>
      </c>
      <c r="D137" s="15" t="str">
        <f>HYPERLINK("http://nb1969.com/webpi/2023-003045_Webpi.HTML","2023-003045")</f>
        <v>2023-003045</v>
      </c>
      <c r="E137" s="19">
        <v>45028</v>
      </c>
      <c r="F137" s="16" t="s">
        <v>1846</v>
      </c>
      <c r="G137" s="15" t="str">
        <f>HYPERLINK("http://grafico.sapi.gob.ve/marcas/ef2023/2023003045.jpg","mixta")</f>
        <v>mixta</v>
      </c>
      <c r="H137" s="16" t="s">
        <v>1887</v>
      </c>
      <c r="I137" s="3" t="s">
        <v>3751</v>
      </c>
      <c r="J137" s="17">
        <v>45342</v>
      </c>
      <c r="K137" s="17">
        <v>50821</v>
      </c>
      <c r="L137" s="3" t="s">
        <v>2323</v>
      </c>
      <c r="M137" s="3" t="s">
        <v>3001</v>
      </c>
      <c r="N137" s="20" t="s">
        <v>2324</v>
      </c>
      <c r="O137" s="3" t="s">
        <v>2325</v>
      </c>
      <c r="P137" s="3"/>
      <c r="Q137" s="20" t="s">
        <v>3752</v>
      </c>
      <c r="R137" s="3"/>
      <c r="S137" s="3">
        <v>1128143</v>
      </c>
      <c r="T137" s="3" t="s">
        <v>2325</v>
      </c>
      <c r="U137" s="3" t="s">
        <v>3753</v>
      </c>
      <c r="V137" s="3" t="s">
        <v>1855</v>
      </c>
      <c r="W137" s="17">
        <v>45355</v>
      </c>
      <c r="X137" s="3"/>
      <c r="Y137" s="3">
        <v>676592</v>
      </c>
      <c r="Z137" s="3" t="s">
        <v>3005</v>
      </c>
      <c r="AA137" s="17">
        <v>45355</v>
      </c>
      <c r="AB137" s="3">
        <v>30</v>
      </c>
      <c r="AC137" s="3"/>
      <c r="AD137" s="3" t="s">
        <v>3754</v>
      </c>
      <c r="AE137" s="3"/>
      <c r="AF137" s="3"/>
      <c r="AG137" s="3"/>
      <c r="AH137" s="6">
        <v>32</v>
      </c>
      <c r="AI137" s="6"/>
      <c r="AJ137" s="6"/>
      <c r="AK137" s="20" t="s">
        <v>1350</v>
      </c>
      <c r="AL137" s="16" t="s">
        <v>180</v>
      </c>
      <c r="AM137" s="22">
        <v>45578</v>
      </c>
      <c r="AN137" s="20"/>
      <c r="AO137" s="16"/>
      <c r="AP137" s="22"/>
    </row>
    <row r="138" spans="1:42" ht="12.75" x14ac:dyDescent="0.25">
      <c r="A138" s="26" t="s">
        <v>1629</v>
      </c>
      <c r="B138" s="27" t="s">
        <v>3755</v>
      </c>
      <c r="C138" s="3" t="s">
        <v>1629</v>
      </c>
      <c r="D138" s="15" t="str">
        <f>HYPERLINK("http://nb1969.com/webpi/2023-003168_Webpi.HTML","2023-003168")</f>
        <v>2023-003168</v>
      </c>
      <c r="E138" s="19">
        <v>45033</v>
      </c>
      <c r="F138" s="16" t="s">
        <v>1846</v>
      </c>
      <c r="G138" s="15" t="str">
        <f>HYPERLINK("http://grafico.sapi.gob.ve/marcas/ef2023/2023003168.jpg","grafica")</f>
        <v>grafica</v>
      </c>
      <c r="H138" s="16" t="s">
        <v>1887</v>
      </c>
      <c r="I138" s="3" t="s">
        <v>3756</v>
      </c>
      <c r="J138" s="17">
        <v>45342</v>
      </c>
      <c r="K138" s="17">
        <v>50821</v>
      </c>
      <c r="L138" s="3"/>
      <c r="M138" s="3" t="s">
        <v>3001</v>
      </c>
      <c r="N138" s="20" t="s">
        <v>3757</v>
      </c>
      <c r="O138" s="3" t="s">
        <v>2158</v>
      </c>
      <c r="P138" s="3"/>
      <c r="Q138" s="20" t="s">
        <v>3758</v>
      </c>
      <c r="R138" s="3"/>
      <c r="S138" s="3">
        <v>1128186</v>
      </c>
      <c r="T138" s="3" t="s">
        <v>2326</v>
      </c>
      <c r="U138" s="3" t="s">
        <v>3759</v>
      </c>
      <c r="V138" s="3" t="s">
        <v>1861</v>
      </c>
      <c r="W138" s="17">
        <v>45349</v>
      </c>
      <c r="X138" s="3"/>
      <c r="Y138" s="3">
        <v>407982</v>
      </c>
      <c r="Z138" s="3" t="s">
        <v>3005</v>
      </c>
      <c r="AA138" s="17">
        <v>45349</v>
      </c>
      <c r="AB138" s="3">
        <v>30</v>
      </c>
      <c r="AC138" s="3"/>
      <c r="AD138" s="3" t="s">
        <v>3760</v>
      </c>
      <c r="AE138" s="3"/>
      <c r="AF138" s="3"/>
      <c r="AG138" s="3"/>
      <c r="AH138" s="6">
        <v>76</v>
      </c>
      <c r="AI138" s="6"/>
      <c r="AJ138" s="6"/>
      <c r="AK138" s="3"/>
      <c r="AL138" s="3"/>
      <c r="AM138" s="23"/>
      <c r="AN138" s="3"/>
      <c r="AO138" s="3"/>
      <c r="AP138" s="3"/>
    </row>
    <row r="139" spans="1:42" ht="12.75" x14ac:dyDescent="0.25">
      <c r="A139" s="26" t="s">
        <v>1845</v>
      </c>
      <c r="B139" s="27" t="s">
        <v>3761</v>
      </c>
      <c r="C139" s="3" t="s">
        <v>1845</v>
      </c>
      <c r="D139" s="15" t="str">
        <f>HYPERLINK("http://nb1969.com/webpi/2023-003316_Webpi.HTML","2023-003316")</f>
        <v>2023-003316</v>
      </c>
      <c r="E139" s="19">
        <v>45036</v>
      </c>
      <c r="F139" s="16" t="s">
        <v>1846</v>
      </c>
      <c r="G139" s="15" t="str">
        <f>HYPERLINK("http://grafico.sapi.gob.ve/marcas/ef2023/2023003316.jpg","mixta")</f>
        <v>mixta</v>
      </c>
      <c r="H139" s="16" t="s">
        <v>1958</v>
      </c>
      <c r="I139" s="3"/>
      <c r="J139" s="3"/>
      <c r="K139" s="17">
        <v>45303</v>
      </c>
      <c r="L139" s="3" t="s">
        <v>2327</v>
      </c>
      <c r="M139" s="3" t="s">
        <v>2775</v>
      </c>
      <c r="N139" s="20" t="s">
        <v>2328</v>
      </c>
      <c r="O139" s="3" t="s">
        <v>2329</v>
      </c>
      <c r="P139" s="3" t="s">
        <v>2330</v>
      </c>
      <c r="Q139" s="20" t="s">
        <v>3762</v>
      </c>
      <c r="R139" s="3"/>
      <c r="S139" s="3">
        <v>1125291</v>
      </c>
      <c r="T139" s="3" t="s">
        <v>2331</v>
      </c>
      <c r="U139" s="3" t="s">
        <v>3763</v>
      </c>
      <c r="V139" s="3" t="s">
        <v>1995</v>
      </c>
      <c r="W139" s="17">
        <v>45322</v>
      </c>
      <c r="X139" s="3"/>
      <c r="Y139" s="3"/>
      <c r="Z139" s="3" t="s">
        <v>3220</v>
      </c>
      <c r="AA139" s="17">
        <v>45322</v>
      </c>
      <c r="AB139" s="3" t="s">
        <v>3220</v>
      </c>
      <c r="AC139" s="3"/>
      <c r="AD139" s="3" t="s">
        <v>3764</v>
      </c>
      <c r="AE139" s="3"/>
      <c r="AF139" s="3"/>
      <c r="AG139" s="3"/>
      <c r="AH139" s="6">
        <v>181</v>
      </c>
      <c r="AI139" s="6"/>
      <c r="AJ139" s="6"/>
      <c r="AK139" s="16"/>
      <c r="AL139" s="16"/>
      <c r="AM139" s="22"/>
      <c r="AN139" s="3"/>
      <c r="AO139" s="3"/>
      <c r="AP139" s="3"/>
    </row>
    <row r="140" spans="1:42" ht="12.75" x14ac:dyDescent="0.25">
      <c r="A140" s="26" t="s">
        <v>1721</v>
      </c>
      <c r="B140" s="27" t="s">
        <v>3765</v>
      </c>
      <c r="C140" s="3" t="s">
        <v>1721</v>
      </c>
      <c r="D140" s="15" t="str">
        <f>HYPERLINK("http://nb1969.com/webpi/2023-003457_Webpi.HTML","2023-003457")</f>
        <v>2023-003457</v>
      </c>
      <c r="E140" s="19">
        <v>45042</v>
      </c>
      <c r="F140" s="16" t="s">
        <v>1862</v>
      </c>
      <c r="G140" s="15" t="str">
        <f>HYPERLINK("http://grafico.sapi.gob.ve/marcas/ef2023/2023003457.jpg","mixta")</f>
        <v>mixta</v>
      </c>
      <c r="H140" s="16" t="s">
        <v>2185</v>
      </c>
      <c r="I140" s="3"/>
      <c r="J140" s="3"/>
      <c r="K140" s="17">
        <v>45415</v>
      </c>
      <c r="L140" s="3" t="s">
        <v>2332</v>
      </c>
      <c r="M140" s="3" t="s">
        <v>3121</v>
      </c>
      <c r="N140" s="20" t="s">
        <v>3766</v>
      </c>
      <c r="O140" s="3" t="s">
        <v>2333</v>
      </c>
      <c r="P140" s="3"/>
      <c r="Q140" s="20" t="s">
        <v>3767</v>
      </c>
      <c r="R140" s="3"/>
      <c r="S140" s="3">
        <v>1126540</v>
      </c>
      <c r="T140" s="3" t="s">
        <v>2333</v>
      </c>
      <c r="U140" s="3" t="s">
        <v>2334</v>
      </c>
      <c r="V140" s="3" t="s">
        <v>1855</v>
      </c>
      <c r="W140" s="17">
        <v>45407</v>
      </c>
      <c r="X140" s="3"/>
      <c r="Y140" s="3">
        <v>629</v>
      </c>
      <c r="Z140" s="3" t="s">
        <v>3768</v>
      </c>
      <c r="AA140" s="17">
        <v>45407</v>
      </c>
      <c r="AB140" s="3" t="s">
        <v>3769</v>
      </c>
      <c r="AC140" s="3" t="s">
        <v>3770</v>
      </c>
      <c r="AD140" s="3" t="s">
        <v>3771</v>
      </c>
      <c r="AE140" s="3"/>
      <c r="AF140" s="3"/>
      <c r="AG140" s="3"/>
      <c r="AH140" s="6">
        <v>115</v>
      </c>
      <c r="AI140" s="6"/>
      <c r="AJ140" s="6"/>
      <c r="AK140" s="20" t="s">
        <v>1338</v>
      </c>
      <c r="AL140" s="16" t="s">
        <v>235</v>
      </c>
      <c r="AM140" s="22">
        <v>45569</v>
      </c>
      <c r="AN140" s="20"/>
      <c r="AO140" s="16"/>
      <c r="AP140" s="22"/>
    </row>
    <row r="141" spans="1:42" ht="12.75" x14ac:dyDescent="0.25">
      <c r="A141" s="26" t="s">
        <v>1655</v>
      </c>
      <c r="B141" s="27" t="s">
        <v>3772</v>
      </c>
      <c r="C141" s="3" t="s">
        <v>1655</v>
      </c>
      <c r="D141" s="15" t="str">
        <f>HYPERLINK("http://nb1969.com/webpi/2023-003503_Webpi.HTML","2023-003503")</f>
        <v>2023-003503</v>
      </c>
      <c r="E141" s="19">
        <v>45043</v>
      </c>
      <c r="F141" s="16" t="s">
        <v>1862</v>
      </c>
      <c r="G141" s="16" t="s">
        <v>1863</v>
      </c>
      <c r="H141" s="16" t="s">
        <v>2335</v>
      </c>
      <c r="I141" s="3"/>
      <c r="J141" s="3"/>
      <c r="K141" s="17">
        <v>45485</v>
      </c>
      <c r="L141" s="3" t="s">
        <v>2336</v>
      </c>
      <c r="M141" s="3" t="s">
        <v>3292</v>
      </c>
      <c r="N141" s="20" t="s">
        <v>3773</v>
      </c>
      <c r="O141" s="3" t="s">
        <v>2337</v>
      </c>
      <c r="P141" s="3"/>
      <c r="Q141" s="20"/>
      <c r="R141" s="3"/>
      <c r="S141" s="3">
        <v>1128312</v>
      </c>
      <c r="T141" s="3" t="s">
        <v>2338</v>
      </c>
      <c r="U141" s="3" t="s">
        <v>2339</v>
      </c>
      <c r="V141" s="3" t="s">
        <v>1855</v>
      </c>
      <c r="W141" s="17">
        <v>45463</v>
      </c>
      <c r="X141" s="17">
        <v>45485</v>
      </c>
      <c r="Y141" s="3">
        <v>631</v>
      </c>
      <c r="Z141" s="3" t="s">
        <v>3293</v>
      </c>
      <c r="AA141" s="17">
        <v>45463</v>
      </c>
      <c r="AB141" s="3" t="s">
        <v>3774</v>
      </c>
      <c r="AC141" s="3"/>
      <c r="AD141" s="3" t="s">
        <v>3775</v>
      </c>
      <c r="AE141" s="3"/>
      <c r="AF141" s="3"/>
      <c r="AG141" s="3"/>
      <c r="AH141" s="6">
        <v>23</v>
      </c>
      <c r="AI141" s="6"/>
      <c r="AJ141" s="6"/>
      <c r="AK141" s="16"/>
      <c r="AL141" s="16"/>
      <c r="AM141" s="22"/>
      <c r="AN141" s="3"/>
      <c r="AO141" s="3"/>
      <c r="AP141" s="3"/>
    </row>
    <row r="142" spans="1:42" ht="12.75" x14ac:dyDescent="0.25">
      <c r="A142" s="26" t="s">
        <v>1686</v>
      </c>
      <c r="B142" s="27" t="s">
        <v>3776</v>
      </c>
      <c r="C142" s="3" t="s">
        <v>1686</v>
      </c>
      <c r="D142" s="15" t="str">
        <f>HYPERLINK("http://nb1969.com/webpi/2023-003524_Webpi.HTML","2023-003524")</f>
        <v>2023-003524</v>
      </c>
      <c r="E142" s="19">
        <v>45043</v>
      </c>
      <c r="F142" s="16" t="s">
        <v>1862</v>
      </c>
      <c r="G142" s="15" t="str">
        <f>HYPERLINK("http://grafico.sapi.gob.ve/marcas/ef2023/2023003524.jpg","mixta")</f>
        <v>mixta</v>
      </c>
      <c r="H142" s="16" t="s">
        <v>1864</v>
      </c>
      <c r="I142" s="3" t="s">
        <v>3777</v>
      </c>
      <c r="J142" s="17">
        <v>45523</v>
      </c>
      <c r="K142" s="17">
        <v>51001</v>
      </c>
      <c r="L142" s="3" t="s">
        <v>2340</v>
      </c>
      <c r="M142" s="3" t="s">
        <v>3001</v>
      </c>
      <c r="N142" s="20" t="s">
        <v>3778</v>
      </c>
      <c r="O142" s="3" t="s">
        <v>2341</v>
      </c>
      <c r="P142" s="3" t="s">
        <v>2342</v>
      </c>
      <c r="Q142" s="20" t="s">
        <v>3779</v>
      </c>
      <c r="R142" s="3"/>
      <c r="S142" s="3">
        <v>1102343</v>
      </c>
      <c r="T142" s="3" t="s">
        <v>2343</v>
      </c>
      <c r="U142" s="3" t="s">
        <v>2344</v>
      </c>
      <c r="V142" s="3" t="s">
        <v>1855</v>
      </c>
      <c r="W142" s="17">
        <v>45540</v>
      </c>
      <c r="X142" s="3"/>
      <c r="Y142" s="3">
        <v>445115</v>
      </c>
      <c r="Z142" s="3" t="s">
        <v>3005</v>
      </c>
      <c r="AA142" s="17">
        <v>45540</v>
      </c>
      <c r="AB142" s="3">
        <v>35</v>
      </c>
      <c r="AC142" s="3"/>
      <c r="AD142" s="3" t="s">
        <v>3780</v>
      </c>
      <c r="AE142" s="3"/>
      <c r="AF142" s="3"/>
      <c r="AG142" s="3"/>
      <c r="AH142" s="6">
        <v>86</v>
      </c>
      <c r="AI142" s="6"/>
      <c r="AJ142" s="6"/>
      <c r="AK142" s="3"/>
      <c r="AL142" s="3"/>
      <c r="AM142" s="23"/>
      <c r="AN142" s="3"/>
      <c r="AO142" s="3"/>
      <c r="AP142" s="3"/>
    </row>
    <row r="143" spans="1:42" ht="12.75" x14ac:dyDescent="0.25">
      <c r="A143" s="26" t="s">
        <v>1698</v>
      </c>
      <c r="B143" s="27" t="s">
        <v>3781</v>
      </c>
      <c r="C143" s="3" t="s">
        <v>1698</v>
      </c>
      <c r="D143" s="15" t="str">
        <f>HYPERLINK("http://nb1969.com/webpi/2023-003689_Webpi.HTML","2023-003689")</f>
        <v>2023-003689</v>
      </c>
      <c r="E143" s="19">
        <v>45050</v>
      </c>
      <c r="F143" s="16" t="s">
        <v>2116</v>
      </c>
      <c r="G143" s="16" t="s">
        <v>1863</v>
      </c>
      <c r="H143" s="16" t="s">
        <v>2117</v>
      </c>
      <c r="I143" s="3"/>
      <c r="J143" s="3"/>
      <c r="K143" s="17">
        <v>45250</v>
      </c>
      <c r="L143" s="3" t="s">
        <v>2345</v>
      </c>
      <c r="M143" s="3" t="s">
        <v>3019</v>
      </c>
      <c r="N143" s="20" t="s">
        <v>3782</v>
      </c>
      <c r="O143" s="3" t="s">
        <v>2346</v>
      </c>
      <c r="P143" s="3" t="s">
        <v>2347</v>
      </c>
      <c r="Q143" s="20"/>
      <c r="R143" s="3"/>
      <c r="S143" s="3">
        <v>1128302</v>
      </c>
      <c r="T143" s="3" t="s">
        <v>2348</v>
      </c>
      <c r="U143" s="3" t="s">
        <v>2349</v>
      </c>
      <c r="V143" s="3" t="s">
        <v>1855</v>
      </c>
      <c r="W143" s="17">
        <v>45271</v>
      </c>
      <c r="X143" s="3"/>
      <c r="Y143" s="3">
        <v>0</v>
      </c>
      <c r="Z143" s="3" t="s">
        <v>3019</v>
      </c>
      <c r="AA143" s="17">
        <v>45271</v>
      </c>
      <c r="AB143" s="3" t="s">
        <v>3783</v>
      </c>
      <c r="AC143" s="3"/>
      <c r="AD143" s="3" t="s">
        <v>3784</v>
      </c>
      <c r="AE143" s="3"/>
      <c r="AF143" s="3"/>
      <c r="AG143" s="3"/>
      <c r="AH143" s="6">
        <v>108</v>
      </c>
      <c r="AI143" s="6"/>
      <c r="AJ143" s="6"/>
      <c r="AK143" s="20" t="s">
        <v>1352</v>
      </c>
      <c r="AL143" s="16" t="s">
        <v>300</v>
      </c>
      <c r="AM143" s="22">
        <v>45602</v>
      </c>
      <c r="AN143" s="20"/>
      <c r="AO143" s="16"/>
      <c r="AP143" s="22"/>
    </row>
    <row r="144" spans="1:42" ht="12.75" x14ac:dyDescent="0.25">
      <c r="A144" s="26" t="s">
        <v>1800</v>
      </c>
      <c r="B144" s="27" t="s">
        <v>3785</v>
      </c>
      <c r="C144" s="3" t="s">
        <v>1800</v>
      </c>
      <c r="D144" s="15" t="str">
        <f>HYPERLINK("http://nb1969.com/webpi/2023-003754_Webpi.HTML","2023-003754")</f>
        <v>2023-003754</v>
      </c>
      <c r="E144" s="19">
        <v>45051</v>
      </c>
      <c r="F144" s="16" t="s">
        <v>1846</v>
      </c>
      <c r="G144" s="16" t="s">
        <v>1863</v>
      </c>
      <c r="H144" s="16" t="s">
        <v>1958</v>
      </c>
      <c r="I144" s="3" t="s">
        <v>3786</v>
      </c>
      <c r="J144" s="17">
        <v>45342</v>
      </c>
      <c r="K144" s="17">
        <v>50821</v>
      </c>
      <c r="L144" s="3" t="s">
        <v>2350</v>
      </c>
      <c r="M144" s="3" t="s">
        <v>3001</v>
      </c>
      <c r="N144" s="20" t="s">
        <v>3160</v>
      </c>
      <c r="O144" s="3" t="s">
        <v>1866</v>
      </c>
      <c r="P144" s="3"/>
      <c r="Q144" s="20"/>
      <c r="R144" s="3"/>
      <c r="S144" s="3">
        <v>1128411</v>
      </c>
      <c r="T144" s="3" t="s">
        <v>2351</v>
      </c>
      <c r="U144" s="3" t="s">
        <v>3787</v>
      </c>
      <c r="V144" s="3" t="s">
        <v>2352</v>
      </c>
      <c r="W144" s="17">
        <v>45372</v>
      </c>
      <c r="X144" s="3"/>
      <c r="Y144" s="3">
        <v>412649</v>
      </c>
      <c r="Z144" s="3" t="s">
        <v>3005</v>
      </c>
      <c r="AA144" s="17">
        <v>45372</v>
      </c>
      <c r="AB144" s="3">
        <v>29</v>
      </c>
      <c r="AC144" s="3"/>
      <c r="AD144" s="3" t="s">
        <v>3788</v>
      </c>
      <c r="AE144" s="3"/>
      <c r="AF144" s="3"/>
      <c r="AG144" s="3"/>
      <c r="AH144" s="6">
        <v>156</v>
      </c>
      <c r="AI144" s="6"/>
      <c r="AJ144" s="6"/>
      <c r="AK144" s="3"/>
      <c r="AL144" s="3"/>
      <c r="AM144" s="23"/>
      <c r="AN144" s="3"/>
      <c r="AO144" s="3"/>
      <c r="AP144" s="3"/>
    </row>
    <row r="145" spans="1:42" ht="12.75" x14ac:dyDescent="0.25">
      <c r="A145" s="26" t="s">
        <v>1744</v>
      </c>
      <c r="B145" s="27" t="s">
        <v>3789</v>
      </c>
      <c r="C145" s="3" t="s">
        <v>1744</v>
      </c>
      <c r="D145" s="15" t="str">
        <f>HYPERLINK("http://nb1969.com/webpi/2023-003797_Webpi.HTML","2023-003797")</f>
        <v>2023-003797</v>
      </c>
      <c r="E145" s="19">
        <v>45055</v>
      </c>
      <c r="F145" s="16" t="s">
        <v>1846</v>
      </c>
      <c r="G145" s="15" t="str">
        <f>HYPERLINK("http://grafico.sapi.gob.ve/marcas/ef2023/2023003797.jpg","grafica")</f>
        <v>grafica</v>
      </c>
      <c r="H145" s="16" t="s">
        <v>1870</v>
      </c>
      <c r="I145" s="3"/>
      <c r="J145" s="3"/>
      <c r="K145" s="17">
        <v>45456</v>
      </c>
      <c r="L145" s="3"/>
      <c r="M145" s="3" t="s">
        <v>3036</v>
      </c>
      <c r="N145" s="20" t="s">
        <v>2353</v>
      </c>
      <c r="O145" s="3" t="s">
        <v>2354</v>
      </c>
      <c r="P145" s="3"/>
      <c r="Q145" s="20" t="s">
        <v>3790</v>
      </c>
      <c r="R145" s="3"/>
      <c r="S145" s="3">
        <v>1128432</v>
      </c>
      <c r="T145" s="3" t="s">
        <v>2355</v>
      </c>
      <c r="U145" s="3" t="s">
        <v>2356</v>
      </c>
      <c r="V145" s="3" t="s">
        <v>1855</v>
      </c>
      <c r="W145" s="17">
        <v>45436</v>
      </c>
      <c r="X145" s="17">
        <v>45456</v>
      </c>
      <c r="Y145" s="3">
        <v>630</v>
      </c>
      <c r="Z145" s="3" t="s">
        <v>3042</v>
      </c>
      <c r="AA145" s="17">
        <v>45436</v>
      </c>
      <c r="AB145" s="3" t="s">
        <v>3791</v>
      </c>
      <c r="AC145" s="3"/>
      <c r="AD145" s="3" t="s">
        <v>3792</v>
      </c>
      <c r="AE145" s="3"/>
      <c r="AF145" s="3"/>
      <c r="AG145" s="3"/>
      <c r="AH145" s="6">
        <v>28</v>
      </c>
      <c r="AI145" s="6"/>
      <c r="AJ145" s="6"/>
      <c r="AK145" s="16"/>
      <c r="AL145" s="16"/>
      <c r="AM145" s="22"/>
      <c r="AN145" s="3"/>
      <c r="AO145" s="3"/>
      <c r="AP145" s="3"/>
    </row>
    <row r="146" spans="1:42" ht="12.75" x14ac:dyDescent="0.25">
      <c r="A146" s="26" t="s">
        <v>1762</v>
      </c>
      <c r="B146" s="27" t="s">
        <v>3793</v>
      </c>
      <c r="C146" s="3" t="s">
        <v>1762</v>
      </c>
      <c r="D146" s="15" t="str">
        <f>HYPERLINK("http://nb1969.com/webpi/2023-003881_Webpi.HTML","2023-003881")</f>
        <v>2023-003881</v>
      </c>
      <c r="E146" s="19">
        <v>45056</v>
      </c>
      <c r="F146" s="16" t="s">
        <v>1862</v>
      </c>
      <c r="G146" s="16" t="s">
        <v>1863</v>
      </c>
      <c r="H146" s="16" t="s">
        <v>1864</v>
      </c>
      <c r="I146" s="3" t="s">
        <v>3794</v>
      </c>
      <c r="J146" s="17">
        <v>45342</v>
      </c>
      <c r="K146" s="17">
        <v>50821</v>
      </c>
      <c r="L146" s="3" t="s">
        <v>3795</v>
      </c>
      <c r="M146" s="3" t="s">
        <v>3001</v>
      </c>
      <c r="N146" s="20" t="s">
        <v>3796</v>
      </c>
      <c r="O146" s="3" t="s">
        <v>2208</v>
      </c>
      <c r="P146" s="3" t="s">
        <v>2357</v>
      </c>
      <c r="Q146" s="20"/>
      <c r="R146" s="3" t="s">
        <v>3797</v>
      </c>
      <c r="S146" s="3">
        <v>1128473</v>
      </c>
      <c r="T146" s="3" t="s">
        <v>3798</v>
      </c>
      <c r="U146" s="3" t="s">
        <v>3799</v>
      </c>
      <c r="V146" s="3" t="s">
        <v>2358</v>
      </c>
      <c r="W146" s="17">
        <v>45384</v>
      </c>
      <c r="X146" s="3"/>
      <c r="Y146" s="3">
        <v>414464</v>
      </c>
      <c r="Z146" s="3" t="s">
        <v>3005</v>
      </c>
      <c r="AA146" s="17">
        <v>45384</v>
      </c>
      <c r="AB146" s="3">
        <v>35</v>
      </c>
      <c r="AC146" s="3"/>
      <c r="AD146" s="3" t="s">
        <v>3800</v>
      </c>
      <c r="AE146" s="3"/>
      <c r="AF146" s="3"/>
      <c r="AG146" s="3"/>
      <c r="AH146" s="6">
        <v>76</v>
      </c>
      <c r="AI146" s="6"/>
      <c r="AJ146" s="6"/>
      <c r="AK146" s="3"/>
      <c r="AL146" s="3"/>
      <c r="AM146" s="23"/>
      <c r="AN146" s="3"/>
      <c r="AO146" s="3"/>
      <c r="AP146" s="3"/>
    </row>
    <row r="147" spans="1:42" ht="12.75" x14ac:dyDescent="0.25">
      <c r="A147" s="26" t="s">
        <v>1771</v>
      </c>
      <c r="B147" s="27" t="s">
        <v>3801</v>
      </c>
      <c r="C147" s="3" t="s">
        <v>1771</v>
      </c>
      <c r="D147" s="15" t="str">
        <f>HYPERLINK("http://nb1969.com/webpi/2023-004089_Webpi.HTML","2023-004089")</f>
        <v>2023-004089</v>
      </c>
      <c r="E147" s="19">
        <v>45062</v>
      </c>
      <c r="F147" s="16" t="s">
        <v>2116</v>
      </c>
      <c r="G147" s="16" t="s">
        <v>1863</v>
      </c>
      <c r="H147" s="16" t="s">
        <v>2117</v>
      </c>
      <c r="I147" s="3"/>
      <c r="J147" s="3"/>
      <c r="K147" s="17">
        <v>45250</v>
      </c>
      <c r="L147" s="3" t="s">
        <v>2359</v>
      </c>
      <c r="M147" s="3" t="s">
        <v>3019</v>
      </c>
      <c r="N147" s="20" t="s">
        <v>3802</v>
      </c>
      <c r="O147" s="3" t="s">
        <v>2360</v>
      </c>
      <c r="P147" s="3" t="s">
        <v>2361</v>
      </c>
      <c r="Q147" s="20"/>
      <c r="R147" s="3"/>
      <c r="S147" s="3">
        <v>1094311</v>
      </c>
      <c r="T147" s="3" t="s">
        <v>2362</v>
      </c>
      <c r="U147" s="3" t="s">
        <v>2363</v>
      </c>
      <c r="V147" s="3" t="s">
        <v>1855</v>
      </c>
      <c r="W147" s="17">
        <v>45272</v>
      </c>
      <c r="X147" s="3"/>
      <c r="Y147" s="3">
        <v>0</v>
      </c>
      <c r="Z147" s="3" t="s">
        <v>3019</v>
      </c>
      <c r="AA147" s="17">
        <v>45272</v>
      </c>
      <c r="AB147" s="3" t="s">
        <v>3803</v>
      </c>
      <c r="AC147" s="3"/>
      <c r="AD147" s="3" t="s">
        <v>3804</v>
      </c>
      <c r="AE147" s="3"/>
      <c r="AF147" s="3"/>
      <c r="AG147" s="3"/>
      <c r="AH147" s="6">
        <v>193</v>
      </c>
      <c r="AI147" s="6"/>
      <c r="AJ147" s="6"/>
      <c r="AK147" s="3"/>
      <c r="AL147" s="3"/>
      <c r="AM147" s="23"/>
      <c r="AN147" s="3"/>
      <c r="AO147" s="3"/>
      <c r="AP147" s="3"/>
    </row>
    <row r="148" spans="1:42" ht="12.75" x14ac:dyDescent="0.25">
      <c r="A148" s="26" t="s">
        <v>1687</v>
      </c>
      <c r="B148" s="27" t="s">
        <v>3805</v>
      </c>
      <c r="C148" s="3" t="s">
        <v>1687</v>
      </c>
      <c r="D148" s="15" t="str">
        <f>HYPERLINK("http://nb1969.com/webpi/2023-004090_Webpi.HTML","2023-004090")</f>
        <v>2023-004090</v>
      </c>
      <c r="E148" s="19">
        <v>45062</v>
      </c>
      <c r="F148" s="16" t="s">
        <v>2116</v>
      </c>
      <c r="G148" s="16" t="s">
        <v>1863</v>
      </c>
      <c r="H148" s="16" t="s">
        <v>2117</v>
      </c>
      <c r="I148" s="3" t="s">
        <v>3806</v>
      </c>
      <c r="J148" s="17">
        <v>45589</v>
      </c>
      <c r="K148" s="17">
        <v>51067</v>
      </c>
      <c r="L148" s="3" t="s">
        <v>2359</v>
      </c>
      <c r="M148" s="3" t="s">
        <v>3001</v>
      </c>
      <c r="N148" s="20" t="s">
        <v>3807</v>
      </c>
      <c r="O148" s="3" t="s">
        <v>2360</v>
      </c>
      <c r="P148" s="3" t="s">
        <v>2361</v>
      </c>
      <c r="Q148" s="20"/>
      <c r="R148" s="3"/>
      <c r="S148" s="3">
        <v>1094311</v>
      </c>
      <c r="T148" s="3" t="s">
        <v>2362</v>
      </c>
      <c r="U148" s="3" t="s">
        <v>2363</v>
      </c>
      <c r="V148" s="3" t="s">
        <v>1855</v>
      </c>
      <c r="W148" s="17">
        <v>45602</v>
      </c>
      <c r="X148" s="3"/>
      <c r="Y148" s="3">
        <v>460208</v>
      </c>
      <c r="Z148" s="3" t="s">
        <v>3005</v>
      </c>
      <c r="AA148" s="17">
        <v>45602</v>
      </c>
      <c r="AB148" s="3">
        <v>47</v>
      </c>
      <c r="AC148" s="3"/>
      <c r="AD148" s="3" t="s">
        <v>3808</v>
      </c>
      <c r="AE148" s="3"/>
      <c r="AF148" s="3"/>
      <c r="AG148" s="3"/>
      <c r="AH148" s="6">
        <v>131</v>
      </c>
      <c r="AI148" s="6"/>
      <c r="AJ148" s="6"/>
      <c r="AK148" s="3"/>
      <c r="AL148" s="3"/>
      <c r="AM148" s="23"/>
      <c r="AN148" s="3"/>
      <c r="AO148" s="3"/>
      <c r="AP148" s="3"/>
    </row>
    <row r="149" spans="1:42" ht="12.75" x14ac:dyDescent="0.25">
      <c r="A149" s="26" t="s">
        <v>1711</v>
      </c>
      <c r="B149" s="27" t="s">
        <v>3809</v>
      </c>
      <c r="C149" s="3" t="s">
        <v>1711</v>
      </c>
      <c r="D149" s="15" t="str">
        <f>HYPERLINK("http://nb1969.com/webpi/2023-004112_Webpi.HTML","2023-004112")</f>
        <v>2023-004112</v>
      </c>
      <c r="E149" s="19">
        <v>45062</v>
      </c>
      <c r="F149" s="16" t="s">
        <v>1846</v>
      </c>
      <c r="G149" s="15" t="str">
        <f>HYPERLINK("http://grafico.sapi.gob.ve/marcas/ef2023/2023004112.jpg","mixta")</f>
        <v>mixta</v>
      </c>
      <c r="H149" s="16" t="s">
        <v>1887</v>
      </c>
      <c r="I149" s="3"/>
      <c r="J149" s="3"/>
      <c r="K149" s="17">
        <v>45722</v>
      </c>
      <c r="L149" s="3" t="s">
        <v>2364</v>
      </c>
      <c r="M149" s="3" t="s">
        <v>2254</v>
      </c>
      <c r="N149" s="20" t="s">
        <v>2365</v>
      </c>
      <c r="O149" s="3" t="s">
        <v>2366</v>
      </c>
      <c r="P149" s="3"/>
      <c r="Q149" s="20" t="s">
        <v>3810</v>
      </c>
      <c r="R149" s="3"/>
      <c r="S149" s="3">
        <v>1128544</v>
      </c>
      <c r="T149" s="3" t="s">
        <v>2367</v>
      </c>
      <c r="U149" s="3" t="s">
        <v>2368</v>
      </c>
      <c r="V149" s="3" t="s">
        <v>1855</v>
      </c>
      <c r="W149" s="17">
        <v>45707</v>
      </c>
      <c r="X149" s="3"/>
      <c r="Y149" s="3">
        <v>0</v>
      </c>
      <c r="Z149" s="3" t="s">
        <v>2972</v>
      </c>
      <c r="AA149" s="17">
        <v>45707</v>
      </c>
      <c r="AB149" s="3"/>
      <c r="AC149" s="3"/>
      <c r="AD149" s="3" t="s">
        <v>3811</v>
      </c>
      <c r="AE149" s="3"/>
      <c r="AF149" s="3"/>
      <c r="AG149" s="3"/>
      <c r="AH149" s="6">
        <v>15</v>
      </c>
      <c r="AI149" s="6"/>
      <c r="AJ149" s="6"/>
      <c r="AK149" s="20" t="s">
        <v>1333</v>
      </c>
      <c r="AL149" s="16" t="s">
        <v>154</v>
      </c>
      <c r="AM149" s="22">
        <v>45662</v>
      </c>
      <c r="AN149" s="20" t="s">
        <v>1544</v>
      </c>
      <c r="AO149" s="16" t="s">
        <v>1328</v>
      </c>
      <c r="AP149" s="22">
        <v>45570</v>
      </c>
    </row>
    <row r="150" spans="1:42" ht="12.75" x14ac:dyDescent="0.25">
      <c r="A150" s="26" t="s">
        <v>1749</v>
      </c>
      <c r="B150" s="27" t="s">
        <v>3812</v>
      </c>
      <c r="C150" s="3" t="s">
        <v>1749</v>
      </c>
      <c r="D150" s="15" t="str">
        <f>HYPERLINK("http://nb1969.com/webpi/2023-004122_Webpi.HTML","2023-004122")</f>
        <v>2023-004122</v>
      </c>
      <c r="E150" s="19">
        <v>45062</v>
      </c>
      <c r="F150" s="16" t="s">
        <v>1846</v>
      </c>
      <c r="G150" s="16" t="s">
        <v>1863</v>
      </c>
      <c r="H150" s="16" t="s">
        <v>1937</v>
      </c>
      <c r="I150" s="3" t="s">
        <v>3813</v>
      </c>
      <c r="J150" s="17">
        <v>45342</v>
      </c>
      <c r="K150" s="17">
        <v>50821</v>
      </c>
      <c r="L150" s="3" t="s">
        <v>2369</v>
      </c>
      <c r="M150" s="3" t="s">
        <v>3001</v>
      </c>
      <c r="N150" s="20" t="s">
        <v>3814</v>
      </c>
      <c r="O150" s="3" t="s">
        <v>3815</v>
      </c>
      <c r="P150" s="3" t="s">
        <v>2370</v>
      </c>
      <c r="Q150" s="20"/>
      <c r="R150" s="3" t="s">
        <v>3816</v>
      </c>
      <c r="S150" s="3">
        <v>1128549</v>
      </c>
      <c r="T150" s="3" t="s">
        <v>3817</v>
      </c>
      <c r="U150" s="3" t="s">
        <v>2371</v>
      </c>
      <c r="V150" s="3" t="s">
        <v>1878</v>
      </c>
      <c r="W150" s="17">
        <v>45350</v>
      </c>
      <c r="X150" s="3"/>
      <c r="Y150" s="3">
        <v>408454</v>
      </c>
      <c r="Z150" s="3" t="s">
        <v>3005</v>
      </c>
      <c r="AA150" s="17">
        <v>45350</v>
      </c>
      <c r="AB150" s="3">
        <v>9</v>
      </c>
      <c r="AC150" s="3"/>
      <c r="AD150" s="3" t="s">
        <v>3818</v>
      </c>
      <c r="AE150" s="3"/>
      <c r="AF150" s="3"/>
      <c r="AG150" s="3"/>
      <c r="AH150" s="6">
        <v>67</v>
      </c>
      <c r="AI150" s="6"/>
      <c r="AJ150" s="6"/>
      <c r="AK150" s="16"/>
      <c r="AL150" s="16"/>
      <c r="AM150" s="22"/>
      <c r="AN150" s="3"/>
      <c r="AO150" s="3"/>
      <c r="AP150" s="3"/>
    </row>
    <row r="151" spans="1:42" ht="12.75" x14ac:dyDescent="0.25">
      <c r="A151" s="26" t="s">
        <v>1755</v>
      </c>
      <c r="B151" s="27" t="s">
        <v>3819</v>
      </c>
      <c r="C151" s="3" t="s">
        <v>1755</v>
      </c>
      <c r="D151" s="15" t="str">
        <f>HYPERLINK("http://nb1969.com/webpi/2023-004160_Webpi.HTML","2023-004160")</f>
        <v>2023-004160</v>
      </c>
      <c r="E151" s="19">
        <v>45063</v>
      </c>
      <c r="F151" s="16" t="s">
        <v>1846</v>
      </c>
      <c r="G151" s="16" t="s">
        <v>1863</v>
      </c>
      <c r="H151" s="16" t="s">
        <v>2372</v>
      </c>
      <c r="I151" s="3"/>
      <c r="J151" s="3"/>
      <c r="K151" s="17">
        <v>45250</v>
      </c>
      <c r="L151" s="3" t="s">
        <v>2373</v>
      </c>
      <c r="M151" s="3" t="s">
        <v>2775</v>
      </c>
      <c r="N151" s="20" t="s">
        <v>3820</v>
      </c>
      <c r="O151" s="3" t="s">
        <v>2200</v>
      </c>
      <c r="P151" s="17" t="s">
        <v>2374</v>
      </c>
      <c r="Q151" s="20"/>
      <c r="R151" s="3"/>
      <c r="S151" s="3">
        <v>1120534</v>
      </c>
      <c r="T151" s="3" t="s">
        <v>2375</v>
      </c>
      <c r="U151" s="3" t="s">
        <v>3821</v>
      </c>
      <c r="V151" s="3" t="s">
        <v>1878</v>
      </c>
      <c r="W151" s="17">
        <v>45208</v>
      </c>
      <c r="X151" s="17">
        <v>45250</v>
      </c>
      <c r="Y151" s="3">
        <v>624</v>
      </c>
      <c r="Z151" s="3" t="s">
        <v>2260</v>
      </c>
      <c r="AA151" s="17">
        <v>45208</v>
      </c>
      <c r="AB151" s="3" t="s">
        <v>2261</v>
      </c>
      <c r="AC151" s="3"/>
      <c r="AD151" s="3" t="s">
        <v>3822</v>
      </c>
      <c r="AE151" s="3"/>
      <c r="AF151" s="3"/>
      <c r="AG151" s="3"/>
      <c r="AH151" s="6">
        <v>148</v>
      </c>
      <c r="AI151" s="6"/>
      <c r="AJ151" s="6"/>
      <c r="AK151" s="3"/>
      <c r="AL151" s="3"/>
      <c r="AM151" s="23"/>
      <c r="AN151" s="3"/>
      <c r="AO151" s="3"/>
      <c r="AP151" s="3"/>
    </row>
    <row r="152" spans="1:42" ht="12.75" x14ac:dyDescent="0.25">
      <c r="A152" s="26" t="s">
        <v>1811</v>
      </c>
      <c r="B152" s="27" t="s">
        <v>3823</v>
      </c>
      <c r="C152" s="3" t="s">
        <v>1811</v>
      </c>
      <c r="D152" s="15" t="str">
        <f>HYPERLINK("http://nb1969.com/webpi/2023-004447_Webpi.HTML","2023-004447")</f>
        <v>2023-004447</v>
      </c>
      <c r="E152" s="19">
        <v>45071</v>
      </c>
      <c r="F152" s="16" t="s">
        <v>1846</v>
      </c>
      <c r="G152" s="16" t="s">
        <v>1863</v>
      </c>
      <c r="H152" s="16" t="s">
        <v>1887</v>
      </c>
      <c r="I152" s="3"/>
      <c r="J152" s="3"/>
      <c r="K152" s="17">
        <v>45378</v>
      </c>
      <c r="L152" s="3" t="s">
        <v>2376</v>
      </c>
      <c r="M152" s="3" t="s">
        <v>3046</v>
      </c>
      <c r="N152" s="20" t="s">
        <v>3824</v>
      </c>
      <c r="O152" s="3" t="s">
        <v>2377</v>
      </c>
      <c r="P152" s="3" t="s">
        <v>2378</v>
      </c>
      <c r="Q152" s="20"/>
      <c r="R152" s="3"/>
      <c r="S152" s="3">
        <v>1126152</v>
      </c>
      <c r="T152" s="3" t="s">
        <v>2379</v>
      </c>
      <c r="U152" s="3" t="s">
        <v>3825</v>
      </c>
      <c r="V152" s="3" t="s">
        <v>1855</v>
      </c>
      <c r="W152" s="17">
        <v>45356</v>
      </c>
      <c r="X152" s="17">
        <v>45378</v>
      </c>
      <c r="Y152" s="3">
        <v>628</v>
      </c>
      <c r="Z152" s="3" t="s">
        <v>3048</v>
      </c>
      <c r="AA152" s="17">
        <v>45357</v>
      </c>
      <c r="AB152" s="3" t="s">
        <v>3748</v>
      </c>
      <c r="AC152" s="3"/>
      <c r="AD152" s="3" t="s">
        <v>3826</v>
      </c>
      <c r="AE152" s="3"/>
      <c r="AF152" s="3"/>
      <c r="AG152" s="3"/>
      <c r="AH152" s="6">
        <v>146</v>
      </c>
      <c r="AI152" s="6"/>
      <c r="AJ152" s="6"/>
      <c r="AK152" s="20" t="s">
        <v>1353</v>
      </c>
      <c r="AL152" s="16" t="s">
        <v>1161</v>
      </c>
      <c r="AM152" s="22">
        <v>45551</v>
      </c>
      <c r="AN152" s="20"/>
      <c r="AO152" s="16"/>
      <c r="AP152" s="22"/>
    </row>
    <row r="153" spans="1:42" ht="12.75" x14ac:dyDescent="0.25">
      <c r="A153" s="26" t="s">
        <v>1807</v>
      </c>
      <c r="B153" s="27" t="s">
        <v>3827</v>
      </c>
      <c r="C153" s="3" t="s">
        <v>1807</v>
      </c>
      <c r="D153" s="15" t="str">
        <f>HYPERLINK("http://nb1969.com/webpi/2023-004719_Webpi.HTML","2023-004719")</f>
        <v>2023-004719</v>
      </c>
      <c r="E153" s="19">
        <v>45082</v>
      </c>
      <c r="F153" s="16" t="s">
        <v>1846</v>
      </c>
      <c r="G153" s="15" t="str">
        <f>HYPERLINK("http://grafico.sapi.gob.ve/marcas/ef2023/2023004719.jpg","mixta")</f>
        <v>mixta</v>
      </c>
      <c r="H153" s="16" t="s">
        <v>1958</v>
      </c>
      <c r="I153" s="3" t="s">
        <v>3828</v>
      </c>
      <c r="J153" s="17">
        <v>45342</v>
      </c>
      <c r="K153" s="17">
        <v>50821</v>
      </c>
      <c r="L153" s="3" t="s">
        <v>2380</v>
      </c>
      <c r="M153" s="3" t="s">
        <v>3001</v>
      </c>
      <c r="N153" s="20" t="s">
        <v>3829</v>
      </c>
      <c r="O153" s="3" t="s">
        <v>3830</v>
      </c>
      <c r="P153" s="3" t="s">
        <v>2381</v>
      </c>
      <c r="Q153" s="20" t="s">
        <v>3831</v>
      </c>
      <c r="R153" s="3"/>
      <c r="S153" s="3">
        <v>1128774</v>
      </c>
      <c r="T153" s="3" t="s">
        <v>2382</v>
      </c>
      <c r="U153" s="3" t="s">
        <v>3832</v>
      </c>
      <c r="V153" s="3" t="s">
        <v>1855</v>
      </c>
      <c r="W153" s="17">
        <v>45366</v>
      </c>
      <c r="X153" s="3"/>
      <c r="Y153" s="3">
        <v>411588</v>
      </c>
      <c r="Z153" s="3" t="s">
        <v>3005</v>
      </c>
      <c r="AA153" s="17">
        <v>45366</v>
      </c>
      <c r="AB153" s="3">
        <v>29</v>
      </c>
      <c r="AC153" s="3"/>
      <c r="AD153" s="3" t="s">
        <v>3833</v>
      </c>
      <c r="AE153" s="3"/>
      <c r="AF153" s="3"/>
      <c r="AG153" s="3"/>
      <c r="AH153" s="6">
        <v>5</v>
      </c>
      <c r="AI153" s="6"/>
      <c r="AJ153" s="6"/>
      <c r="AK153" s="3"/>
      <c r="AL153" s="3"/>
      <c r="AM153" s="23"/>
      <c r="AN153" s="3"/>
      <c r="AO153" s="3"/>
      <c r="AP153" s="3"/>
    </row>
    <row r="154" spans="1:42" ht="12.75" x14ac:dyDescent="0.25">
      <c r="A154" s="26" t="s">
        <v>1637</v>
      </c>
      <c r="B154" s="27" t="s">
        <v>3834</v>
      </c>
      <c r="C154" s="3" t="s">
        <v>1637</v>
      </c>
      <c r="D154" s="15" t="str">
        <f>HYPERLINK("http://nb1969.com/webpi/2023-004794_Webpi.HTML","2023-004794")</f>
        <v>2023-004794</v>
      </c>
      <c r="E154" s="19">
        <v>45085</v>
      </c>
      <c r="F154" s="16" t="s">
        <v>1846</v>
      </c>
      <c r="G154" s="16" t="s">
        <v>1863</v>
      </c>
      <c r="H154" s="16" t="s">
        <v>1847</v>
      </c>
      <c r="I154" s="3"/>
      <c r="J154" s="3"/>
      <c r="K154" s="17">
        <v>45456</v>
      </c>
      <c r="L154" s="3" t="s">
        <v>2383</v>
      </c>
      <c r="M154" s="3" t="s">
        <v>3036</v>
      </c>
      <c r="N154" s="20" t="s">
        <v>3835</v>
      </c>
      <c r="O154" s="3" t="s">
        <v>2384</v>
      </c>
      <c r="P154" s="3"/>
      <c r="Q154" s="20"/>
      <c r="R154" s="3"/>
      <c r="S154" s="3">
        <v>1099353</v>
      </c>
      <c r="T154" s="3" t="s">
        <v>2385</v>
      </c>
      <c r="U154" s="3" t="s">
        <v>2386</v>
      </c>
      <c r="V154" s="3" t="s">
        <v>1855</v>
      </c>
      <c r="W154" s="17">
        <v>45436</v>
      </c>
      <c r="X154" s="17">
        <v>45456</v>
      </c>
      <c r="Y154" s="3">
        <v>630</v>
      </c>
      <c r="Z154" s="3" t="s">
        <v>3042</v>
      </c>
      <c r="AA154" s="17">
        <v>45436</v>
      </c>
      <c r="AB154" s="3" t="s">
        <v>3791</v>
      </c>
      <c r="AC154" s="3"/>
      <c r="AD154" s="3" t="s">
        <v>3836</v>
      </c>
      <c r="AE154" s="3"/>
      <c r="AF154" s="3"/>
      <c r="AG154" s="3"/>
      <c r="AH154" s="6">
        <v>192</v>
      </c>
      <c r="AI154" s="6"/>
      <c r="AJ154" s="6"/>
      <c r="AK154" s="3"/>
      <c r="AL154" s="3"/>
      <c r="AM154" s="23"/>
      <c r="AN154" s="3"/>
      <c r="AO154" s="3"/>
      <c r="AP154" s="3"/>
    </row>
    <row r="155" spans="1:42" ht="12.75" x14ac:dyDescent="0.25">
      <c r="A155" s="26" t="s">
        <v>1588</v>
      </c>
      <c r="B155" s="27" t="s">
        <v>3837</v>
      </c>
      <c r="C155" s="3" t="s">
        <v>1588</v>
      </c>
      <c r="D155" s="15" t="str">
        <f>HYPERLINK("http://nb1969.com/webpi/2023-004899_Webpi.HTML","2023-004899")</f>
        <v>2023-004899</v>
      </c>
      <c r="E155" s="19">
        <v>45090</v>
      </c>
      <c r="F155" s="16" t="s">
        <v>1902</v>
      </c>
      <c r="G155" s="15" t="str">
        <f>HYPERLINK("http://grafico.sapi.gob.ve/marcas/ef2023/2023004899.jpg","mixta")</f>
        <v>mixta</v>
      </c>
      <c r="H155" s="16" t="s">
        <v>1903</v>
      </c>
      <c r="I155" s="3" t="s">
        <v>3838</v>
      </c>
      <c r="J155" s="17">
        <v>45342</v>
      </c>
      <c r="K155" s="17">
        <v>50821</v>
      </c>
      <c r="L155" s="3" t="s">
        <v>2387</v>
      </c>
      <c r="M155" s="3" t="s">
        <v>3001</v>
      </c>
      <c r="N155" s="20" t="s">
        <v>3839</v>
      </c>
      <c r="O155" s="3" t="s">
        <v>2388</v>
      </c>
      <c r="P155" s="3" t="s">
        <v>2389</v>
      </c>
      <c r="Q155" s="20" t="s">
        <v>3840</v>
      </c>
      <c r="R155" s="3"/>
      <c r="S155" s="3">
        <v>1128892</v>
      </c>
      <c r="T155" s="3" t="s">
        <v>2390</v>
      </c>
      <c r="U155" s="3" t="s">
        <v>3841</v>
      </c>
      <c r="V155" s="3" t="s">
        <v>1855</v>
      </c>
      <c r="W155" s="17">
        <v>45366</v>
      </c>
      <c r="X155" s="3"/>
      <c r="Y155" s="3">
        <v>411398</v>
      </c>
      <c r="Z155" s="3" t="s">
        <v>3005</v>
      </c>
      <c r="AA155" s="17">
        <v>45366</v>
      </c>
      <c r="AB155" s="3">
        <v>46</v>
      </c>
      <c r="AC155" s="3"/>
      <c r="AD155" s="3" t="s">
        <v>3842</v>
      </c>
      <c r="AE155" s="3"/>
      <c r="AF155" s="3"/>
      <c r="AG155" s="3"/>
      <c r="AH155" s="6">
        <v>40</v>
      </c>
      <c r="AI155" s="6"/>
      <c r="AJ155" s="6"/>
      <c r="AK155" s="3"/>
      <c r="AL155" s="3"/>
      <c r="AM155" s="23"/>
      <c r="AN155" s="3"/>
      <c r="AO155" s="3"/>
      <c r="AP155" s="3"/>
    </row>
    <row r="156" spans="1:42" ht="12.75" x14ac:dyDescent="0.25">
      <c r="A156" s="26" t="s">
        <v>1669</v>
      </c>
      <c r="B156" s="27" t="s">
        <v>3843</v>
      </c>
      <c r="C156" s="3" t="s">
        <v>1669</v>
      </c>
      <c r="D156" s="15" t="str">
        <f>HYPERLINK("http://nb1969.com/webpi/2023-004956_Webpi.HTML","2023-004956")</f>
        <v>2023-004956</v>
      </c>
      <c r="E156" s="19">
        <v>45091</v>
      </c>
      <c r="F156" s="16" t="s">
        <v>1846</v>
      </c>
      <c r="G156" s="16" t="s">
        <v>1863</v>
      </c>
      <c r="H156" s="16" t="s">
        <v>2008</v>
      </c>
      <c r="I156" s="3" t="s">
        <v>3844</v>
      </c>
      <c r="J156" s="17">
        <v>45589</v>
      </c>
      <c r="K156" s="17">
        <v>51067</v>
      </c>
      <c r="L156" s="3" t="s">
        <v>2391</v>
      </c>
      <c r="M156" s="3" t="s">
        <v>3001</v>
      </c>
      <c r="N156" s="20" t="s">
        <v>3845</v>
      </c>
      <c r="O156" s="3" t="s">
        <v>2392</v>
      </c>
      <c r="P156" s="3"/>
      <c r="Q156" s="20"/>
      <c r="R156" s="3"/>
      <c r="S156" s="3">
        <v>1057347</v>
      </c>
      <c r="T156" s="3" t="s">
        <v>3846</v>
      </c>
      <c r="U156" s="3" t="s">
        <v>2393</v>
      </c>
      <c r="V156" s="3" t="s">
        <v>1855</v>
      </c>
      <c r="W156" s="17">
        <v>45594</v>
      </c>
      <c r="X156" s="3"/>
      <c r="Y156" s="3">
        <v>458552</v>
      </c>
      <c r="Z156" s="3" t="s">
        <v>3005</v>
      </c>
      <c r="AA156" s="17">
        <v>45594</v>
      </c>
      <c r="AB156" s="3">
        <v>1</v>
      </c>
      <c r="AC156" s="3"/>
      <c r="AD156" s="3" t="s">
        <v>3847</v>
      </c>
      <c r="AE156" s="3"/>
      <c r="AF156" s="3"/>
      <c r="AG156" s="3"/>
      <c r="AH156" s="6">
        <v>6</v>
      </c>
      <c r="AI156" s="6"/>
      <c r="AJ156" s="6"/>
      <c r="AK156" s="3"/>
      <c r="AL156" s="3"/>
      <c r="AM156" s="23"/>
      <c r="AN156" s="3"/>
      <c r="AO156" s="3"/>
      <c r="AP156" s="3"/>
    </row>
    <row r="157" spans="1:42" ht="12.75" x14ac:dyDescent="0.25">
      <c r="A157" s="26" t="s">
        <v>1716</v>
      </c>
      <c r="B157" s="27" t="s">
        <v>3848</v>
      </c>
      <c r="C157" s="3" t="s">
        <v>1716</v>
      </c>
      <c r="D157" s="15" t="str">
        <f>HYPERLINK("http://nb1969.com/webpi/2023-005259_Webpi.HTML","2023-005259")</f>
        <v>2023-005259</v>
      </c>
      <c r="E157" s="19">
        <v>45099</v>
      </c>
      <c r="F157" s="16" t="s">
        <v>1846</v>
      </c>
      <c r="G157" s="16" t="s">
        <v>1863</v>
      </c>
      <c r="H157" s="16" t="s">
        <v>2300</v>
      </c>
      <c r="I157" s="3"/>
      <c r="J157" s="3"/>
      <c r="K157" s="17">
        <v>45303</v>
      </c>
      <c r="L157" s="3" t="s">
        <v>2394</v>
      </c>
      <c r="M157" s="3" t="s">
        <v>3019</v>
      </c>
      <c r="N157" s="20" t="s">
        <v>2395</v>
      </c>
      <c r="O157" s="3" t="s">
        <v>2396</v>
      </c>
      <c r="P157" s="3" t="s">
        <v>2397</v>
      </c>
      <c r="Q157" s="20"/>
      <c r="R157" s="3"/>
      <c r="S157" s="3">
        <v>1119037</v>
      </c>
      <c r="T157" s="3" t="s">
        <v>2398</v>
      </c>
      <c r="U157" s="3" t="s">
        <v>3849</v>
      </c>
      <c r="V157" s="3" t="s">
        <v>2399</v>
      </c>
      <c r="W157" s="17">
        <v>45483</v>
      </c>
      <c r="X157" s="3"/>
      <c r="Y157" s="3">
        <v>0</v>
      </c>
      <c r="Z157" s="3" t="s">
        <v>3019</v>
      </c>
      <c r="AA157" s="17">
        <v>45483</v>
      </c>
      <c r="AB157" s="3" t="s">
        <v>3850</v>
      </c>
      <c r="AC157" s="3"/>
      <c r="AD157" s="3" t="s">
        <v>3851</v>
      </c>
      <c r="AE157" s="3"/>
      <c r="AF157" s="3"/>
      <c r="AG157" s="3"/>
      <c r="AH157" s="6">
        <v>91</v>
      </c>
      <c r="AI157" s="6"/>
      <c r="AJ157" s="6"/>
      <c r="AK157" s="3"/>
      <c r="AL157" s="3"/>
      <c r="AM157" s="23"/>
      <c r="AN157" s="3"/>
      <c r="AO157" s="3"/>
      <c r="AP157" s="3"/>
    </row>
    <row r="158" spans="1:42" ht="12.75" x14ac:dyDescent="0.25">
      <c r="A158" s="26" t="s">
        <v>1689</v>
      </c>
      <c r="B158" s="27" t="s">
        <v>3852</v>
      </c>
      <c r="C158" s="3" t="s">
        <v>1689</v>
      </c>
      <c r="D158" s="15" t="str">
        <f>HYPERLINK("http://nb1969.com/webpi/2023-005319_Webpi.HTML","2023-005319")</f>
        <v>2023-005319</v>
      </c>
      <c r="E158" s="19">
        <v>45103</v>
      </c>
      <c r="F158" s="16" t="s">
        <v>1846</v>
      </c>
      <c r="G158" s="15" t="str">
        <f>HYPERLINK("http://grafico.sapi.gob.ve/marcas/ef2023/2023005319.jpg","mixta")</f>
        <v>mixta</v>
      </c>
      <c r="H158" s="16" t="s">
        <v>1898</v>
      </c>
      <c r="I158" s="3"/>
      <c r="J158" s="3"/>
      <c r="K158" s="17">
        <v>45303</v>
      </c>
      <c r="L158" s="3" t="s">
        <v>2400</v>
      </c>
      <c r="M158" s="3" t="s">
        <v>2775</v>
      </c>
      <c r="N158" s="20" t="s">
        <v>3853</v>
      </c>
      <c r="O158" s="3" t="s">
        <v>3854</v>
      </c>
      <c r="P158" s="3" t="s">
        <v>2401</v>
      </c>
      <c r="Q158" s="20" t="s">
        <v>3855</v>
      </c>
      <c r="R158" s="3" t="s">
        <v>3856</v>
      </c>
      <c r="S158" s="3">
        <v>1116958</v>
      </c>
      <c r="T158" s="3" t="s">
        <v>2402</v>
      </c>
      <c r="U158" s="3" t="s">
        <v>2403</v>
      </c>
      <c r="V158" s="3" t="s">
        <v>1878</v>
      </c>
      <c r="W158" s="17">
        <v>45337</v>
      </c>
      <c r="X158" s="3"/>
      <c r="Y158" s="3"/>
      <c r="Z158" s="3" t="s">
        <v>3220</v>
      </c>
      <c r="AA158" s="17">
        <v>45337</v>
      </c>
      <c r="AB158" s="3" t="s">
        <v>3220</v>
      </c>
      <c r="AC158" s="3"/>
      <c r="AD158" s="3" t="s">
        <v>3857</v>
      </c>
      <c r="AE158" s="3"/>
      <c r="AF158" s="3"/>
      <c r="AG158" s="3"/>
      <c r="AH158" s="6">
        <v>197</v>
      </c>
      <c r="AI158" s="6"/>
      <c r="AJ158" s="6"/>
      <c r="AK158" s="3"/>
      <c r="AL158" s="3"/>
      <c r="AM158" s="23"/>
      <c r="AN158" s="3"/>
      <c r="AO158" s="3"/>
      <c r="AP158" s="3"/>
    </row>
    <row r="159" spans="1:42" ht="12.75" x14ac:dyDescent="0.25">
      <c r="A159" s="26" t="s">
        <v>1844</v>
      </c>
      <c r="B159" s="27" t="s">
        <v>3858</v>
      </c>
      <c r="C159" s="3" t="s">
        <v>1844</v>
      </c>
      <c r="D159" s="15" t="str">
        <f>HYPERLINK("http://nb1969.com/webpi/2023-005349_Webpi.HTML","2023-005349")</f>
        <v>2023-005349</v>
      </c>
      <c r="E159" s="19">
        <v>45104</v>
      </c>
      <c r="F159" s="16" t="s">
        <v>1846</v>
      </c>
      <c r="G159" s="15" t="str">
        <f>HYPERLINK("http://grafico.sapi.gob.ve/marcas/ef2023/2023005349.jpg","grafica")</f>
        <v>grafica</v>
      </c>
      <c r="H159" s="16" t="s">
        <v>1882</v>
      </c>
      <c r="I159" s="3" t="s">
        <v>3859</v>
      </c>
      <c r="J159" s="17">
        <v>45357</v>
      </c>
      <c r="K159" s="17">
        <v>50835</v>
      </c>
      <c r="L159" s="3"/>
      <c r="M159" s="3" t="s">
        <v>3001</v>
      </c>
      <c r="N159" s="20" t="s">
        <v>3860</v>
      </c>
      <c r="O159" s="3" t="s">
        <v>2228</v>
      </c>
      <c r="P159" s="3" t="s">
        <v>2404</v>
      </c>
      <c r="Q159" s="20" t="s">
        <v>3861</v>
      </c>
      <c r="R159" s="3"/>
      <c r="S159" s="3">
        <v>1129088</v>
      </c>
      <c r="T159" s="3" t="s">
        <v>3862</v>
      </c>
      <c r="U159" s="3" t="s">
        <v>3863</v>
      </c>
      <c r="V159" s="3" t="s">
        <v>2405</v>
      </c>
      <c r="W159" s="17">
        <v>45397</v>
      </c>
      <c r="X159" s="3"/>
      <c r="Y159" s="3">
        <v>417070</v>
      </c>
      <c r="Z159" s="3" t="s">
        <v>3005</v>
      </c>
      <c r="AA159" s="17">
        <v>45397</v>
      </c>
      <c r="AB159" s="3">
        <v>16</v>
      </c>
      <c r="AC159" s="3"/>
      <c r="AD159" s="3" t="s">
        <v>3864</v>
      </c>
      <c r="AE159" s="3"/>
      <c r="AF159" s="3"/>
      <c r="AG159" s="3"/>
      <c r="AH159" s="6">
        <v>112</v>
      </c>
      <c r="AI159" s="6"/>
      <c r="AJ159" s="6"/>
      <c r="AK159" s="3"/>
      <c r="AL159" s="3"/>
      <c r="AM159" s="23"/>
      <c r="AN159" s="3"/>
      <c r="AO159" s="3"/>
      <c r="AP159" s="3"/>
    </row>
    <row r="160" spans="1:42" ht="12.75" x14ac:dyDescent="0.25">
      <c r="A160" s="26" t="s">
        <v>1633</v>
      </c>
      <c r="B160" s="27" t="s">
        <v>3865</v>
      </c>
      <c r="C160" s="3" t="s">
        <v>1633</v>
      </c>
      <c r="D160" s="15" t="str">
        <f>HYPERLINK("http://nb1969.com/webpi/2023-005353_Webpi.HTML","2023-005353")</f>
        <v>2023-005353</v>
      </c>
      <c r="E160" s="19">
        <v>45104</v>
      </c>
      <c r="F160" s="16" t="s">
        <v>1846</v>
      </c>
      <c r="G160" s="15" t="str">
        <f>HYPERLINK("http://grafico.sapi.gob.ve/marcas/ef2023/2023005353.jpg","mixta")</f>
        <v>mixta</v>
      </c>
      <c r="H160" s="16" t="s">
        <v>1856</v>
      </c>
      <c r="I160" s="3"/>
      <c r="J160" s="3"/>
      <c r="K160" s="17">
        <v>45562</v>
      </c>
      <c r="L160" s="3" t="s">
        <v>2406</v>
      </c>
      <c r="M160" s="3" t="s">
        <v>2846</v>
      </c>
      <c r="N160" s="20" t="s">
        <v>3866</v>
      </c>
      <c r="O160" s="3" t="s">
        <v>2407</v>
      </c>
      <c r="P160" s="3"/>
      <c r="Q160" s="20" t="s">
        <v>3867</v>
      </c>
      <c r="R160" s="3"/>
      <c r="S160" s="3">
        <v>1129087</v>
      </c>
      <c r="T160" s="3" t="s">
        <v>2408</v>
      </c>
      <c r="U160" s="3" t="s">
        <v>3868</v>
      </c>
      <c r="V160" s="3" t="s">
        <v>1855</v>
      </c>
      <c r="W160" s="17">
        <v>45527</v>
      </c>
      <c r="X160" s="3"/>
      <c r="Y160" s="3">
        <v>633</v>
      </c>
      <c r="Z160" s="3" t="s">
        <v>3086</v>
      </c>
      <c r="AA160" s="17">
        <v>45527</v>
      </c>
      <c r="AB160" s="3" t="s">
        <v>3869</v>
      </c>
      <c r="AC160" s="3" t="s">
        <v>3870</v>
      </c>
      <c r="AD160" s="3" t="s">
        <v>3871</v>
      </c>
      <c r="AE160" s="3"/>
      <c r="AF160" s="3"/>
      <c r="AG160" s="3"/>
      <c r="AH160" s="6">
        <v>14</v>
      </c>
      <c r="AI160" s="6"/>
      <c r="AJ160" s="6"/>
      <c r="AK160" s="3"/>
      <c r="AL160" s="3"/>
      <c r="AM160" s="23"/>
      <c r="AN160" s="20"/>
      <c r="AO160" s="16"/>
      <c r="AP160" s="22"/>
    </row>
    <row r="161" spans="1:42" ht="12.75" x14ac:dyDescent="0.25">
      <c r="A161" s="26" t="s">
        <v>1765</v>
      </c>
      <c r="B161" s="27" t="s">
        <v>3872</v>
      </c>
      <c r="C161" s="3" t="s">
        <v>1765</v>
      </c>
      <c r="D161" s="15" t="str">
        <f>HYPERLINK("http://nb1969.com/webpi/2023-005521_Webpi.HTML","2023-005521")</f>
        <v>2023-005521</v>
      </c>
      <c r="E161" s="19">
        <v>45110</v>
      </c>
      <c r="F161" s="16" t="s">
        <v>1846</v>
      </c>
      <c r="G161" s="15" t="str">
        <f>HYPERLINK("http://grafico.sapi.gob.ve/marcas/ef2023/2023005521.jpg","mixta")</f>
        <v>mixta</v>
      </c>
      <c r="H161" s="16" t="s">
        <v>1958</v>
      </c>
      <c r="I161" s="3"/>
      <c r="J161" s="3"/>
      <c r="K161" s="17">
        <v>45456</v>
      </c>
      <c r="L161" s="3" t="s">
        <v>2409</v>
      </c>
      <c r="M161" s="3" t="s">
        <v>3036</v>
      </c>
      <c r="N161" s="20" t="s">
        <v>3160</v>
      </c>
      <c r="O161" s="3" t="s">
        <v>2410</v>
      </c>
      <c r="P161" s="3"/>
      <c r="Q161" s="20" t="s">
        <v>3873</v>
      </c>
      <c r="R161" s="3"/>
      <c r="S161" s="3" t="s">
        <v>3874</v>
      </c>
      <c r="T161" s="3" t="s">
        <v>3875</v>
      </c>
      <c r="U161" s="3" t="s">
        <v>3876</v>
      </c>
      <c r="V161" s="3" t="s">
        <v>2909</v>
      </c>
      <c r="W161" s="17">
        <v>45436</v>
      </c>
      <c r="X161" s="17">
        <v>45456</v>
      </c>
      <c r="Y161" s="3">
        <v>630</v>
      </c>
      <c r="Z161" s="3" t="s">
        <v>3042</v>
      </c>
      <c r="AA161" s="17">
        <v>45436</v>
      </c>
      <c r="AB161" s="3" t="s">
        <v>3791</v>
      </c>
      <c r="AC161" s="3"/>
      <c r="AD161" s="3" t="s">
        <v>3877</v>
      </c>
      <c r="AE161" s="3"/>
      <c r="AF161" s="3"/>
      <c r="AG161" s="3"/>
      <c r="AH161" s="6">
        <v>5</v>
      </c>
      <c r="AI161" s="6"/>
      <c r="AJ161" s="6"/>
      <c r="AK161" s="16"/>
      <c r="AL161" s="16"/>
      <c r="AM161" s="22"/>
      <c r="AN161" s="3"/>
      <c r="AO161" s="3"/>
      <c r="AP161" s="3"/>
    </row>
    <row r="162" spans="1:42" ht="12.75" x14ac:dyDescent="0.25">
      <c r="A162" s="26" t="s">
        <v>1641</v>
      </c>
      <c r="B162" s="27" t="s">
        <v>3878</v>
      </c>
      <c r="C162" s="3" t="s">
        <v>1641</v>
      </c>
      <c r="D162" s="15" t="str">
        <f>HYPERLINK("http://nb1969.com/webpi/2023-005538_Webpi.HTML","2023-005538")</f>
        <v>2023-005538</v>
      </c>
      <c r="E162" s="19">
        <v>45110</v>
      </c>
      <c r="F162" s="16" t="s">
        <v>1846</v>
      </c>
      <c r="G162" s="16" t="s">
        <v>1863</v>
      </c>
      <c r="H162" s="16" t="s">
        <v>2411</v>
      </c>
      <c r="I162" s="3" t="s">
        <v>3879</v>
      </c>
      <c r="J162" s="17">
        <v>45357</v>
      </c>
      <c r="K162" s="17">
        <v>50835</v>
      </c>
      <c r="L162" s="3" t="s">
        <v>2412</v>
      </c>
      <c r="M162" s="3" t="s">
        <v>3001</v>
      </c>
      <c r="N162" s="20" t="s">
        <v>3880</v>
      </c>
      <c r="O162" s="3" t="s">
        <v>2413</v>
      </c>
      <c r="P162" s="3" t="s">
        <v>2414</v>
      </c>
      <c r="Q162" s="20"/>
      <c r="R162" s="3" t="s">
        <v>3881</v>
      </c>
      <c r="S162" s="3">
        <v>1104994</v>
      </c>
      <c r="T162" s="3" t="s">
        <v>2415</v>
      </c>
      <c r="U162" s="3" t="s">
        <v>2416</v>
      </c>
      <c r="V162" s="3" t="s">
        <v>2146</v>
      </c>
      <c r="W162" s="17">
        <v>45385</v>
      </c>
      <c r="X162" s="3"/>
      <c r="Y162" s="3">
        <v>414812</v>
      </c>
      <c r="Z162" s="3" t="s">
        <v>3005</v>
      </c>
      <c r="AA162" s="17">
        <v>45385</v>
      </c>
      <c r="AB162" s="3">
        <v>14</v>
      </c>
      <c r="AC162" s="3"/>
      <c r="AD162" s="3" t="s">
        <v>3882</v>
      </c>
      <c r="AE162" s="3"/>
      <c r="AF162" s="3"/>
      <c r="AG162" s="3"/>
      <c r="AH162" s="6">
        <v>59</v>
      </c>
      <c r="AI162" s="6"/>
      <c r="AJ162" s="6"/>
      <c r="AK162" s="3"/>
      <c r="AL162" s="3"/>
      <c r="AM162" s="23"/>
      <c r="AN162" s="3"/>
      <c r="AO162" s="3"/>
      <c r="AP162" s="3"/>
    </row>
    <row r="163" spans="1:42" ht="12.75" x14ac:dyDescent="0.25">
      <c r="A163" s="26" t="s">
        <v>1822</v>
      </c>
      <c r="B163" s="27" t="s">
        <v>3883</v>
      </c>
      <c r="C163" s="3" t="s">
        <v>1822</v>
      </c>
      <c r="D163" s="15" t="str">
        <f>HYPERLINK("http://nb1969.com/webpi/2023-005789_Webpi.HTML","2023-005789")</f>
        <v>2023-005789</v>
      </c>
      <c r="E163" s="19">
        <v>45118</v>
      </c>
      <c r="F163" s="16" t="s">
        <v>1846</v>
      </c>
      <c r="G163" s="16" t="s">
        <v>1863</v>
      </c>
      <c r="H163" s="16" t="s">
        <v>1929</v>
      </c>
      <c r="I163" s="3" t="s">
        <v>3884</v>
      </c>
      <c r="J163" s="17">
        <v>45638</v>
      </c>
      <c r="K163" s="17">
        <v>51116</v>
      </c>
      <c r="L163" s="3" t="s">
        <v>2417</v>
      </c>
      <c r="M163" s="3" t="s">
        <v>3001</v>
      </c>
      <c r="N163" s="20" t="s">
        <v>3885</v>
      </c>
      <c r="O163" s="3" t="s">
        <v>3886</v>
      </c>
      <c r="P163" s="3" t="s">
        <v>2418</v>
      </c>
      <c r="Q163" s="20"/>
      <c r="R163" s="3"/>
      <c r="S163" s="3">
        <v>1080285</v>
      </c>
      <c r="T163" s="3" t="s">
        <v>2419</v>
      </c>
      <c r="U163" s="3" t="s">
        <v>2420</v>
      </c>
      <c r="V163" s="3" t="s">
        <v>1855</v>
      </c>
      <c r="W163" s="17">
        <v>45674</v>
      </c>
      <c r="X163" s="3"/>
      <c r="Y163" s="3">
        <v>473600</v>
      </c>
      <c r="Z163" s="3" t="s">
        <v>3005</v>
      </c>
      <c r="AA163" s="17">
        <v>45674</v>
      </c>
      <c r="AB163" s="3">
        <v>5</v>
      </c>
      <c r="AC163" s="3"/>
      <c r="AD163" s="3" t="s">
        <v>3887</v>
      </c>
      <c r="AE163" s="3"/>
      <c r="AF163" s="3"/>
      <c r="AG163" s="3"/>
      <c r="AH163" s="6">
        <v>173</v>
      </c>
      <c r="AI163" s="6"/>
      <c r="AJ163" s="6"/>
      <c r="AK163" s="20" t="s">
        <v>1336</v>
      </c>
      <c r="AL163" s="16" t="s">
        <v>1306</v>
      </c>
      <c r="AM163" s="22">
        <v>45641</v>
      </c>
      <c r="AN163" s="20" t="s">
        <v>1547</v>
      </c>
      <c r="AO163" s="16" t="s">
        <v>1326</v>
      </c>
      <c r="AP163" s="22">
        <v>45683</v>
      </c>
    </row>
    <row r="164" spans="1:42" ht="12.75" x14ac:dyDescent="0.25">
      <c r="A164" s="26" t="s">
        <v>1841</v>
      </c>
      <c r="B164" s="27" t="s">
        <v>3888</v>
      </c>
      <c r="C164" s="3" t="s">
        <v>1841</v>
      </c>
      <c r="D164" s="15" t="str">
        <f>HYPERLINK("http://nb1969.com/webpi/2023-005822_Webpi.HTML","2023-005822")</f>
        <v>2023-005822</v>
      </c>
      <c r="E164" s="19">
        <v>45119</v>
      </c>
      <c r="F164" s="16" t="s">
        <v>1846</v>
      </c>
      <c r="G164" s="16" t="s">
        <v>1863</v>
      </c>
      <c r="H164" s="16" t="s">
        <v>1929</v>
      </c>
      <c r="I164" s="3"/>
      <c r="J164" s="3"/>
      <c r="K164" s="17">
        <v>45568</v>
      </c>
      <c r="L164" s="3" t="s">
        <v>2421</v>
      </c>
      <c r="M164" s="3" t="s">
        <v>3292</v>
      </c>
      <c r="N164" s="20" t="s">
        <v>3889</v>
      </c>
      <c r="O164" s="3" t="s">
        <v>3890</v>
      </c>
      <c r="P164" s="3" t="s">
        <v>2422</v>
      </c>
      <c r="Q164" s="20"/>
      <c r="R164" s="3"/>
      <c r="S164" s="3">
        <v>1080610</v>
      </c>
      <c r="T164" s="3" t="s">
        <v>2423</v>
      </c>
      <c r="U164" s="3" t="s">
        <v>2127</v>
      </c>
      <c r="V164" s="3" t="s">
        <v>1855</v>
      </c>
      <c r="W164" s="17">
        <v>45548</v>
      </c>
      <c r="X164" s="17">
        <v>45568</v>
      </c>
      <c r="Y164" s="3">
        <v>634</v>
      </c>
      <c r="Z164" s="3" t="s">
        <v>3293</v>
      </c>
      <c r="AA164" s="17">
        <v>45548</v>
      </c>
      <c r="AB164" s="3" t="s">
        <v>3644</v>
      </c>
      <c r="AC164" s="3"/>
      <c r="AD164" s="3" t="s">
        <v>3891</v>
      </c>
      <c r="AE164" s="3"/>
      <c r="AF164" s="3"/>
      <c r="AG164" s="3"/>
      <c r="AH164" s="6">
        <v>162</v>
      </c>
      <c r="AI164" s="6"/>
      <c r="AJ164" s="6"/>
      <c r="AK164" s="3"/>
      <c r="AL164" s="3"/>
      <c r="AM164" s="23"/>
      <c r="AN164" s="3"/>
      <c r="AO164" s="3"/>
      <c r="AP164" s="3"/>
    </row>
    <row r="165" spans="1:42" ht="12.75" x14ac:dyDescent="0.25">
      <c r="A165" s="26" t="s">
        <v>1583</v>
      </c>
      <c r="B165" s="27" t="s">
        <v>3892</v>
      </c>
      <c r="C165" s="3" t="s">
        <v>1583</v>
      </c>
      <c r="D165" s="15" t="str">
        <f>HYPERLINK("http://nb1969.com/webpi/2023-005839_Webpi.HTML","2023-005839")</f>
        <v>2023-005839</v>
      </c>
      <c r="E165" s="19">
        <v>45119</v>
      </c>
      <c r="F165" s="16" t="s">
        <v>1846</v>
      </c>
      <c r="G165" s="16" t="s">
        <v>1863</v>
      </c>
      <c r="H165" s="16" t="s">
        <v>2142</v>
      </c>
      <c r="I165" s="3" t="s">
        <v>3893</v>
      </c>
      <c r="J165" s="17">
        <v>45548</v>
      </c>
      <c r="K165" s="17">
        <v>51026</v>
      </c>
      <c r="L165" s="3" t="s">
        <v>2424</v>
      </c>
      <c r="M165" s="3" t="s">
        <v>3001</v>
      </c>
      <c r="N165" s="20" t="s">
        <v>3894</v>
      </c>
      <c r="O165" s="3" t="s">
        <v>3895</v>
      </c>
      <c r="P165" s="3" t="s">
        <v>3896</v>
      </c>
      <c r="Q165" s="20"/>
      <c r="R165" s="3"/>
      <c r="S165" s="3">
        <v>1129274</v>
      </c>
      <c r="T165" s="3" t="s">
        <v>2425</v>
      </c>
      <c r="U165" s="3" t="s">
        <v>3897</v>
      </c>
      <c r="V165" s="3" t="s">
        <v>2426</v>
      </c>
      <c r="W165" s="17">
        <v>45575</v>
      </c>
      <c r="X165" s="3"/>
      <c r="Y165" s="3">
        <v>453929</v>
      </c>
      <c r="Z165" s="3" t="s">
        <v>3005</v>
      </c>
      <c r="AA165" s="17">
        <v>45575</v>
      </c>
      <c r="AB165" s="3">
        <v>19</v>
      </c>
      <c r="AC165" s="3"/>
      <c r="AD165" s="3" t="s">
        <v>3898</v>
      </c>
      <c r="AE165" s="3"/>
      <c r="AF165" s="3"/>
      <c r="AG165" s="3"/>
      <c r="AH165" s="6">
        <v>54</v>
      </c>
      <c r="AI165" s="6"/>
      <c r="AJ165" s="6"/>
      <c r="AK165" s="20" t="s">
        <v>1351</v>
      </c>
      <c r="AL165" s="16" t="s">
        <v>1326</v>
      </c>
      <c r="AM165" s="22">
        <v>45535</v>
      </c>
      <c r="AN165" s="20"/>
      <c r="AO165" s="16"/>
      <c r="AP165" s="22"/>
    </row>
    <row r="166" spans="1:42" ht="12.75" x14ac:dyDescent="0.25">
      <c r="A166" s="26" t="s">
        <v>1727</v>
      </c>
      <c r="B166" s="27" t="s">
        <v>3899</v>
      </c>
      <c r="C166" s="3" t="s">
        <v>1727</v>
      </c>
      <c r="D166" s="15" t="str">
        <f>HYPERLINK("http://nb1969.com/webpi/2023-006036_Webpi.HTML","2023-006036")</f>
        <v>2023-006036</v>
      </c>
      <c r="E166" s="19">
        <v>45124</v>
      </c>
      <c r="F166" s="16" t="s">
        <v>1846</v>
      </c>
      <c r="G166" s="15" t="str">
        <f>HYPERLINK("http://grafico.sapi.gob.ve/marcas/ef2023/2023006036.jpg","mixta")</f>
        <v>mixta</v>
      </c>
      <c r="H166" s="16" t="s">
        <v>1882</v>
      </c>
      <c r="I166" s="3" t="s">
        <v>3900</v>
      </c>
      <c r="J166" s="17">
        <v>45548</v>
      </c>
      <c r="K166" s="17">
        <v>51026</v>
      </c>
      <c r="L166" s="3" t="s">
        <v>2427</v>
      </c>
      <c r="M166" s="3" t="s">
        <v>3001</v>
      </c>
      <c r="N166" s="20" t="s">
        <v>3901</v>
      </c>
      <c r="O166" s="3" t="s">
        <v>2428</v>
      </c>
      <c r="P166" s="3" t="s">
        <v>2429</v>
      </c>
      <c r="Q166" s="20" t="s">
        <v>3902</v>
      </c>
      <c r="R166" s="3"/>
      <c r="S166" s="3">
        <v>1092400</v>
      </c>
      <c r="T166" s="3" t="s">
        <v>2430</v>
      </c>
      <c r="U166" s="3" t="s">
        <v>3903</v>
      </c>
      <c r="V166" s="3" t="s">
        <v>1855</v>
      </c>
      <c r="W166" s="17">
        <v>45588</v>
      </c>
      <c r="X166" s="3"/>
      <c r="Y166" s="3">
        <v>722210</v>
      </c>
      <c r="Z166" s="3" t="s">
        <v>3005</v>
      </c>
      <c r="AA166" s="17">
        <v>45588</v>
      </c>
      <c r="AB166" s="3">
        <v>16</v>
      </c>
      <c r="AC166" s="3"/>
      <c r="AD166" s="3" t="s">
        <v>3904</v>
      </c>
      <c r="AE166" s="3"/>
      <c r="AF166" s="3"/>
      <c r="AG166" s="3"/>
      <c r="AH166" s="6">
        <v>163</v>
      </c>
      <c r="AI166" s="6"/>
      <c r="AJ166" s="6"/>
      <c r="AK166" s="3"/>
      <c r="AL166" s="3"/>
      <c r="AM166" s="23"/>
      <c r="AN166" s="3"/>
      <c r="AO166" s="3"/>
      <c r="AP166" s="3"/>
    </row>
    <row r="167" spans="1:42" ht="12.75" x14ac:dyDescent="0.25">
      <c r="A167" s="26" t="s">
        <v>1582</v>
      </c>
      <c r="B167" s="27" t="s">
        <v>3905</v>
      </c>
      <c r="C167" s="3" t="s">
        <v>1582</v>
      </c>
      <c r="D167" s="15" t="str">
        <f>HYPERLINK("http://nb1969.com/webpi/2023-006074_Webpi.HTML","2023-006074")</f>
        <v>2023-006074</v>
      </c>
      <c r="E167" s="19">
        <v>45125</v>
      </c>
      <c r="F167" s="16" t="s">
        <v>1846</v>
      </c>
      <c r="G167" s="15" t="str">
        <f>HYPERLINK("http://grafico.sapi.gob.ve/marcas/ef2023/2023006074.jpg","mixta")</f>
        <v>mixta</v>
      </c>
      <c r="H167" s="16" t="s">
        <v>1898</v>
      </c>
      <c r="I167" s="3" t="s">
        <v>3906</v>
      </c>
      <c r="J167" s="17">
        <v>45436</v>
      </c>
      <c r="K167" s="17">
        <v>50914</v>
      </c>
      <c r="L167" s="3" t="s">
        <v>2431</v>
      </c>
      <c r="M167" s="3" t="s">
        <v>3001</v>
      </c>
      <c r="N167" s="20" t="s">
        <v>3907</v>
      </c>
      <c r="O167" s="3" t="s">
        <v>2432</v>
      </c>
      <c r="P167" s="3" t="s">
        <v>2433</v>
      </c>
      <c r="Q167" s="20" t="s">
        <v>3908</v>
      </c>
      <c r="R167" s="3"/>
      <c r="S167" s="3">
        <v>1129341</v>
      </c>
      <c r="T167" s="3" t="s">
        <v>2434</v>
      </c>
      <c r="U167" s="3" t="s">
        <v>2435</v>
      </c>
      <c r="V167" s="3" t="s">
        <v>1861</v>
      </c>
      <c r="W167" s="17">
        <v>45470</v>
      </c>
      <c r="X167" s="3"/>
      <c r="Y167" s="3">
        <v>431619</v>
      </c>
      <c r="Z167" s="3" t="s">
        <v>3005</v>
      </c>
      <c r="AA167" s="17">
        <v>45470</v>
      </c>
      <c r="AB167" s="3">
        <v>18</v>
      </c>
      <c r="AC167" s="3"/>
      <c r="AD167" s="3" t="s">
        <v>3909</v>
      </c>
      <c r="AE167" s="3"/>
      <c r="AF167" s="3"/>
      <c r="AG167" s="3"/>
      <c r="AH167" s="6">
        <v>59</v>
      </c>
      <c r="AI167" s="6"/>
      <c r="AJ167" s="6"/>
      <c r="AK167" s="3"/>
      <c r="AL167" s="3"/>
      <c r="AM167" s="23"/>
      <c r="AN167" s="3"/>
      <c r="AO167" s="3"/>
      <c r="AP167" s="3"/>
    </row>
    <row r="168" spans="1:42" ht="12.75" x14ac:dyDescent="0.25">
      <c r="A168" s="26" t="s">
        <v>1659</v>
      </c>
      <c r="B168" s="27" t="s">
        <v>3910</v>
      </c>
      <c r="C168" s="3" t="s">
        <v>1659</v>
      </c>
      <c r="D168" s="15" t="str">
        <f>HYPERLINK("http://nb1969.com/webpi/2023-006176_Webpi.HTML","2023-006176")</f>
        <v>2023-006176</v>
      </c>
      <c r="E168" s="19">
        <v>45126</v>
      </c>
      <c r="F168" s="16" t="s">
        <v>1846</v>
      </c>
      <c r="G168" s="15" t="str">
        <f>HYPERLINK("http://grafico.sapi.gob.ve/marcas/ef2023/2023006176.jpg","mixta")</f>
        <v>mixta</v>
      </c>
      <c r="H168" s="16" t="s">
        <v>1847</v>
      </c>
      <c r="I168" s="3" t="s">
        <v>3911</v>
      </c>
      <c r="J168" s="17">
        <v>45288</v>
      </c>
      <c r="K168" s="17">
        <v>50767</v>
      </c>
      <c r="L168" s="3" t="s">
        <v>2436</v>
      </c>
      <c r="M168" s="3" t="s">
        <v>3001</v>
      </c>
      <c r="N168" s="20" t="s">
        <v>3912</v>
      </c>
      <c r="O168" s="3" t="s">
        <v>2437</v>
      </c>
      <c r="P168" s="3"/>
      <c r="Q168" s="20" t="s">
        <v>3913</v>
      </c>
      <c r="R168" s="3"/>
      <c r="S168" s="3">
        <v>1129369</v>
      </c>
      <c r="T168" s="3" t="s">
        <v>2438</v>
      </c>
      <c r="U168" s="3" t="s">
        <v>2439</v>
      </c>
      <c r="V168" s="3" t="s">
        <v>1855</v>
      </c>
      <c r="W168" s="17">
        <v>45306</v>
      </c>
      <c r="X168" s="3"/>
      <c r="Y168" s="3">
        <v>401366</v>
      </c>
      <c r="Z168" s="3" t="s">
        <v>3005</v>
      </c>
      <c r="AA168" s="17">
        <v>45306</v>
      </c>
      <c r="AB168" s="3">
        <v>3</v>
      </c>
      <c r="AC168" s="3"/>
      <c r="AD168" s="3" t="s">
        <v>3914</v>
      </c>
      <c r="AE168" s="3"/>
      <c r="AF168" s="3"/>
      <c r="AG168" s="3"/>
      <c r="AH168" s="6">
        <v>65</v>
      </c>
      <c r="AI168" s="6"/>
      <c r="AJ168" s="6"/>
      <c r="AK168" s="3"/>
      <c r="AL168" s="3"/>
      <c r="AM168" s="23"/>
      <c r="AN168" s="3"/>
      <c r="AO168" s="3"/>
      <c r="AP168" s="3"/>
    </row>
    <row r="169" spans="1:42" ht="12.75" x14ac:dyDescent="0.25">
      <c r="A169" s="26" t="s">
        <v>1574</v>
      </c>
      <c r="B169" s="27" t="s">
        <v>3915</v>
      </c>
      <c r="C169" s="3" t="s">
        <v>1574</v>
      </c>
      <c r="D169" s="15" t="str">
        <f>HYPERLINK("http://nb1969.com/webpi/2023-006384_Webpi.HTML","2023-006384")</f>
        <v>2023-006384</v>
      </c>
      <c r="E169" s="19">
        <v>45132</v>
      </c>
      <c r="F169" s="16" t="s">
        <v>1846</v>
      </c>
      <c r="G169" s="16" t="s">
        <v>1863</v>
      </c>
      <c r="H169" s="16" t="s">
        <v>2099</v>
      </c>
      <c r="I169" s="3"/>
      <c r="J169" s="3"/>
      <c r="K169" s="17">
        <v>45757</v>
      </c>
      <c r="L169" s="3" t="s">
        <v>2440</v>
      </c>
      <c r="M169" s="3" t="s">
        <v>2775</v>
      </c>
      <c r="N169" s="20" t="s">
        <v>3916</v>
      </c>
      <c r="O169" s="3" t="s">
        <v>2441</v>
      </c>
      <c r="P169" s="3"/>
      <c r="Q169" s="20"/>
      <c r="R169" s="3"/>
      <c r="S169" s="3">
        <v>1086274</v>
      </c>
      <c r="T169" s="3" t="s">
        <v>2442</v>
      </c>
      <c r="U169" s="3" t="s">
        <v>2443</v>
      </c>
      <c r="V169" s="3" t="s">
        <v>1855</v>
      </c>
      <c r="W169" s="17">
        <v>45714</v>
      </c>
      <c r="X169" s="17">
        <v>45757</v>
      </c>
      <c r="Y169" s="3">
        <v>639</v>
      </c>
      <c r="Z169" s="3" t="s">
        <v>2260</v>
      </c>
      <c r="AA169" s="17">
        <v>45714</v>
      </c>
      <c r="AB169" s="3" t="s">
        <v>3917</v>
      </c>
      <c r="AC169" s="3"/>
      <c r="AD169" s="3" t="s">
        <v>3918</v>
      </c>
      <c r="AE169" s="3"/>
      <c r="AF169" s="3"/>
      <c r="AG169" s="3"/>
      <c r="AH169" s="6">
        <v>77</v>
      </c>
      <c r="AI169" s="6"/>
      <c r="AJ169" s="6"/>
      <c r="AK169" s="3"/>
      <c r="AL169" s="3"/>
      <c r="AM169" s="23"/>
      <c r="AN169" s="3"/>
      <c r="AO169" s="3"/>
      <c r="AP169" s="3"/>
    </row>
    <row r="170" spans="1:42" ht="12.75" x14ac:dyDescent="0.25">
      <c r="A170" s="26" t="s">
        <v>1708</v>
      </c>
      <c r="B170" s="27" t="s">
        <v>3919</v>
      </c>
      <c r="C170" s="3" t="s">
        <v>1708</v>
      </c>
      <c r="D170" s="15" t="str">
        <f>HYPERLINK("http://nb1969.com/webpi/2023-006527_Webpi.HTML","2023-006527")</f>
        <v>2023-006527</v>
      </c>
      <c r="E170" s="19">
        <v>45134</v>
      </c>
      <c r="F170" s="16" t="s">
        <v>1846</v>
      </c>
      <c r="G170" s="15" t="str">
        <f>HYPERLINK("http://grafico.sapi.gob.ve/marcas/ef2023/2023006527.jpg","mixta")</f>
        <v>mixta</v>
      </c>
      <c r="H170" s="16" t="s">
        <v>1870</v>
      </c>
      <c r="I170" s="3"/>
      <c r="J170" s="3"/>
      <c r="K170" s="17">
        <v>45362</v>
      </c>
      <c r="L170" s="3" t="s">
        <v>2444</v>
      </c>
      <c r="M170" s="3" t="s">
        <v>3025</v>
      </c>
      <c r="N170" s="20" t="s">
        <v>2148</v>
      </c>
      <c r="O170" s="3" t="s">
        <v>2445</v>
      </c>
      <c r="P170" s="3"/>
      <c r="Q170" s="20" t="s">
        <v>3920</v>
      </c>
      <c r="R170" s="3"/>
      <c r="S170" s="3">
        <v>1018011</v>
      </c>
      <c r="T170" s="3" t="s">
        <v>2445</v>
      </c>
      <c r="U170" s="3" t="s">
        <v>2446</v>
      </c>
      <c r="V170" s="3" t="s">
        <v>1855</v>
      </c>
      <c r="W170" s="17">
        <v>45342</v>
      </c>
      <c r="X170" s="17">
        <v>45362</v>
      </c>
      <c r="Y170" s="3">
        <v>627</v>
      </c>
      <c r="Z170" s="3" t="s">
        <v>3027</v>
      </c>
      <c r="AA170" s="17">
        <v>45342</v>
      </c>
      <c r="AB170" s="3" t="s">
        <v>3921</v>
      </c>
      <c r="AC170" s="3"/>
      <c r="AD170" s="3" t="s">
        <v>3922</v>
      </c>
      <c r="AE170" s="3"/>
      <c r="AF170" s="3"/>
      <c r="AG170" s="3"/>
      <c r="AH170" s="6">
        <v>159</v>
      </c>
      <c r="AI170" s="6"/>
      <c r="AJ170" s="6"/>
      <c r="AK170" s="3"/>
      <c r="AL170" s="3"/>
      <c r="AM170" s="23"/>
      <c r="AN170" s="3"/>
      <c r="AO170" s="3"/>
      <c r="AP170" s="3"/>
    </row>
    <row r="171" spans="1:42" ht="12.75" x14ac:dyDescent="0.25">
      <c r="A171" s="26" t="s">
        <v>1564</v>
      </c>
      <c r="B171" s="27" t="s">
        <v>3923</v>
      </c>
      <c r="C171" s="3" t="s">
        <v>1564</v>
      </c>
      <c r="D171" s="15" t="str">
        <f>HYPERLINK("http://nb1969.com/webpi/2023-006642_Webpi.HTML","2023-006642")</f>
        <v>2023-006642</v>
      </c>
      <c r="E171" s="19">
        <v>45139</v>
      </c>
      <c r="F171" s="16" t="s">
        <v>1902</v>
      </c>
      <c r="G171" s="15" t="str">
        <f>HYPERLINK("http://grafico.sapi.gob.ve/marcas/ef2023/2023006642.jpg","mixta")</f>
        <v>mixta</v>
      </c>
      <c r="H171" s="16" t="s">
        <v>1903</v>
      </c>
      <c r="I171" s="3" t="s">
        <v>3924</v>
      </c>
      <c r="J171" s="17">
        <v>45548</v>
      </c>
      <c r="K171" s="17">
        <v>51026</v>
      </c>
      <c r="L171" s="3" t="s">
        <v>3925</v>
      </c>
      <c r="M171" s="3" t="s">
        <v>3001</v>
      </c>
      <c r="N171" s="20" t="s">
        <v>3926</v>
      </c>
      <c r="O171" s="3" t="s">
        <v>2447</v>
      </c>
      <c r="P171" s="3"/>
      <c r="Q171" s="20" t="s">
        <v>3927</v>
      </c>
      <c r="R171" s="3"/>
      <c r="S171" s="3">
        <v>1129535</v>
      </c>
      <c r="T171" s="3" t="s">
        <v>2448</v>
      </c>
      <c r="U171" s="3" t="s">
        <v>3928</v>
      </c>
      <c r="V171" s="3" t="s">
        <v>1855</v>
      </c>
      <c r="W171" s="17">
        <v>45554</v>
      </c>
      <c r="X171" s="3"/>
      <c r="Y171" s="3">
        <v>448777</v>
      </c>
      <c r="Z171" s="3" t="s">
        <v>3005</v>
      </c>
      <c r="AA171" s="17">
        <v>45554</v>
      </c>
      <c r="AB171" s="3">
        <v>46</v>
      </c>
      <c r="AC171" s="3"/>
      <c r="AD171" s="3" t="s">
        <v>3929</v>
      </c>
      <c r="AE171" s="3"/>
      <c r="AF171" s="3"/>
      <c r="AG171" s="3"/>
      <c r="AH171" s="6">
        <v>156</v>
      </c>
      <c r="AI171" s="6"/>
      <c r="AJ171" s="6"/>
      <c r="AK171" s="3"/>
      <c r="AL171" s="3"/>
      <c r="AM171" s="23"/>
      <c r="AN171" s="3"/>
      <c r="AO171" s="3"/>
      <c r="AP171" s="3"/>
    </row>
    <row r="172" spans="1:42" ht="12.75" x14ac:dyDescent="0.25">
      <c r="A172" s="26" t="s">
        <v>1821</v>
      </c>
      <c r="B172" s="27" t="s">
        <v>3930</v>
      </c>
      <c r="C172" s="3" t="s">
        <v>1821</v>
      </c>
      <c r="D172" s="15" t="str">
        <f>HYPERLINK("http://nb1969.com/webpi/2023-006692_Webpi.HTML","2023-006692")</f>
        <v>2023-006692</v>
      </c>
      <c r="E172" s="19">
        <v>45139</v>
      </c>
      <c r="F172" s="16" t="s">
        <v>1862</v>
      </c>
      <c r="G172" s="15" t="str">
        <f>HYPERLINK("http://grafico.sapi.gob.ve/marcas/ef2023/2023006692.jpg","mixta")</f>
        <v>mixta</v>
      </c>
      <c r="H172" s="16" t="s">
        <v>1981</v>
      </c>
      <c r="I172" s="3" t="s">
        <v>3931</v>
      </c>
      <c r="J172" s="17">
        <v>45393</v>
      </c>
      <c r="K172" s="17">
        <v>50871</v>
      </c>
      <c r="L172" s="3" t="s">
        <v>2449</v>
      </c>
      <c r="M172" s="3" t="s">
        <v>3001</v>
      </c>
      <c r="N172" s="20" t="s">
        <v>3932</v>
      </c>
      <c r="O172" s="3" t="s">
        <v>2200</v>
      </c>
      <c r="P172" s="3" t="s">
        <v>3933</v>
      </c>
      <c r="Q172" s="20" t="s">
        <v>3934</v>
      </c>
      <c r="R172" s="3" t="s">
        <v>3935</v>
      </c>
      <c r="S172" s="3">
        <v>1129559</v>
      </c>
      <c r="T172" s="3" t="s">
        <v>2450</v>
      </c>
      <c r="U172" s="3" t="s">
        <v>3936</v>
      </c>
      <c r="V172" s="3" t="s">
        <v>1869</v>
      </c>
      <c r="W172" s="17">
        <v>45434</v>
      </c>
      <c r="X172" s="3"/>
      <c r="Y172" s="3">
        <v>423920</v>
      </c>
      <c r="Z172" s="3" t="s">
        <v>3005</v>
      </c>
      <c r="AA172" s="17">
        <v>45434</v>
      </c>
      <c r="AB172" s="3">
        <v>38</v>
      </c>
      <c r="AC172" s="3"/>
      <c r="AD172" s="3" t="s">
        <v>3937</v>
      </c>
      <c r="AE172" s="3"/>
      <c r="AF172" s="3"/>
      <c r="AG172" s="3"/>
      <c r="AH172" s="6">
        <v>179</v>
      </c>
      <c r="AI172" s="6"/>
      <c r="AJ172" s="6"/>
      <c r="AK172" s="16"/>
      <c r="AL172" s="16"/>
      <c r="AM172" s="22"/>
      <c r="AN172" s="3"/>
      <c r="AO172" s="3"/>
      <c r="AP172" s="3"/>
    </row>
    <row r="173" spans="1:42" ht="12.75" x14ac:dyDescent="0.25">
      <c r="A173" s="26" t="s">
        <v>1597</v>
      </c>
      <c r="B173" s="27" t="s">
        <v>3938</v>
      </c>
      <c r="C173" s="3" t="s">
        <v>1597</v>
      </c>
      <c r="D173" s="15" t="str">
        <f>HYPERLINK("http://nb1969.com/webpi/2023-006946_Webpi.HTML","2023-006946")</f>
        <v>2023-006946</v>
      </c>
      <c r="E173" s="19">
        <v>45146</v>
      </c>
      <c r="F173" s="16" t="s">
        <v>1846</v>
      </c>
      <c r="G173" s="15" t="str">
        <f>HYPERLINK("http://grafico.sapi.gob.ve/marcas/ef2023/2023006946.jpg","mixta")</f>
        <v>mixta</v>
      </c>
      <c r="H173" s="16" t="s">
        <v>1933</v>
      </c>
      <c r="I173" s="3" t="s">
        <v>3939</v>
      </c>
      <c r="J173" s="17">
        <v>45393</v>
      </c>
      <c r="K173" s="17">
        <v>50871</v>
      </c>
      <c r="L173" s="3" t="s">
        <v>2451</v>
      </c>
      <c r="M173" s="3" t="s">
        <v>3001</v>
      </c>
      <c r="N173" s="20" t="s">
        <v>3940</v>
      </c>
      <c r="O173" s="3" t="s">
        <v>2200</v>
      </c>
      <c r="P173" s="3" t="s">
        <v>2452</v>
      </c>
      <c r="Q173" s="20" t="s">
        <v>3941</v>
      </c>
      <c r="R173" s="3"/>
      <c r="S173" s="3">
        <v>1119066</v>
      </c>
      <c r="T173" s="3" t="s">
        <v>2453</v>
      </c>
      <c r="U173" s="3" t="s">
        <v>3942</v>
      </c>
      <c r="V173" s="3" t="s">
        <v>1855</v>
      </c>
      <c r="W173" s="17">
        <v>45422</v>
      </c>
      <c r="X173" s="3"/>
      <c r="Y173" s="3">
        <v>421735</v>
      </c>
      <c r="Z173" s="3" t="s">
        <v>3005</v>
      </c>
      <c r="AA173" s="17">
        <v>45422</v>
      </c>
      <c r="AB173" s="3">
        <v>32</v>
      </c>
      <c r="AC173" s="3"/>
      <c r="AD173" s="3" t="s">
        <v>3943</v>
      </c>
      <c r="AE173" s="3"/>
      <c r="AF173" s="3"/>
      <c r="AG173" s="3"/>
      <c r="AH173" s="6">
        <v>21</v>
      </c>
      <c r="AI173" s="6"/>
      <c r="AJ173" s="6"/>
      <c r="AK173" s="20" t="s">
        <v>1332</v>
      </c>
      <c r="AL173" s="16" t="s">
        <v>1324</v>
      </c>
      <c r="AM173" s="22">
        <v>45606</v>
      </c>
      <c r="AN173" s="20" t="s">
        <v>1543</v>
      </c>
      <c r="AO173" s="16" t="s">
        <v>154</v>
      </c>
      <c r="AP173" s="22">
        <v>45706</v>
      </c>
    </row>
    <row r="174" spans="1:42" ht="12.75" x14ac:dyDescent="0.25">
      <c r="A174" s="26" t="s">
        <v>1627</v>
      </c>
      <c r="B174" s="27" t="s">
        <v>3944</v>
      </c>
      <c r="C174" s="3" t="s">
        <v>1627</v>
      </c>
      <c r="D174" s="15" t="str">
        <f>HYPERLINK("http://nb1969.com/webpi/2023-007169_Webpi.HTML","2023-007169")</f>
        <v>2023-007169</v>
      </c>
      <c r="E174" s="19">
        <v>45154</v>
      </c>
      <c r="F174" s="16" t="s">
        <v>1846</v>
      </c>
      <c r="G174" s="16" t="s">
        <v>1863</v>
      </c>
      <c r="H174" s="16" t="s">
        <v>1887</v>
      </c>
      <c r="I174" s="3"/>
      <c r="J174" s="3"/>
      <c r="K174" s="17">
        <v>45699</v>
      </c>
      <c r="L174" s="3" t="s">
        <v>2454</v>
      </c>
      <c r="M174" s="3" t="s">
        <v>3036</v>
      </c>
      <c r="N174" s="20" t="s">
        <v>3945</v>
      </c>
      <c r="O174" s="3" t="s">
        <v>2455</v>
      </c>
      <c r="P174" s="3"/>
      <c r="Q174" s="20"/>
      <c r="R174" s="3"/>
      <c r="S174" s="3">
        <v>1129730</v>
      </c>
      <c r="T174" s="3" t="s">
        <v>2456</v>
      </c>
      <c r="U174" s="3" t="s">
        <v>3946</v>
      </c>
      <c r="V174" s="3" t="s">
        <v>1855</v>
      </c>
      <c r="W174" s="17">
        <v>45679</v>
      </c>
      <c r="X174" s="17">
        <v>45699</v>
      </c>
      <c r="Y174" s="3">
        <v>638</v>
      </c>
      <c r="Z174" s="3" t="s">
        <v>3042</v>
      </c>
      <c r="AA174" s="17">
        <v>45679</v>
      </c>
      <c r="AB174" s="3" t="s">
        <v>3574</v>
      </c>
      <c r="AC174" s="3"/>
      <c r="AD174" s="3" t="s">
        <v>3947</v>
      </c>
      <c r="AE174" s="3"/>
      <c r="AF174" s="3"/>
      <c r="AG174" s="3"/>
      <c r="AH174" s="6">
        <v>141</v>
      </c>
      <c r="AI174" s="6"/>
      <c r="AJ174" s="6"/>
      <c r="AK174" s="3"/>
      <c r="AL174" s="3"/>
      <c r="AM174" s="23"/>
      <c r="AN174" s="3"/>
      <c r="AO174" s="3"/>
      <c r="AP174" s="3"/>
    </row>
    <row r="175" spans="1:42" ht="12.75" x14ac:dyDescent="0.25">
      <c r="A175" s="26" t="s">
        <v>1684</v>
      </c>
      <c r="B175" s="27" t="s">
        <v>3948</v>
      </c>
      <c r="C175" s="3" t="s">
        <v>1684</v>
      </c>
      <c r="D175" s="15" t="str">
        <f>HYPERLINK("http://nb1969.com/webpi/2023-007359_Webpi.HTML","2023-007359")</f>
        <v>2023-007359</v>
      </c>
      <c r="E175" s="19">
        <v>45159</v>
      </c>
      <c r="F175" s="16" t="s">
        <v>1846</v>
      </c>
      <c r="G175" s="15" t="str">
        <f>HYPERLINK("http://grafico.sapi.gob.ve/marcas/ef2023/2023007359.jpg","mixta")</f>
        <v>mixta</v>
      </c>
      <c r="H175" s="16" t="s">
        <v>1887</v>
      </c>
      <c r="I175" s="3"/>
      <c r="J175" s="3"/>
      <c r="K175" s="17">
        <v>45663</v>
      </c>
      <c r="L175" s="3" t="s">
        <v>2457</v>
      </c>
      <c r="M175" s="3" t="s">
        <v>3046</v>
      </c>
      <c r="N175" s="20" t="s">
        <v>2458</v>
      </c>
      <c r="O175" s="3" t="s">
        <v>2459</v>
      </c>
      <c r="P175" s="3"/>
      <c r="Q175" s="20" t="s">
        <v>3949</v>
      </c>
      <c r="R175" s="3"/>
      <c r="S175" s="3">
        <v>1129807</v>
      </c>
      <c r="T175" s="3" t="s">
        <v>2460</v>
      </c>
      <c r="U175" s="3" t="s">
        <v>2461</v>
      </c>
      <c r="V175" s="3" t="s">
        <v>1855</v>
      </c>
      <c r="W175" s="17">
        <v>45637</v>
      </c>
      <c r="X175" s="17">
        <v>45663</v>
      </c>
      <c r="Y175" s="3">
        <v>637</v>
      </c>
      <c r="Z175" s="3" t="s">
        <v>3048</v>
      </c>
      <c r="AA175" s="17">
        <v>45638</v>
      </c>
      <c r="AB175" s="3" t="s">
        <v>3950</v>
      </c>
      <c r="AC175" s="3"/>
      <c r="AD175" s="3" t="s">
        <v>3951</v>
      </c>
      <c r="AE175" s="3"/>
      <c r="AF175" s="3"/>
      <c r="AG175" s="3"/>
      <c r="AH175" s="6">
        <v>191</v>
      </c>
      <c r="AI175" s="6"/>
      <c r="AJ175" s="6"/>
      <c r="AK175" s="3"/>
      <c r="AL175" s="3"/>
      <c r="AM175" s="23"/>
      <c r="AN175" s="3"/>
      <c r="AO175" s="3"/>
      <c r="AP175" s="3"/>
    </row>
    <row r="176" spans="1:42" ht="12.75" x14ac:dyDescent="0.25">
      <c r="A176" s="26" t="s">
        <v>1619</v>
      </c>
      <c r="B176" s="27" t="s">
        <v>3952</v>
      </c>
      <c r="C176" s="3" t="s">
        <v>1619</v>
      </c>
      <c r="D176" s="15" t="str">
        <f>HYPERLINK("http://nb1969.com/webpi/2023-007370_Webpi.HTML","2023-007370")</f>
        <v>2023-007370</v>
      </c>
      <c r="E176" s="19">
        <v>45160</v>
      </c>
      <c r="F176" s="16" t="s">
        <v>1902</v>
      </c>
      <c r="G176" s="15" t="str">
        <f>HYPERLINK("http://grafico.sapi.gob.ve/marcas/ef2023/2023007370.jpg","mixta")</f>
        <v>mixta</v>
      </c>
      <c r="H176" s="16" t="s">
        <v>1903</v>
      </c>
      <c r="I176" s="3" t="s">
        <v>3953</v>
      </c>
      <c r="J176" s="17">
        <v>45589</v>
      </c>
      <c r="K176" s="17">
        <v>51067</v>
      </c>
      <c r="L176" s="3" t="s">
        <v>2462</v>
      </c>
      <c r="M176" s="3" t="s">
        <v>3001</v>
      </c>
      <c r="N176" s="20" t="s">
        <v>3954</v>
      </c>
      <c r="O176" s="3" t="s">
        <v>2463</v>
      </c>
      <c r="P176" s="3"/>
      <c r="Q176" s="20" t="s">
        <v>3955</v>
      </c>
      <c r="R176" s="3"/>
      <c r="S176" s="3">
        <v>1126110</v>
      </c>
      <c r="T176" s="3" t="s">
        <v>2464</v>
      </c>
      <c r="U176" s="3" t="s">
        <v>2465</v>
      </c>
      <c r="V176" s="3" t="s">
        <v>1855</v>
      </c>
      <c r="W176" s="17">
        <v>45595</v>
      </c>
      <c r="X176" s="3"/>
      <c r="Y176" s="3">
        <v>458800</v>
      </c>
      <c r="Z176" s="3" t="s">
        <v>3005</v>
      </c>
      <c r="AA176" s="17">
        <v>45595</v>
      </c>
      <c r="AB176" s="3">
        <v>46</v>
      </c>
      <c r="AC176" s="3"/>
      <c r="AD176" s="3" t="s">
        <v>3956</v>
      </c>
      <c r="AE176" s="3"/>
      <c r="AF176" s="3"/>
      <c r="AG176" s="3"/>
      <c r="AH176" s="6">
        <v>61</v>
      </c>
      <c r="AI176" s="6"/>
      <c r="AJ176" s="6"/>
      <c r="AK176" s="3"/>
      <c r="AL176" s="3"/>
      <c r="AM176" s="23"/>
      <c r="AN176" s="3"/>
      <c r="AO176" s="3"/>
      <c r="AP176" s="3"/>
    </row>
    <row r="177" spans="1:42" ht="12.75" x14ac:dyDescent="0.25">
      <c r="A177" s="26" t="s">
        <v>1556</v>
      </c>
      <c r="B177" s="27" t="s">
        <v>3957</v>
      </c>
      <c r="C177" s="3" t="s">
        <v>1556</v>
      </c>
      <c r="D177" s="15" t="str">
        <f>HYPERLINK("http://nb1969.com/webpi/2023-007420_Webpi.HTML","2023-007420")</f>
        <v>2023-007420</v>
      </c>
      <c r="E177" s="19">
        <v>45161</v>
      </c>
      <c r="F177" s="16" t="s">
        <v>1846</v>
      </c>
      <c r="G177" s="15" t="str">
        <f>HYPERLINK("http://grafico.sapi.gob.ve/marcas/ef2023/2023007420.jpg","mixta")</f>
        <v>mixta</v>
      </c>
      <c r="H177" s="16" t="s">
        <v>2466</v>
      </c>
      <c r="I177" s="3"/>
      <c r="J177" s="3"/>
      <c r="K177" s="17">
        <v>45343</v>
      </c>
      <c r="L177" s="3" t="s">
        <v>2467</v>
      </c>
      <c r="M177" s="3" t="s">
        <v>3019</v>
      </c>
      <c r="N177" s="20" t="s">
        <v>3958</v>
      </c>
      <c r="O177" s="3" t="s">
        <v>2228</v>
      </c>
      <c r="P177" s="3" t="s">
        <v>2468</v>
      </c>
      <c r="Q177" s="20" t="s">
        <v>3959</v>
      </c>
      <c r="R177" s="3" t="s">
        <v>3960</v>
      </c>
      <c r="S177" s="3">
        <v>1127824</v>
      </c>
      <c r="T177" s="3" t="s">
        <v>2469</v>
      </c>
      <c r="U177" s="3" t="s">
        <v>3961</v>
      </c>
      <c r="V177" s="3" t="s">
        <v>1850</v>
      </c>
      <c r="W177" s="17">
        <v>45441</v>
      </c>
      <c r="X177" s="3"/>
      <c r="Y177" s="3">
        <v>0</v>
      </c>
      <c r="Z177" s="3" t="s">
        <v>3019</v>
      </c>
      <c r="AA177" s="17">
        <v>45441</v>
      </c>
      <c r="AB177" s="3" t="s">
        <v>3962</v>
      </c>
      <c r="AC177" s="3"/>
      <c r="AD177" s="3" t="s">
        <v>3963</v>
      </c>
      <c r="AE177" s="3"/>
      <c r="AF177" s="3"/>
      <c r="AG177" s="3"/>
      <c r="AH177" s="6">
        <v>68</v>
      </c>
      <c r="AI177" s="6"/>
      <c r="AJ177" s="6"/>
      <c r="AK177" s="3"/>
      <c r="AL177" s="3"/>
      <c r="AM177" s="23"/>
      <c r="AN177" s="3"/>
      <c r="AO177" s="3"/>
      <c r="AP177" s="3"/>
    </row>
    <row r="178" spans="1:42" ht="12.75" x14ac:dyDescent="0.25">
      <c r="A178" s="26" t="s">
        <v>1690</v>
      </c>
      <c r="B178" s="27" t="s">
        <v>3964</v>
      </c>
      <c r="C178" s="3" t="s">
        <v>1690</v>
      </c>
      <c r="D178" s="15" t="str">
        <f>HYPERLINK("http://nb1969.com/webpi/2023-007470_Webpi.HTML","2023-007470")</f>
        <v>2023-007470</v>
      </c>
      <c r="E178" s="19">
        <v>45162</v>
      </c>
      <c r="F178" s="16" t="s">
        <v>1862</v>
      </c>
      <c r="G178" s="15" t="str">
        <f>HYPERLINK("http://grafico.sapi.gob.ve/marcas/ef2023/2023007470.jpg","mixta")</f>
        <v>mixta</v>
      </c>
      <c r="H178" s="16" t="s">
        <v>2335</v>
      </c>
      <c r="I178" s="3" t="s">
        <v>3965</v>
      </c>
      <c r="J178" s="17">
        <v>45609</v>
      </c>
      <c r="K178" s="17">
        <v>51087</v>
      </c>
      <c r="L178" s="3" t="s">
        <v>2470</v>
      </c>
      <c r="M178" s="3" t="s">
        <v>3001</v>
      </c>
      <c r="N178" s="20" t="s">
        <v>3966</v>
      </c>
      <c r="O178" s="3" t="s">
        <v>2471</v>
      </c>
      <c r="P178" s="3"/>
      <c r="Q178" s="20" t="s">
        <v>3967</v>
      </c>
      <c r="R178" s="3"/>
      <c r="S178" s="3">
        <v>1129877</v>
      </c>
      <c r="T178" s="3" t="s">
        <v>2472</v>
      </c>
      <c r="U178" s="3" t="s">
        <v>2473</v>
      </c>
      <c r="V178" s="3" t="s">
        <v>1855</v>
      </c>
      <c r="W178" s="17">
        <v>45635</v>
      </c>
      <c r="X178" s="3"/>
      <c r="Y178" s="3">
        <v>467803</v>
      </c>
      <c r="Z178" s="3" t="s">
        <v>3005</v>
      </c>
      <c r="AA178" s="17">
        <v>45635</v>
      </c>
      <c r="AB178" s="3">
        <v>44</v>
      </c>
      <c r="AC178" s="3"/>
      <c r="AD178" s="3" t="s">
        <v>3968</v>
      </c>
      <c r="AE178" s="3"/>
      <c r="AF178" s="3"/>
      <c r="AG178" s="3"/>
      <c r="AH178" s="6">
        <v>195</v>
      </c>
      <c r="AI178" s="6"/>
      <c r="AJ178" s="6"/>
      <c r="AK178" s="3"/>
      <c r="AL178" s="3"/>
      <c r="AM178" s="23"/>
      <c r="AN178" s="3"/>
      <c r="AO178" s="3"/>
      <c r="AP178" s="3"/>
    </row>
    <row r="179" spans="1:42" ht="12.75" x14ac:dyDescent="0.25">
      <c r="A179" s="26" t="s">
        <v>1718</v>
      </c>
      <c r="B179" s="27" t="s">
        <v>3969</v>
      </c>
      <c r="C179" s="3" t="s">
        <v>1718</v>
      </c>
      <c r="D179" s="15" t="str">
        <f>HYPERLINK("http://nb1969.com/webpi/2023-007476_Webpi.HTML","2023-007476")</f>
        <v>2023-007476</v>
      </c>
      <c r="E179" s="19">
        <v>45162</v>
      </c>
      <c r="F179" s="16" t="s">
        <v>1846</v>
      </c>
      <c r="G179" s="16" t="s">
        <v>1863</v>
      </c>
      <c r="H179" s="16" t="s">
        <v>2474</v>
      </c>
      <c r="I179" s="3" t="s">
        <v>3970</v>
      </c>
      <c r="J179" s="17">
        <v>45393</v>
      </c>
      <c r="K179" s="17">
        <v>50871</v>
      </c>
      <c r="L179" s="3" t="s">
        <v>2475</v>
      </c>
      <c r="M179" s="3" t="s">
        <v>3001</v>
      </c>
      <c r="N179" s="20" t="s">
        <v>3971</v>
      </c>
      <c r="O179" s="3" t="s">
        <v>2476</v>
      </c>
      <c r="P179" s="3" t="s">
        <v>2477</v>
      </c>
      <c r="Q179" s="20"/>
      <c r="R179" s="3"/>
      <c r="S179" s="3">
        <v>1091697</v>
      </c>
      <c r="T179" s="3" t="s">
        <v>2478</v>
      </c>
      <c r="U179" s="3" t="s">
        <v>2855</v>
      </c>
      <c r="V179" s="3" t="s">
        <v>1855</v>
      </c>
      <c r="W179" s="17">
        <v>45398</v>
      </c>
      <c r="X179" s="3"/>
      <c r="Y179" s="3">
        <v>417390</v>
      </c>
      <c r="Z179" s="3" t="s">
        <v>3005</v>
      </c>
      <c r="AA179" s="17">
        <v>45398</v>
      </c>
      <c r="AB179" s="3">
        <v>27</v>
      </c>
      <c r="AC179" s="3"/>
      <c r="AD179" s="3" t="s">
        <v>3972</v>
      </c>
      <c r="AE179" s="3"/>
      <c r="AF179" s="3"/>
      <c r="AG179" s="3"/>
      <c r="AH179" s="6">
        <v>131</v>
      </c>
      <c r="AI179" s="6"/>
      <c r="AJ179" s="6"/>
      <c r="AK179" s="3"/>
      <c r="AL179" s="3"/>
      <c r="AM179" s="23"/>
      <c r="AN179" s="3"/>
      <c r="AO179" s="3"/>
      <c r="AP179" s="3"/>
    </row>
    <row r="180" spans="1:42" ht="12.75" x14ac:dyDescent="0.25">
      <c r="A180" s="26" t="s">
        <v>1726</v>
      </c>
      <c r="B180" s="27" t="s">
        <v>3973</v>
      </c>
      <c r="C180" s="3" t="s">
        <v>1726</v>
      </c>
      <c r="D180" s="15" t="str">
        <f>HYPERLINK("http://nb1969.com/webpi/2023-007572_Webpi.HTML","2023-007572")</f>
        <v>2023-007572</v>
      </c>
      <c r="E180" s="19">
        <v>45166</v>
      </c>
      <c r="F180" s="16" t="s">
        <v>1862</v>
      </c>
      <c r="G180" s="15" t="str">
        <f>HYPERLINK("http://grafico.sapi.gob.ve/marcas/ef2023/2023007572.jpg","mixta")</f>
        <v>mixta</v>
      </c>
      <c r="H180" s="16" t="s">
        <v>1911</v>
      </c>
      <c r="I180" s="3"/>
      <c r="J180" s="3"/>
      <c r="K180" s="17">
        <v>45362</v>
      </c>
      <c r="L180" s="3" t="s">
        <v>2480</v>
      </c>
      <c r="M180" s="3" t="s">
        <v>3025</v>
      </c>
      <c r="N180" s="20" t="s">
        <v>3974</v>
      </c>
      <c r="O180" s="3" t="s">
        <v>2481</v>
      </c>
      <c r="P180" s="3"/>
      <c r="Q180" s="20" t="s">
        <v>3975</v>
      </c>
      <c r="R180" s="3"/>
      <c r="S180" s="3">
        <v>1129950</v>
      </c>
      <c r="T180" s="3" t="s">
        <v>2482</v>
      </c>
      <c r="U180" s="3" t="s">
        <v>3976</v>
      </c>
      <c r="V180" s="3" t="s">
        <v>1855</v>
      </c>
      <c r="W180" s="17">
        <v>45342</v>
      </c>
      <c r="X180" s="17">
        <v>45362</v>
      </c>
      <c r="Y180" s="3">
        <v>627</v>
      </c>
      <c r="Z180" s="3" t="s">
        <v>3027</v>
      </c>
      <c r="AA180" s="17">
        <v>45342</v>
      </c>
      <c r="AB180" s="3" t="s">
        <v>3921</v>
      </c>
      <c r="AC180" s="3"/>
      <c r="AD180" s="3" t="s">
        <v>3977</v>
      </c>
      <c r="AE180" s="3"/>
      <c r="AF180" s="3"/>
      <c r="AG180" s="3"/>
      <c r="AH180" s="6">
        <v>34</v>
      </c>
      <c r="AI180" s="6"/>
      <c r="AJ180" s="6"/>
      <c r="AK180" s="3"/>
      <c r="AL180" s="3"/>
      <c r="AM180" s="23"/>
      <c r="AN180" s="3"/>
      <c r="AO180" s="3"/>
      <c r="AP180" s="3"/>
    </row>
    <row r="181" spans="1:42" ht="12.75" x14ac:dyDescent="0.25">
      <c r="A181" s="26" t="s">
        <v>1785</v>
      </c>
      <c r="B181" s="27" t="s">
        <v>3978</v>
      </c>
      <c r="C181" s="3" t="s">
        <v>1785</v>
      </c>
      <c r="D181" s="15" t="str">
        <f>HYPERLINK("http://nb1969.com/webpi/2023-007614_Webpi.HTML","2023-007614")</f>
        <v>2023-007614</v>
      </c>
      <c r="E181" s="19">
        <v>45167</v>
      </c>
      <c r="F181" s="16" t="s">
        <v>1846</v>
      </c>
      <c r="G181" s="15" t="str">
        <f>HYPERLINK("http://grafico.sapi.gob.ve/marcas/ef2023/2023007614.jpg","mixta")</f>
        <v>mixta</v>
      </c>
      <c r="H181" s="16" t="s">
        <v>2300</v>
      </c>
      <c r="I181" s="3" t="s">
        <v>3979</v>
      </c>
      <c r="J181" s="17">
        <v>45393</v>
      </c>
      <c r="K181" s="17">
        <v>50871</v>
      </c>
      <c r="L181" s="3" t="s">
        <v>2483</v>
      </c>
      <c r="M181" s="3" t="s">
        <v>3001</v>
      </c>
      <c r="N181" s="20" t="s">
        <v>3980</v>
      </c>
      <c r="O181" s="3" t="s">
        <v>2484</v>
      </c>
      <c r="P181" s="3"/>
      <c r="Q181" s="20" t="s">
        <v>3981</v>
      </c>
      <c r="R181" s="3"/>
      <c r="S181" s="3" t="s">
        <v>3982</v>
      </c>
      <c r="T181" s="3" t="s">
        <v>3983</v>
      </c>
      <c r="U181" s="3" t="s">
        <v>3984</v>
      </c>
      <c r="V181" s="3" t="s">
        <v>2909</v>
      </c>
      <c r="W181" s="17">
        <v>45523</v>
      </c>
      <c r="X181" s="3"/>
      <c r="Y181" s="3">
        <v>202441882</v>
      </c>
      <c r="Z181" s="3" t="s">
        <v>3985</v>
      </c>
      <c r="AA181" s="17">
        <v>45523</v>
      </c>
      <c r="AB181" s="3" t="s">
        <v>3986</v>
      </c>
      <c r="AC181" s="3"/>
      <c r="AD181" s="3" t="s">
        <v>3987</v>
      </c>
      <c r="AE181" s="3"/>
      <c r="AF181" s="3"/>
      <c r="AG181" s="3"/>
      <c r="AH181" s="6">
        <v>123</v>
      </c>
      <c r="AI181" s="6"/>
      <c r="AJ181" s="6"/>
      <c r="AK181" s="16"/>
      <c r="AL181" s="16"/>
      <c r="AM181" s="22"/>
      <c r="AN181" s="3"/>
      <c r="AO181" s="3"/>
      <c r="AP181" s="3"/>
    </row>
    <row r="182" spans="1:42" ht="12.75" x14ac:dyDescent="0.25">
      <c r="A182" s="26" t="s">
        <v>1563</v>
      </c>
      <c r="B182" s="27" t="s">
        <v>3988</v>
      </c>
      <c r="C182" s="3" t="s">
        <v>1563</v>
      </c>
      <c r="D182" s="15" t="str">
        <f>HYPERLINK("http://nb1969.com/webpi/2023-007722_Webpi.HTML","2023-007722")</f>
        <v>2023-007722</v>
      </c>
      <c r="E182" s="19">
        <v>45174</v>
      </c>
      <c r="F182" s="16" t="s">
        <v>1846</v>
      </c>
      <c r="G182" s="15" t="str">
        <f>HYPERLINK("http://grafico.sapi.gob.ve/marcas/ef2023/2023007722.jpg","mixta")</f>
        <v>mixta</v>
      </c>
      <c r="H182" s="16" t="s">
        <v>2099</v>
      </c>
      <c r="I182" s="3" t="s">
        <v>3989</v>
      </c>
      <c r="J182" s="17">
        <v>45436</v>
      </c>
      <c r="K182" s="17">
        <v>50914</v>
      </c>
      <c r="L182" s="3" t="s">
        <v>2485</v>
      </c>
      <c r="M182" s="3" t="s">
        <v>3001</v>
      </c>
      <c r="N182" s="20" t="s">
        <v>3990</v>
      </c>
      <c r="O182" s="3" t="s">
        <v>2486</v>
      </c>
      <c r="P182" s="3"/>
      <c r="Q182" s="20" t="s">
        <v>3991</v>
      </c>
      <c r="R182" s="3"/>
      <c r="S182" s="3">
        <v>1130032</v>
      </c>
      <c r="T182" s="3" t="s">
        <v>2487</v>
      </c>
      <c r="U182" s="3" t="s">
        <v>3992</v>
      </c>
      <c r="V182" s="3" t="s">
        <v>1855</v>
      </c>
      <c r="W182" s="17">
        <v>45450</v>
      </c>
      <c r="X182" s="3"/>
      <c r="Y182" s="3">
        <v>427329</v>
      </c>
      <c r="Z182" s="3" t="s">
        <v>3005</v>
      </c>
      <c r="AA182" s="17">
        <v>45450</v>
      </c>
      <c r="AB182" s="3">
        <v>7</v>
      </c>
      <c r="AC182" s="3"/>
      <c r="AD182" s="3" t="s">
        <v>3993</v>
      </c>
      <c r="AE182" s="3"/>
      <c r="AF182" s="3"/>
      <c r="AG182" s="3"/>
      <c r="AH182" s="6">
        <v>183</v>
      </c>
      <c r="AI182" s="6"/>
      <c r="AJ182" s="6"/>
      <c r="AK182" s="20" t="s">
        <v>1334</v>
      </c>
      <c r="AL182" s="16" t="s">
        <v>1325</v>
      </c>
      <c r="AM182" s="22">
        <v>45672</v>
      </c>
      <c r="AN182" s="20" t="s">
        <v>1545</v>
      </c>
      <c r="AO182" s="16" t="s">
        <v>255</v>
      </c>
      <c r="AP182" s="22">
        <v>45638</v>
      </c>
    </row>
    <row r="183" spans="1:42" ht="12.75" x14ac:dyDescent="0.25">
      <c r="A183" s="26" t="s">
        <v>1712</v>
      </c>
      <c r="B183" s="27" t="s">
        <v>3994</v>
      </c>
      <c r="C183" s="3" t="s">
        <v>1712</v>
      </c>
      <c r="D183" s="15" t="str">
        <f>HYPERLINK("http://nb1969.com/webpi/2023-008002_Webpi.HTML","2023-008002")</f>
        <v>2023-008002</v>
      </c>
      <c r="E183" s="19">
        <v>45183</v>
      </c>
      <c r="F183" s="16" t="s">
        <v>1862</v>
      </c>
      <c r="G183" s="15" t="str">
        <f>HYPERLINK("http://grafico.sapi.gob.ve/marcas/ef2023/2023008002.jpg","mixta")</f>
        <v>mixta</v>
      </c>
      <c r="H183" s="16" t="s">
        <v>2335</v>
      </c>
      <c r="I183" s="3" t="s">
        <v>3995</v>
      </c>
      <c r="J183" s="17">
        <v>45589</v>
      </c>
      <c r="K183" s="17">
        <v>51067</v>
      </c>
      <c r="L183" s="3" t="s">
        <v>2488</v>
      </c>
      <c r="M183" s="3" t="s">
        <v>3001</v>
      </c>
      <c r="N183" s="20" t="s">
        <v>3996</v>
      </c>
      <c r="O183" s="3" t="s">
        <v>2575</v>
      </c>
      <c r="P183" s="3" t="s">
        <v>3997</v>
      </c>
      <c r="Q183" s="20" t="s">
        <v>3998</v>
      </c>
      <c r="R183" s="3" t="s">
        <v>3999</v>
      </c>
      <c r="S183" s="3">
        <v>1109862</v>
      </c>
      <c r="T183" s="3" t="s">
        <v>1877</v>
      </c>
      <c r="U183" s="3" t="s">
        <v>4000</v>
      </c>
      <c r="V183" s="3" t="s">
        <v>1878</v>
      </c>
      <c r="W183" s="17">
        <v>45610</v>
      </c>
      <c r="X183" s="3"/>
      <c r="Y183" s="3">
        <v>462060</v>
      </c>
      <c r="Z183" s="3" t="s">
        <v>3005</v>
      </c>
      <c r="AA183" s="17">
        <v>45610</v>
      </c>
      <c r="AB183" s="3">
        <v>44</v>
      </c>
      <c r="AC183" s="3"/>
      <c r="AD183" s="3" t="s">
        <v>4001</v>
      </c>
      <c r="AE183" s="3"/>
      <c r="AF183" s="3"/>
      <c r="AG183" s="3"/>
      <c r="AH183" s="6">
        <v>21</v>
      </c>
      <c r="AI183" s="6"/>
      <c r="AJ183" s="6"/>
      <c r="AK183" s="3"/>
      <c r="AL183" s="3"/>
      <c r="AM183" s="23"/>
      <c r="AN183" s="3"/>
      <c r="AO183" s="3"/>
      <c r="AP183" s="3"/>
    </row>
    <row r="184" spans="1:42" ht="12.75" x14ac:dyDescent="0.25">
      <c r="A184" s="26" t="s">
        <v>1580</v>
      </c>
      <c r="B184" s="27" t="s">
        <v>4002</v>
      </c>
      <c r="C184" s="3" t="s">
        <v>1580</v>
      </c>
      <c r="D184" s="15" t="str">
        <f>HYPERLINK("http://nb1969.com/webpi/2023-008003_Webpi.HTML","2023-008003")</f>
        <v>2023-008003</v>
      </c>
      <c r="E184" s="19">
        <v>45183</v>
      </c>
      <c r="F184" s="16" t="s">
        <v>1846</v>
      </c>
      <c r="G184" s="16" t="s">
        <v>1863</v>
      </c>
      <c r="H184" s="16" t="s">
        <v>1847</v>
      </c>
      <c r="I184" s="3" t="s">
        <v>4003</v>
      </c>
      <c r="J184" s="17">
        <v>45589</v>
      </c>
      <c r="K184" s="17">
        <v>51067</v>
      </c>
      <c r="L184" s="3" t="s">
        <v>2489</v>
      </c>
      <c r="M184" s="3" t="s">
        <v>3001</v>
      </c>
      <c r="N184" s="20" t="s">
        <v>4004</v>
      </c>
      <c r="O184" s="3" t="s">
        <v>2575</v>
      </c>
      <c r="P184" s="3" t="s">
        <v>4005</v>
      </c>
      <c r="Q184" s="20"/>
      <c r="R184" s="3"/>
      <c r="S184" s="3">
        <v>1130159</v>
      </c>
      <c r="T184" s="3" t="s">
        <v>2490</v>
      </c>
      <c r="U184" s="3" t="s">
        <v>4006</v>
      </c>
      <c r="V184" s="3" t="s">
        <v>1878</v>
      </c>
      <c r="W184" s="17">
        <v>45594</v>
      </c>
      <c r="X184" s="3"/>
      <c r="Y184" s="3">
        <v>458555</v>
      </c>
      <c r="Z184" s="3" t="s">
        <v>3005</v>
      </c>
      <c r="AA184" s="17">
        <v>45594</v>
      </c>
      <c r="AB184" s="3">
        <v>3</v>
      </c>
      <c r="AC184" s="3"/>
      <c r="AD184" s="3" t="s">
        <v>4007</v>
      </c>
      <c r="AE184" s="3"/>
      <c r="AF184" s="3"/>
      <c r="AG184" s="3"/>
      <c r="AH184" s="6">
        <v>110</v>
      </c>
      <c r="AI184" s="6"/>
      <c r="AJ184" s="6"/>
      <c r="AK184" s="3"/>
      <c r="AL184" s="3"/>
      <c r="AM184" s="23"/>
      <c r="AN184" s="20"/>
      <c r="AO184" s="16"/>
      <c r="AP184" s="22"/>
    </row>
    <row r="185" spans="1:42" ht="12.75" x14ac:dyDescent="0.25">
      <c r="A185" s="26" t="s">
        <v>1759</v>
      </c>
      <c r="B185" s="27" t="s">
        <v>4008</v>
      </c>
      <c r="C185" s="3" t="s">
        <v>1759</v>
      </c>
      <c r="D185" s="15" t="str">
        <f>HYPERLINK("http://nb1969.com/webpi/2023-008010_Webpi.HTML","2023-008010")</f>
        <v>2023-008010</v>
      </c>
      <c r="E185" s="19">
        <v>45183</v>
      </c>
      <c r="F185" s="16" t="s">
        <v>1846</v>
      </c>
      <c r="G185" s="15" t="str">
        <f>HYPERLINK("http://grafico.sapi.gob.ve/marcas/ef2023/2023008010.jpg","mixta")</f>
        <v>mixta</v>
      </c>
      <c r="H185" s="16" t="s">
        <v>2164</v>
      </c>
      <c r="I185" s="3"/>
      <c r="J185" s="3"/>
      <c r="K185" s="17">
        <v>45385</v>
      </c>
      <c r="L185" s="3" t="s">
        <v>2491</v>
      </c>
      <c r="M185" s="3" t="s">
        <v>3019</v>
      </c>
      <c r="N185" s="20" t="s">
        <v>4009</v>
      </c>
      <c r="O185" s="3" t="s">
        <v>2492</v>
      </c>
      <c r="P185" s="3"/>
      <c r="Q185" s="20" t="s">
        <v>4010</v>
      </c>
      <c r="R185" s="3"/>
      <c r="S185" s="3" t="s">
        <v>4011</v>
      </c>
      <c r="T185" s="3" t="s">
        <v>4012</v>
      </c>
      <c r="U185" s="3" t="s">
        <v>4013</v>
      </c>
      <c r="V185" s="3" t="s">
        <v>2909</v>
      </c>
      <c r="W185" s="17">
        <v>45407</v>
      </c>
      <c r="X185" s="3"/>
      <c r="Y185" s="3">
        <v>0</v>
      </c>
      <c r="Z185" s="3" t="s">
        <v>3019</v>
      </c>
      <c r="AA185" s="17">
        <v>45407</v>
      </c>
      <c r="AB185" s="3" t="s">
        <v>4014</v>
      </c>
      <c r="AC185" s="3"/>
      <c r="AD185" s="3" t="s">
        <v>4015</v>
      </c>
      <c r="AE185" s="3"/>
      <c r="AF185" s="3"/>
      <c r="AG185" s="3"/>
      <c r="AH185" s="6">
        <v>64</v>
      </c>
      <c r="AI185" s="6"/>
      <c r="AJ185" s="6"/>
      <c r="AK185" s="20" t="s">
        <v>1348</v>
      </c>
      <c r="AL185" s="16" t="s">
        <v>1329</v>
      </c>
      <c r="AM185" s="22">
        <v>45710</v>
      </c>
      <c r="AN185" s="20"/>
      <c r="AO185" s="16"/>
      <c r="AP185" s="22"/>
    </row>
    <row r="186" spans="1:42" ht="12.75" x14ac:dyDescent="0.25">
      <c r="A186" s="26" t="s">
        <v>1836</v>
      </c>
      <c r="B186" s="27" t="s">
        <v>4016</v>
      </c>
      <c r="C186" s="3" t="s">
        <v>1836</v>
      </c>
      <c r="D186" s="15" t="str">
        <f>HYPERLINK("http://nb1969.com/webpi/2023-008205_Webpi.HTML","2023-008205")</f>
        <v>2023-008205</v>
      </c>
      <c r="E186" s="19">
        <v>45190</v>
      </c>
      <c r="F186" s="16" t="s">
        <v>2116</v>
      </c>
      <c r="G186" s="16" t="s">
        <v>1863</v>
      </c>
      <c r="H186" s="16" t="s">
        <v>2117</v>
      </c>
      <c r="I186" s="3"/>
      <c r="J186" s="3"/>
      <c r="K186" s="17">
        <v>45343</v>
      </c>
      <c r="L186" s="3" t="s">
        <v>2493</v>
      </c>
      <c r="M186" s="3" t="s">
        <v>3019</v>
      </c>
      <c r="N186" s="20" t="s">
        <v>4017</v>
      </c>
      <c r="O186" s="3" t="s">
        <v>2494</v>
      </c>
      <c r="P186" s="3" t="s">
        <v>2495</v>
      </c>
      <c r="Q186" s="20"/>
      <c r="R186" s="3"/>
      <c r="S186" s="3">
        <v>1128677</v>
      </c>
      <c r="T186" s="3" t="s">
        <v>2496</v>
      </c>
      <c r="U186" s="3" t="s">
        <v>2497</v>
      </c>
      <c r="V186" s="3" t="s">
        <v>2168</v>
      </c>
      <c r="W186" s="17">
        <v>45362</v>
      </c>
      <c r="X186" s="3"/>
      <c r="Y186" s="3">
        <v>0</v>
      </c>
      <c r="Z186" s="3" t="s">
        <v>3019</v>
      </c>
      <c r="AA186" s="17">
        <v>45362</v>
      </c>
      <c r="AB186" s="3" t="s">
        <v>4018</v>
      </c>
      <c r="AC186" s="3"/>
      <c r="AD186" s="3" t="s">
        <v>4019</v>
      </c>
      <c r="AE186" s="3"/>
      <c r="AF186" s="3"/>
      <c r="AG186" s="3"/>
      <c r="AH186" s="6">
        <v>122</v>
      </c>
      <c r="AI186" s="6"/>
      <c r="AJ186" s="6"/>
      <c r="AK186" s="16"/>
      <c r="AL186" s="16"/>
      <c r="AM186" s="22"/>
      <c r="AN186" s="3"/>
      <c r="AO186" s="3"/>
      <c r="AP186" s="3"/>
    </row>
    <row r="187" spans="1:42" ht="12.75" x14ac:dyDescent="0.25">
      <c r="A187" s="26" t="s">
        <v>1648</v>
      </c>
      <c r="B187" s="27" t="s">
        <v>4020</v>
      </c>
      <c r="C187" s="3" t="s">
        <v>1648</v>
      </c>
      <c r="D187" s="15" t="str">
        <f>HYPERLINK("http://nb1969.com/webpi/2023-008286_Webpi.HTML","2023-008286")</f>
        <v>2023-008286</v>
      </c>
      <c r="E187" s="19">
        <v>45194</v>
      </c>
      <c r="F187" s="16" t="s">
        <v>1846</v>
      </c>
      <c r="G187" s="16" t="s">
        <v>1863</v>
      </c>
      <c r="H187" s="16" t="s">
        <v>1847</v>
      </c>
      <c r="I187" s="3"/>
      <c r="J187" s="3"/>
      <c r="K187" s="17">
        <v>45544</v>
      </c>
      <c r="L187" s="3" t="s">
        <v>2498</v>
      </c>
      <c r="M187" s="3" t="s">
        <v>3046</v>
      </c>
      <c r="N187" s="20" t="s">
        <v>4021</v>
      </c>
      <c r="O187" s="3" t="s">
        <v>2499</v>
      </c>
      <c r="P187" s="3"/>
      <c r="Q187" s="20"/>
      <c r="R187" s="3"/>
      <c r="S187" s="3">
        <v>1127883</v>
      </c>
      <c r="T187" s="3" t="s">
        <v>2499</v>
      </c>
      <c r="U187" s="3" t="s">
        <v>2500</v>
      </c>
      <c r="V187" s="3" t="s">
        <v>1861</v>
      </c>
      <c r="W187" s="17">
        <v>45520</v>
      </c>
      <c r="X187" s="17">
        <v>45544</v>
      </c>
      <c r="Y187" s="3">
        <v>633</v>
      </c>
      <c r="Z187" s="3" t="s">
        <v>3048</v>
      </c>
      <c r="AA187" s="17">
        <v>45523</v>
      </c>
      <c r="AB187" s="3" t="s">
        <v>4022</v>
      </c>
      <c r="AC187" s="3"/>
      <c r="AD187" s="3" t="s">
        <v>4023</v>
      </c>
      <c r="AE187" s="3"/>
      <c r="AF187" s="3"/>
      <c r="AG187" s="3"/>
      <c r="AH187" s="6">
        <v>133</v>
      </c>
      <c r="AI187" s="6"/>
      <c r="AJ187" s="6"/>
      <c r="AK187" s="20" t="s">
        <v>1346</v>
      </c>
      <c r="AL187" s="16" t="s">
        <v>1328</v>
      </c>
      <c r="AM187" s="22">
        <v>45711</v>
      </c>
      <c r="AN187" s="20"/>
      <c r="AO187" s="16"/>
      <c r="AP187" s="22"/>
    </row>
    <row r="188" spans="1:42" ht="12.75" x14ac:dyDescent="0.25">
      <c r="A188" s="26" t="s">
        <v>1796</v>
      </c>
      <c r="B188" s="27" t="s">
        <v>4024</v>
      </c>
      <c r="C188" s="3" t="s">
        <v>1796</v>
      </c>
      <c r="D188" s="15" t="str">
        <f>HYPERLINK("http://nb1969.com/webpi/2023-008291_Webpi.HTML","2023-008291")</f>
        <v>2023-008291</v>
      </c>
      <c r="E188" s="19">
        <v>45195</v>
      </c>
      <c r="F188" s="16" t="s">
        <v>1846</v>
      </c>
      <c r="G188" s="15" t="str">
        <f>HYPERLINK("http://grafico.sapi.gob.ve/marcas/ef2023/2023008291.jpg","mixta")</f>
        <v>mixta</v>
      </c>
      <c r="H188" s="16" t="s">
        <v>2300</v>
      </c>
      <c r="I188" s="3"/>
      <c r="J188" s="3"/>
      <c r="K188" s="17">
        <v>45562</v>
      </c>
      <c r="L188" s="3" t="s">
        <v>2501</v>
      </c>
      <c r="M188" s="3" t="s">
        <v>2846</v>
      </c>
      <c r="N188" s="20" t="s">
        <v>4025</v>
      </c>
      <c r="O188" s="3" t="s">
        <v>2502</v>
      </c>
      <c r="P188" s="3"/>
      <c r="Q188" s="20" t="s">
        <v>4026</v>
      </c>
      <c r="R188" s="3"/>
      <c r="S188" s="3">
        <v>1121862</v>
      </c>
      <c r="T188" s="3" t="s">
        <v>2503</v>
      </c>
      <c r="U188" s="3" t="s">
        <v>2504</v>
      </c>
      <c r="V188" s="3" t="s">
        <v>1855</v>
      </c>
      <c r="W188" s="17">
        <v>45547</v>
      </c>
      <c r="X188" s="3"/>
      <c r="Y188" s="3">
        <v>633</v>
      </c>
      <c r="Z188" s="3" t="s">
        <v>3086</v>
      </c>
      <c r="AA188" s="17">
        <v>45547</v>
      </c>
      <c r="AB188" s="3" t="s">
        <v>4027</v>
      </c>
      <c r="AC188" s="3" t="s">
        <v>4028</v>
      </c>
      <c r="AD188" s="3" t="s">
        <v>4029</v>
      </c>
      <c r="AE188" s="3"/>
      <c r="AF188" s="3"/>
      <c r="AG188" s="3"/>
      <c r="AH188" s="6">
        <v>9</v>
      </c>
      <c r="AI188" s="6"/>
      <c r="AJ188" s="6"/>
      <c r="AK188" s="3"/>
      <c r="AL188" s="3"/>
      <c r="AM188" s="23"/>
      <c r="AN188" s="3"/>
      <c r="AO188" s="3"/>
      <c r="AP188" s="3"/>
    </row>
    <row r="189" spans="1:42" ht="12.75" x14ac:dyDescent="0.25">
      <c r="A189" s="26" t="s">
        <v>1832</v>
      </c>
      <c r="B189" s="27" t="s">
        <v>4030</v>
      </c>
      <c r="C189" s="3" t="s">
        <v>1832</v>
      </c>
      <c r="D189" s="15" t="str">
        <f>HYPERLINK("http://nb1969.com/webpi/2023-008354_Webpi.HTML","2023-008354")</f>
        <v>2023-008354</v>
      </c>
      <c r="E189" s="19">
        <v>45195</v>
      </c>
      <c r="F189" s="16" t="s">
        <v>1846</v>
      </c>
      <c r="G189" s="16" t="s">
        <v>1863</v>
      </c>
      <c r="H189" s="16" t="s">
        <v>1847</v>
      </c>
      <c r="I189" s="3" t="s">
        <v>4031</v>
      </c>
      <c r="J189" s="17">
        <v>45393</v>
      </c>
      <c r="K189" s="17">
        <v>50871</v>
      </c>
      <c r="L189" s="3" t="s">
        <v>2505</v>
      </c>
      <c r="M189" s="3" t="s">
        <v>3001</v>
      </c>
      <c r="N189" s="20" t="s">
        <v>2506</v>
      </c>
      <c r="O189" s="3" t="s">
        <v>2200</v>
      </c>
      <c r="P189" s="3" t="s">
        <v>2507</v>
      </c>
      <c r="Q189" s="20"/>
      <c r="R189" s="3"/>
      <c r="S189" s="3">
        <v>1138407</v>
      </c>
      <c r="T189" s="3" t="s">
        <v>4032</v>
      </c>
      <c r="U189" s="3" t="s">
        <v>4033</v>
      </c>
      <c r="V189" s="3" t="s">
        <v>1855</v>
      </c>
      <c r="W189" s="17">
        <v>45422</v>
      </c>
      <c r="X189" s="3"/>
      <c r="Y189" s="3">
        <v>421799</v>
      </c>
      <c r="Z189" s="3" t="s">
        <v>3005</v>
      </c>
      <c r="AA189" s="17">
        <v>45422</v>
      </c>
      <c r="AB189" s="3">
        <v>3</v>
      </c>
      <c r="AC189" s="3"/>
      <c r="AD189" s="3" t="s">
        <v>4034</v>
      </c>
      <c r="AE189" s="3"/>
      <c r="AF189" s="3"/>
      <c r="AG189" s="3"/>
      <c r="AH189" s="6">
        <v>55</v>
      </c>
      <c r="AI189" s="6"/>
      <c r="AJ189" s="6"/>
      <c r="AK189" s="16"/>
      <c r="AL189" s="16"/>
      <c r="AM189" s="22"/>
      <c r="AN189" s="3"/>
      <c r="AO189" s="3"/>
      <c r="AP189" s="3"/>
    </row>
    <row r="190" spans="1:42" ht="12.75" x14ac:dyDescent="0.25">
      <c r="A190" s="26" t="s">
        <v>1639</v>
      </c>
      <c r="B190" s="27" t="s">
        <v>4035</v>
      </c>
      <c r="C190" s="3" t="s">
        <v>1639</v>
      </c>
      <c r="D190" s="15" t="str">
        <f>HYPERLINK("http://nb1969.com/webpi/2023-008657_Webpi.HTML","2023-008657")</f>
        <v>2023-008657</v>
      </c>
      <c r="E190" s="19">
        <v>45203</v>
      </c>
      <c r="F190" s="16" t="s">
        <v>1846</v>
      </c>
      <c r="G190" s="16" t="s">
        <v>1863</v>
      </c>
      <c r="H190" s="16" t="s">
        <v>2411</v>
      </c>
      <c r="I190" s="3" t="s">
        <v>4036</v>
      </c>
      <c r="J190" s="17">
        <v>45436</v>
      </c>
      <c r="K190" s="17">
        <v>50914</v>
      </c>
      <c r="L190" s="3" t="s">
        <v>2508</v>
      </c>
      <c r="M190" s="3" t="s">
        <v>3001</v>
      </c>
      <c r="N190" s="20" t="s">
        <v>4037</v>
      </c>
      <c r="O190" s="3" t="s">
        <v>4038</v>
      </c>
      <c r="P190" s="3" t="s">
        <v>2509</v>
      </c>
      <c r="Q190" s="20"/>
      <c r="R190" s="3"/>
      <c r="S190" s="3">
        <v>1130425</v>
      </c>
      <c r="T190" s="3" t="s">
        <v>2510</v>
      </c>
      <c r="U190" s="3" t="s">
        <v>4039</v>
      </c>
      <c r="V190" s="3" t="s">
        <v>1850</v>
      </c>
      <c r="W190" s="17">
        <v>45463</v>
      </c>
      <c r="X190" s="3"/>
      <c r="Y190" s="3">
        <v>430323</v>
      </c>
      <c r="Z190" s="3" t="s">
        <v>3005</v>
      </c>
      <c r="AA190" s="17">
        <v>45463</v>
      </c>
      <c r="AB190" s="3">
        <v>14</v>
      </c>
      <c r="AC190" s="3"/>
      <c r="AD190" s="3" t="s">
        <v>4040</v>
      </c>
      <c r="AE190" s="3"/>
      <c r="AF190" s="3"/>
      <c r="AG190" s="3"/>
      <c r="AH190" s="6">
        <v>52</v>
      </c>
      <c r="AI190" s="6"/>
      <c r="AJ190" s="6"/>
      <c r="AK190" s="3"/>
      <c r="AL190" s="3"/>
      <c r="AM190" s="23"/>
      <c r="AN190" s="3"/>
      <c r="AO190" s="3"/>
      <c r="AP190" s="3"/>
    </row>
    <row r="191" spans="1:42" ht="12.75" x14ac:dyDescent="0.25">
      <c r="A191" s="26" t="s">
        <v>1626</v>
      </c>
      <c r="B191" s="27" t="s">
        <v>4041</v>
      </c>
      <c r="C191" s="3" t="s">
        <v>1626</v>
      </c>
      <c r="D191" s="15" t="str">
        <f>HYPERLINK("http://nb1969.com/webpi/2023-008677_Webpi.HTML","2023-008677")</f>
        <v>2023-008677</v>
      </c>
      <c r="E191" s="19">
        <v>45203</v>
      </c>
      <c r="F191" s="16" t="s">
        <v>1862</v>
      </c>
      <c r="G191" s="15" t="str">
        <f>HYPERLINK("http://grafico.sapi.gob.ve/marcas/ef2023/2023008677.jpg","mixta")</f>
        <v>mixta</v>
      </c>
      <c r="H191" s="16" t="s">
        <v>1946</v>
      </c>
      <c r="I191" s="3"/>
      <c r="J191" s="3"/>
      <c r="K191" s="17">
        <v>45502</v>
      </c>
      <c r="L191" s="3" t="s">
        <v>2511</v>
      </c>
      <c r="M191" s="3" t="s">
        <v>3121</v>
      </c>
      <c r="N191" s="20" t="s">
        <v>4042</v>
      </c>
      <c r="O191" s="3" t="s">
        <v>2512</v>
      </c>
      <c r="P191" s="3"/>
      <c r="Q191" s="20" t="s">
        <v>4043</v>
      </c>
      <c r="R191" s="3"/>
      <c r="S191" s="3">
        <v>1075244</v>
      </c>
      <c r="T191" s="3" t="s">
        <v>2513</v>
      </c>
      <c r="U191" s="3" t="s">
        <v>2514</v>
      </c>
      <c r="V191" s="3" t="s">
        <v>1855</v>
      </c>
      <c r="W191" s="17">
        <v>45491</v>
      </c>
      <c r="X191" s="3"/>
      <c r="Y191" s="3">
        <v>632</v>
      </c>
      <c r="Z191" s="3" t="s">
        <v>3768</v>
      </c>
      <c r="AA191" s="17">
        <v>45491</v>
      </c>
      <c r="AB191" s="3" t="s">
        <v>4044</v>
      </c>
      <c r="AC191" s="3" t="s">
        <v>4045</v>
      </c>
      <c r="AD191" s="3" t="s">
        <v>4046</v>
      </c>
      <c r="AE191" s="3"/>
      <c r="AF191" s="3"/>
      <c r="AG191" s="3"/>
      <c r="AH191" s="6">
        <v>160</v>
      </c>
      <c r="AI191" s="6"/>
      <c r="AJ191" s="6"/>
      <c r="AK191" s="3"/>
      <c r="AL191" s="3"/>
      <c r="AM191" s="23"/>
      <c r="AN191" s="3"/>
      <c r="AO191" s="3"/>
      <c r="AP191" s="3"/>
    </row>
    <row r="192" spans="1:42" ht="12.75" x14ac:dyDescent="0.25">
      <c r="A192" s="26" t="s">
        <v>1631</v>
      </c>
      <c r="B192" s="27" t="s">
        <v>4047</v>
      </c>
      <c r="C192" s="3" t="s">
        <v>1631</v>
      </c>
      <c r="D192" s="15" t="str">
        <f>HYPERLINK("http://nb1969.com/webpi/2023-008927_Webpi.HTML","2023-008927")</f>
        <v>2023-008927</v>
      </c>
      <c r="E192" s="19">
        <v>45212</v>
      </c>
      <c r="F192" s="16" t="s">
        <v>1902</v>
      </c>
      <c r="G192" s="15" t="str">
        <f>HYPERLINK("http://grafico.sapi.gob.ve/marcas/ef2023/2023008927.jpg","mixta")</f>
        <v>mixta</v>
      </c>
      <c r="H192" s="16" t="s">
        <v>1903</v>
      </c>
      <c r="I192" s="3" t="s">
        <v>4048</v>
      </c>
      <c r="J192" s="17">
        <v>45589</v>
      </c>
      <c r="K192" s="17">
        <v>51067</v>
      </c>
      <c r="L192" s="3" t="s">
        <v>2515</v>
      </c>
      <c r="M192" s="3" t="s">
        <v>3001</v>
      </c>
      <c r="N192" s="20" t="s">
        <v>4049</v>
      </c>
      <c r="O192" s="3" t="s">
        <v>2516</v>
      </c>
      <c r="P192" s="3"/>
      <c r="Q192" s="20" t="s">
        <v>4050</v>
      </c>
      <c r="R192" s="3"/>
      <c r="S192" s="3">
        <v>1124293</v>
      </c>
      <c r="T192" s="3" t="s">
        <v>2517</v>
      </c>
      <c r="U192" s="3" t="s">
        <v>2518</v>
      </c>
      <c r="V192" s="3" t="s">
        <v>1855</v>
      </c>
      <c r="W192" s="17">
        <v>45618</v>
      </c>
      <c r="X192" s="3"/>
      <c r="Y192" s="3">
        <v>464010</v>
      </c>
      <c r="Z192" s="3" t="s">
        <v>3005</v>
      </c>
      <c r="AA192" s="17">
        <v>45618</v>
      </c>
      <c r="AB192" s="3">
        <v>46</v>
      </c>
      <c r="AC192" s="3"/>
      <c r="AD192" s="3" t="s">
        <v>4051</v>
      </c>
      <c r="AE192" s="3"/>
      <c r="AF192" s="3"/>
      <c r="AG192" s="3"/>
      <c r="AH192" s="6">
        <v>1</v>
      </c>
      <c r="AI192" s="6"/>
      <c r="AJ192" s="6"/>
      <c r="AK192" s="3"/>
      <c r="AL192" s="3"/>
      <c r="AM192" s="23"/>
      <c r="AN192" s="3"/>
      <c r="AO192" s="3"/>
      <c r="AP192" s="3"/>
    </row>
    <row r="193" spans="1:42" ht="12.75" x14ac:dyDescent="0.25">
      <c r="A193" s="26" t="s">
        <v>1729</v>
      </c>
      <c r="B193" s="27" t="s">
        <v>4052</v>
      </c>
      <c r="C193" s="3" t="s">
        <v>1729</v>
      </c>
      <c r="D193" s="15" t="str">
        <f>HYPERLINK("http://nb1969.com/webpi/2023-009040_Webpi.HTML","2023-009040")</f>
        <v>2023-009040</v>
      </c>
      <c r="E193" s="19">
        <v>45216</v>
      </c>
      <c r="F193" s="16" t="s">
        <v>1846</v>
      </c>
      <c r="G193" s="15" t="str">
        <f>HYPERLINK("http://grafico.sapi.gob.ve/marcas/ef2023/2023009040.jpg","mixta")</f>
        <v>mixta</v>
      </c>
      <c r="H193" s="16" t="s">
        <v>1937</v>
      </c>
      <c r="I193" s="3" t="s">
        <v>4053</v>
      </c>
      <c r="J193" s="17">
        <v>45589</v>
      </c>
      <c r="K193" s="17">
        <v>51067</v>
      </c>
      <c r="L193" s="3" t="s">
        <v>2519</v>
      </c>
      <c r="M193" s="3" t="s">
        <v>3001</v>
      </c>
      <c r="N193" s="20" t="s">
        <v>4054</v>
      </c>
      <c r="O193" s="3" t="s">
        <v>2012</v>
      </c>
      <c r="P193" s="3" t="s">
        <v>4055</v>
      </c>
      <c r="Q193" s="20" t="s">
        <v>4056</v>
      </c>
      <c r="R193" s="3" t="s">
        <v>4057</v>
      </c>
      <c r="S193" s="3">
        <v>1130561</v>
      </c>
      <c r="T193" s="3" t="s">
        <v>4058</v>
      </c>
      <c r="U193" s="3" t="s">
        <v>4059</v>
      </c>
      <c r="V193" s="3" t="s">
        <v>2520</v>
      </c>
      <c r="W193" s="17">
        <v>45616</v>
      </c>
      <c r="X193" s="3"/>
      <c r="Y193" s="3">
        <v>463525</v>
      </c>
      <c r="Z193" s="3" t="s">
        <v>3005</v>
      </c>
      <c r="AA193" s="17">
        <v>45616</v>
      </c>
      <c r="AB193" s="3">
        <v>9</v>
      </c>
      <c r="AC193" s="3"/>
      <c r="AD193" s="3" t="s">
        <v>4060</v>
      </c>
      <c r="AE193" s="3"/>
      <c r="AF193" s="3"/>
      <c r="AG193" s="3"/>
      <c r="AH193" s="6">
        <v>138</v>
      </c>
      <c r="AI193" s="6"/>
      <c r="AJ193" s="6"/>
      <c r="AK193" s="20" t="s">
        <v>1358</v>
      </c>
      <c r="AL193" s="16" t="s">
        <v>180</v>
      </c>
      <c r="AM193" s="22">
        <v>45557</v>
      </c>
      <c r="AN193" s="20"/>
      <c r="AO193" s="16"/>
      <c r="AP193" s="22"/>
    </row>
    <row r="194" spans="1:42" ht="12.75" x14ac:dyDescent="0.25">
      <c r="A194" s="26" t="s">
        <v>1612</v>
      </c>
      <c r="B194" s="27" t="s">
        <v>4061</v>
      </c>
      <c r="C194" s="3" t="s">
        <v>1612</v>
      </c>
      <c r="D194" s="15" t="str">
        <f>HYPERLINK("http://nb1969.com/webpi/2023-009247_Webpi.HTML","2023-009247")</f>
        <v>2023-009247</v>
      </c>
      <c r="E194" s="19">
        <v>45219</v>
      </c>
      <c r="F194" s="16" t="s">
        <v>1846</v>
      </c>
      <c r="G194" s="16" t="s">
        <v>1863</v>
      </c>
      <c r="H194" s="16" t="s">
        <v>2099</v>
      </c>
      <c r="I194" s="3" t="s">
        <v>4062</v>
      </c>
      <c r="J194" s="17">
        <v>45436</v>
      </c>
      <c r="K194" s="17">
        <v>50914</v>
      </c>
      <c r="L194" s="3" t="s">
        <v>2521</v>
      </c>
      <c r="M194" s="3" t="s">
        <v>3001</v>
      </c>
      <c r="N194" s="20" t="s">
        <v>4063</v>
      </c>
      <c r="O194" s="3" t="s">
        <v>2024</v>
      </c>
      <c r="P194" s="3"/>
      <c r="Q194" s="20"/>
      <c r="R194" s="3"/>
      <c r="S194" s="3">
        <v>1125297</v>
      </c>
      <c r="T194" s="3" t="s">
        <v>2522</v>
      </c>
      <c r="U194" s="3" t="s">
        <v>2523</v>
      </c>
      <c r="V194" s="3" t="s">
        <v>1855</v>
      </c>
      <c r="W194" s="17">
        <v>45474</v>
      </c>
      <c r="X194" s="3"/>
      <c r="Y194" s="3">
        <v>432285</v>
      </c>
      <c r="Z194" s="3" t="s">
        <v>3005</v>
      </c>
      <c r="AA194" s="17">
        <v>45474</v>
      </c>
      <c r="AB194" s="3">
        <v>7</v>
      </c>
      <c r="AC194" s="3"/>
      <c r="AD194" s="3" t="s">
        <v>4064</v>
      </c>
      <c r="AE194" s="3"/>
      <c r="AF194" s="3"/>
      <c r="AG194" s="3"/>
      <c r="AH194" s="6">
        <v>96</v>
      </c>
      <c r="AI194" s="6"/>
      <c r="AJ194" s="6"/>
      <c r="AK194" s="3"/>
      <c r="AL194" s="3"/>
      <c r="AM194" s="23"/>
      <c r="AN194" s="3"/>
      <c r="AO194" s="3"/>
      <c r="AP194" s="3"/>
    </row>
    <row r="195" spans="1:42" ht="12.75" x14ac:dyDescent="0.25">
      <c r="A195" s="26" t="s">
        <v>1703</v>
      </c>
      <c r="B195" s="27" t="s">
        <v>4065</v>
      </c>
      <c r="C195" s="3" t="s">
        <v>1703</v>
      </c>
      <c r="D195" s="15" t="str">
        <f>HYPERLINK("http://nb1969.com/webpi/2023-009386_Webpi.HTML","2023-009386")</f>
        <v>2023-009386</v>
      </c>
      <c r="E195" s="19">
        <v>45224</v>
      </c>
      <c r="F195" s="16" t="s">
        <v>1862</v>
      </c>
      <c r="G195" s="15" t="str">
        <f>HYPERLINK("http://grafico.sapi.gob.ve/marcas/ef2023/2023009386.jpg","mixta")</f>
        <v>mixta</v>
      </c>
      <c r="H195" s="16" t="s">
        <v>1864</v>
      </c>
      <c r="I195" s="3" t="s">
        <v>4066</v>
      </c>
      <c r="J195" s="17">
        <v>45523</v>
      </c>
      <c r="K195" s="17">
        <v>51001</v>
      </c>
      <c r="L195" s="3" t="s">
        <v>2524</v>
      </c>
      <c r="M195" s="3" t="s">
        <v>3001</v>
      </c>
      <c r="N195" s="20" t="s">
        <v>4067</v>
      </c>
      <c r="O195" s="3" t="s">
        <v>2525</v>
      </c>
      <c r="P195" s="3"/>
      <c r="Q195" s="20" t="s">
        <v>4068</v>
      </c>
      <c r="R195" s="3"/>
      <c r="S195" s="3">
        <v>1130664</v>
      </c>
      <c r="T195" s="3" t="s">
        <v>2525</v>
      </c>
      <c r="U195" s="3" t="s">
        <v>4069</v>
      </c>
      <c r="V195" s="3" t="s">
        <v>1855</v>
      </c>
      <c r="W195" s="17">
        <v>45546</v>
      </c>
      <c r="X195" s="3"/>
      <c r="Y195" s="3">
        <v>446719</v>
      </c>
      <c r="Z195" s="3" t="s">
        <v>3005</v>
      </c>
      <c r="AA195" s="17">
        <v>45546</v>
      </c>
      <c r="AB195" s="3">
        <v>35</v>
      </c>
      <c r="AC195" s="3"/>
      <c r="AD195" s="3" t="s">
        <v>4070</v>
      </c>
      <c r="AE195" s="3"/>
      <c r="AF195" s="3"/>
      <c r="AG195" s="3"/>
      <c r="AH195" s="6">
        <v>132</v>
      </c>
      <c r="AI195" s="6"/>
      <c r="AJ195" s="6"/>
      <c r="AK195" s="3"/>
      <c r="AL195" s="3"/>
      <c r="AM195" s="23"/>
      <c r="AN195" s="3"/>
      <c r="AO195" s="3"/>
      <c r="AP195" s="3"/>
    </row>
    <row r="196" spans="1:42" ht="12.75" x14ac:dyDescent="0.25">
      <c r="A196" s="26" t="s">
        <v>1804</v>
      </c>
      <c r="B196" s="27" t="s">
        <v>4071</v>
      </c>
      <c r="C196" s="3" t="s">
        <v>1804</v>
      </c>
      <c r="D196" s="15" t="str">
        <f>HYPERLINK("http://nb1969.com/webpi/2023-009409_Webpi.HTML","2023-009409")</f>
        <v>2023-009409</v>
      </c>
      <c r="E196" s="19">
        <v>45224</v>
      </c>
      <c r="F196" s="16" t="s">
        <v>1862</v>
      </c>
      <c r="G196" s="16" t="s">
        <v>1863</v>
      </c>
      <c r="H196" s="16" t="s">
        <v>1864</v>
      </c>
      <c r="I196" s="3" t="s">
        <v>4072</v>
      </c>
      <c r="J196" s="17">
        <v>45589</v>
      </c>
      <c r="K196" s="17">
        <v>51067</v>
      </c>
      <c r="L196" s="3" t="s">
        <v>2526</v>
      </c>
      <c r="M196" s="3" t="s">
        <v>3001</v>
      </c>
      <c r="N196" s="20" t="s">
        <v>4073</v>
      </c>
      <c r="O196" s="3" t="s">
        <v>2208</v>
      </c>
      <c r="P196" s="3" t="s">
        <v>4074</v>
      </c>
      <c r="Q196" s="20"/>
      <c r="R196" s="3" t="s">
        <v>4075</v>
      </c>
      <c r="S196" s="3">
        <v>1130668</v>
      </c>
      <c r="T196" s="3" t="s">
        <v>2527</v>
      </c>
      <c r="U196" s="3" t="s">
        <v>4076</v>
      </c>
      <c r="V196" s="3" t="s">
        <v>1878</v>
      </c>
      <c r="W196" s="17">
        <v>45629</v>
      </c>
      <c r="X196" s="3"/>
      <c r="Y196" s="3">
        <v>466770</v>
      </c>
      <c r="Z196" s="3" t="s">
        <v>3005</v>
      </c>
      <c r="AA196" s="17">
        <v>45629</v>
      </c>
      <c r="AB196" s="3">
        <v>35</v>
      </c>
      <c r="AC196" s="3"/>
      <c r="AD196" s="3" t="s">
        <v>4077</v>
      </c>
      <c r="AE196" s="3"/>
      <c r="AF196" s="3"/>
      <c r="AG196" s="3"/>
      <c r="AH196" s="6">
        <v>170</v>
      </c>
      <c r="AI196" s="6"/>
      <c r="AJ196" s="6"/>
      <c r="AK196" s="3"/>
      <c r="AL196" s="3"/>
      <c r="AM196" s="23"/>
      <c r="AN196" s="3"/>
      <c r="AO196" s="3"/>
      <c r="AP196" s="3"/>
    </row>
    <row r="197" spans="1:42" ht="12.75" x14ac:dyDescent="0.25">
      <c r="A197" s="26" t="s">
        <v>1608</v>
      </c>
      <c r="B197" s="27" t="s">
        <v>4078</v>
      </c>
      <c r="C197" s="3" t="s">
        <v>1608</v>
      </c>
      <c r="D197" s="15" t="str">
        <f>HYPERLINK("http://nb1969.com/webpi/2023-009487_Webpi.HTML","2023-009487")</f>
        <v>2023-009487</v>
      </c>
      <c r="E197" s="19">
        <v>45229</v>
      </c>
      <c r="F197" s="16" t="s">
        <v>1902</v>
      </c>
      <c r="G197" s="15" t="str">
        <f>HYPERLINK("http://grafico.sapi.gob.ve/marcas/ef2023/2023009487.jpg","mixta")</f>
        <v>mixta</v>
      </c>
      <c r="H197" s="16" t="s">
        <v>1903</v>
      </c>
      <c r="I197" s="3" t="s">
        <v>4079</v>
      </c>
      <c r="J197" s="17">
        <v>45436</v>
      </c>
      <c r="K197" s="17">
        <v>50914</v>
      </c>
      <c r="L197" s="3" t="s">
        <v>2528</v>
      </c>
      <c r="M197" s="3" t="s">
        <v>3001</v>
      </c>
      <c r="N197" s="20" t="s">
        <v>4080</v>
      </c>
      <c r="O197" s="3" t="s">
        <v>2529</v>
      </c>
      <c r="P197" s="3"/>
      <c r="Q197" s="20" t="s">
        <v>4081</v>
      </c>
      <c r="R197" s="3"/>
      <c r="S197" s="3">
        <v>1130709</v>
      </c>
      <c r="T197" s="3" t="s">
        <v>2530</v>
      </c>
      <c r="U197" s="3" t="s">
        <v>2531</v>
      </c>
      <c r="V197" s="3" t="s">
        <v>1855</v>
      </c>
      <c r="W197" s="17">
        <v>45441</v>
      </c>
      <c r="X197" s="3"/>
      <c r="Y197" s="3">
        <v>425509</v>
      </c>
      <c r="Z197" s="3" t="s">
        <v>3005</v>
      </c>
      <c r="AA197" s="17">
        <v>45441</v>
      </c>
      <c r="AB197" s="3">
        <v>46</v>
      </c>
      <c r="AC197" s="3"/>
      <c r="AD197" s="3" t="s">
        <v>4082</v>
      </c>
      <c r="AE197" s="3"/>
      <c r="AF197" s="3"/>
      <c r="AG197" s="3"/>
      <c r="AH197" s="6">
        <v>40</v>
      </c>
      <c r="AI197" s="6"/>
      <c r="AJ197" s="6"/>
      <c r="AK197" s="3"/>
      <c r="AL197" s="3"/>
      <c r="AM197" s="23"/>
      <c r="AN197" s="3"/>
      <c r="AO197" s="3"/>
      <c r="AP197" s="3"/>
    </row>
    <row r="198" spans="1:42" ht="12.75" x14ac:dyDescent="0.25">
      <c r="A198" s="26" t="s">
        <v>1625</v>
      </c>
      <c r="B198" s="27" t="s">
        <v>4083</v>
      </c>
      <c r="C198" s="3" t="s">
        <v>1625</v>
      </c>
      <c r="D198" s="15" t="str">
        <f>HYPERLINK("http://nb1969.com/webpi/2023-009541_Webpi.HTML","2023-009541")</f>
        <v>2023-009541</v>
      </c>
      <c r="E198" s="19">
        <v>45230</v>
      </c>
      <c r="F198" s="16" t="s">
        <v>1846</v>
      </c>
      <c r="G198" s="16" t="s">
        <v>1863</v>
      </c>
      <c r="H198" s="16" t="s">
        <v>1929</v>
      </c>
      <c r="I198" s="3" t="s">
        <v>4084</v>
      </c>
      <c r="J198" s="17">
        <v>45436</v>
      </c>
      <c r="K198" s="17">
        <v>50914</v>
      </c>
      <c r="L198" s="3" t="s">
        <v>2532</v>
      </c>
      <c r="M198" s="3" t="s">
        <v>3001</v>
      </c>
      <c r="N198" s="20" t="s">
        <v>2630</v>
      </c>
      <c r="O198" s="3" t="s">
        <v>4038</v>
      </c>
      <c r="P198" s="3" t="s">
        <v>2533</v>
      </c>
      <c r="Q198" s="20"/>
      <c r="R198" s="3"/>
      <c r="S198" s="3">
        <v>1130738</v>
      </c>
      <c r="T198" s="3" t="s">
        <v>2534</v>
      </c>
      <c r="U198" s="3" t="s">
        <v>4085</v>
      </c>
      <c r="V198" s="3" t="s">
        <v>1923</v>
      </c>
      <c r="W198" s="17">
        <v>45477</v>
      </c>
      <c r="X198" s="3"/>
      <c r="Y198" s="3">
        <v>433519</v>
      </c>
      <c r="Z198" s="3" t="s">
        <v>3005</v>
      </c>
      <c r="AA198" s="17">
        <v>45477</v>
      </c>
      <c r="AB198" s="3">
        <v>5</v>
      </c>
      <c r="AC198" s="3"/>
      <c r="AD198" s="3" t="s">
        <v>4086</v>
      </c>
      <c r="AE198" s="3"/>
      <c r="AF198" s="3"/>
      <c r="AG198" s="3"/>
      <c r="AH198" s="6">
        <v>170</v>
      </c>
      <c r="AI198" s="6"/>
      <c r="AJ198" s="6"/>
      <c r="AK198" s="3"/>
      <c r="AL198" s="3"/>
      <c r="AM198" s="23"/>
      <c r="AN198" s="3"/>
      <c r="AO198" s="3"/>
      <c r="AP198" s="3"/>
    </row>
    <row r="199" spans="1:42" ht="12.75" x14ac:dyDescent="0.25">
      <c r="A199" s="26" t="s">
        <v>1701</v>
      </c>
      <c r="B199" s="27" t="s">
        <v>4087</v>
      </c>
      <c r="C199" s="3" t="s">
        <v>1701</v>
      </c>
      <c r="D199" s="15" t="str">
        <f>HYPERLINK("http://nb1969.com/webpi/2023-009612_Webpi.HTML","2023-009612")</f>
        <v>2023-009612</v>
      </c>
      <c r="E199" s="19">
        <v>45232</v>
      </c>
      <c r="F199" s="16" t="s">
        <v>1846</v>
      </c>
      <c r="G199" s="15" t="str">
        <f>HYPERLINK("http://grafico.sapi.gob.ve/marcas/ef2023/2023009612.jpg","mixta")</f>
        <v>mixta</v>
      </c>
      <c r="H199" s="16" t="s">
        <v>1870</v>
      </c>
      <c r="I199" s="3" t="s">
        <v>4088</v>
      </c>
      <c r="J199" s="17">
        <v>45436</v>
      </c>
      <c r="K199" s="17">
        <v>50914</v>
      </c>
      <c r="L199" s="3" t="s">
        <v>2535</v>
      </c>
      <c r="M199" s="3" t="s">
        <v>3001</v>
      </c>
      <c r="N199" s="20" t="s">
        <v>4089</v>
      </c>
      <c r="O199" s="3" t="s">
        <v>2536</v>
      </c>
      <c r="P199" s="3"/>
      <c r="Q199" s="20" t="s">
        <v>4090</v>
      </c>
      <c r="R199" s="3"/>
      <c r="S199" s="3">
        <v>1119060</v>
      </c>
      <c r="T199" s="3" t="s">
        <v>2537</v>
      </c>
      <c r="U199" s="3" t="s">
        <v>2538</v>
      </c>
      <c r="V199" s="3" t="s">
        <v>1855</v>
      </c>
      <c r="W199" s="17">
        <v>45474</v>
      </c>
      <c r="X199" s="3"/>
      <c r="Y199" s="3">
        <v>432531</v>
      </c>
      <c r="Z199" s="3" t="s">
        <v>3005</v>
      </c>
      <c r="AA199" s="17">
        <v>45474</v>
      </c>
      <c r="AB199" s="3">
        <v>25</v>
      </c>
      <c r="AC199" s="3"/>
      <c r="AD199" s="3" t="s">
        <v>4091</v>
      </c>
      <c r="AE199" s="3"/>
      <c r="AF199" s="3"/>
      <c r="AG199" s="3"/>
      <c r="AH199" s="6">
        <v>136</v>
      </c>
      <c r="AI199" s="6"/>
      <c r="AJ199" s="6"/>
      <c r="AK199" s="20" t="s">
        <v>1340</v>
      </c>
      <c r="AL199" s="16" t="s">
        <v>1327</v>
      </c>
      <c r="AM199" s="22">
        <v>45638</v>
      </c>
      <c r="AN199" s="20"/>
      <c r="AO199" s="16"/>
      <c r="AP199" s="22"/>
    </row>
    <row r="200" spans="1:42" ht="12.75" x14ac:dyDescent="0.25">
      <c r="A200" s="26" t="s">
        <v>1742</v>
      </c>
      <c r="B200" s="27" t="s">
        <v>4092</v>
      </c>
      <c r="C200" s="3" t="s">
        <v>1742</v>
      </c>
      <c r="D200" s="15" t="str">
        <f>HYPERLINK("http://nb1969.com/webpi/2023-009789_Webpi.HTML","2023-009789")</f>
        <v>2023-009789</v>
      </c>
      <c r="E200" s="19">
        <v>45237</v>
      </c>
      <c r="F200" s="16" t="s">
        <v>1862</v>
      </c>
      <c r="G200" s="15" t="str">
        <f>HYPERLINK("http://grafico.sapi.gob.ve/marcas/ef2023/2023009789.jpg","mixta")</f>
        <v>mixta</v>
      </c>
      <c r="H200" s="16" t="s">
        <v>1864</v>
      </c>
      <c r="I200" s="3"/>
      <c r="J200" s="3"/>
      <c r="K200" s="17">
        <v>45757</v>
      </c>
      <c r="L200" s="3" t="s">
        <v>2539</v>
      </c>
      <c r="M200" s="3" t="s">
        <v>4093</v>
      </c>
      <c r="N200" s="20" t="s">
        <v>4094</v>
      </c>
      <c r="O200" s="3" t="s">
        <v>4095</v>
      </c>
      <c r="P200" s="3" t="s">
        <v>4096</v>
      </c>
      <c r="Q200" s="20" t="s">
        <v>4097</v>
      </c>
      <c r="R200" s="3"/>
      <c r="S200" s="3">
        <v>1130822</v>
      </c>
      <c r="T200" s="3" t="s">
        <v>2540</v>
      </c>
      <c r="U200" s="3" t="s">
        <v>4098</v>
      </c>
      <c r="V200" s="3" t="s">
        <v>2541</v>
      </c>
      <c r="W200" s="17">
        <v>45714</v>
      </c>
      <c r="X200" s="17">
        <v>45757</v>
      </c>
      <c r="Y200" s="3">
        <v>639</v>
      </c>
      <c r="Z200" s="3" t="s">
        <v>2612</v>
      </c>
      <c r="AA200" s="17">
        <v>45714</v>
      </c>
      <c r="AB200" s="3" t="s">
        <v>4099</v>
      </c>
      <c r="AC200" s="3" t="s">
        <v>4100</v>
      </c>
      <c r="AD200" s="3" t="s">
        <v>4101</v>
      </c>
      <c r="AE200" s="3"/>
      <c r="AF200" s="3"/>
      <c r="AG200" s="3"/>
      <c r="AH200" s="6">
        <v>48</v>
      </c>
      <c r="AI200" s="6"/>
      <c r="AJ200" s="6"/>
      <c r="AK200" s="3"/>
      <c r="AL200" s="3"/>
      <c r="AM200" s="23"/>
      <c r="AN200" s="3"/>
      <c r="AO200" s="3"/>
      <c r="AP200" s="3"/>
    </row>
    <row r="201" spans="1:42" ht="12.75" x14ac:dyDescent="0.25">
      <c r="A201" s="26" t="s">
        <v>1614</v>
      </c>
      <c r="B201" s="27" t="s">
        <v>4102</v>
      </c>
      <c r="C201" s="3" t="s">
        <v>1614</v>
      </c>
      <c r="D201" s="15" t="str">
        <f>HYPERLINK("http://nb1969.com/webpi/2023-009931_Webpi.HTML","2023-009931")</f>
        <v>2023-009931</v>
      </c>
      <c r="E201" s="19">
        <v>45239</v>
      </c>
      <c r="F201" s="16" t="s">
        <v>1862</v>
      </c>
      <c r="G201" s="15" t="str">
        <f>HYPERLINK("http://grafico.sapi.gob.ve/marcas/ef2023/2023009931.jpg","grafica")</f>
        <v>grafica</v>
      </c>
      <c r="H201" s="16" t="s">
        <v>2170</v>
      </c>
      <c r="I201" s="3"/>
      <c r="J201" s="3"/>
      <c r="K201" s="17">
        <v>45502</v>
      </c>
      <c r="L201" s="3"/>
      <c r="M201" s="3" t="s">
        <v>3025</v>
      </c>
      <c r="N201" s="20" t="s">
        <v>4103</v>
      </c>
      <c r="O201" s="3" t="s">
        <v>2542</v>
      </c>
      <c r="P201" s="3"/>
      <c r="Q201" s="20" t="s">
        <v>4104</v>
      </c>
      <c r="R201" s="3"/>
      <c r="S201" s="3">
        <v>1094202</v>
      </c>
      <c r="T201" s="3" t="s">
        <v>2543</v>
      </c>
      <c r="U201" s="3" t="s">
        <v>4105</v>
      </c>
      <c r="V201" s="3" t="s">
        <v>1855</v>
      </c>
      <c r="W201" s="17">
        <v>45481</v>
      </c>
      <c r="X201" s="17">
        <v>45502</v>
      </c>
      <c r="Y201" s="3">
        <v>632</v>
      </c>
      <c r="Z201" s="3" t="s">
        <v>3027</v>
      </c>
      <c r="AA201" s="17">
        <v>45481</v>
      </c>
      <c r="AB201" s="3" t="s">
        <v>3267</v>
      </c>
      <c r="AC201" s="3"/>
      <c r="AD201" s="3" t="s">
        <v>4106</v>
      </c>
      <c r="AE201" s="3"/>
      <c r="AF201" s="3"/>
      <c r="AG201" s="3"/>
      <c r="AH201" s="6">
        <v>23</v>
      </c>
      <c r="AI201" s="6"/>
      <c r="AJ201" s="6"/>
      <c r="AK201" s="20" t="s">
        <v>1337</v>
      </c>
      <c r="AL201" s="16" t="s">
        <v>300</v>
      </c>
      <c r="AM201" s="22">
        <v>45681</v>
      </c>
      <c r="AN201" s="20"/>
      <c r="AO201" s="16"/>
      <c r="AP201" s="22"/>
    </row>
    <row r="202" spans="1:42" ht="12.75" x14ac:dyDescent="0.25">
      <c r="A202" s="26" t="s">
        <v>1814</v>
      </c>
      <c r="B202" s="27" t="s">
        <v>4107</v>
      </c>
      <c r="C202" s="3" t="s">
        <v>1814</v>
      </c>
      <c r="D202" s="15" t="str">
        <f>HYPERLINK("http://nb1969.com/webpi/2023-009999_Webpi.HTML","2023-009999")</f>
        <v>2023-009999</v>
      </c>
      <c r="E202" s="19">
        <v>45243</v>
      </c>
      <c r="F202" s="16" t="s">
        <v>1846</v>
      </c>
      <c r="G202" s="15" t="str">
        <f>HYPERLINK("http://grafico.sapi.gob.ve/marcas/ef2023/2023009999.jpg","mixta")</f>
        <v>mixta</v>
      </c>
      <c r="H202" s="16" t="s">
        <v>2114</v>
      </c>
      <c r="I202" s="3" t="s">
        <v>4108</v>
      </c>
      <c r="J202" s="17">
        <v>45436</v>
      </c>
      <c r="K202" s="17">
        <v>50914</v>
      </c>
      <c r="L202" s="3" t="s">
        <v>2281</v>
      </c>
      <c r="M202" s="3" t="s">
        <v>3001</v>
      </c>
      <c r="N202" s="20" t="s">
        <v>4109</v>
      </c>
      <c r="O202" s="3" t="s">
        <v>4110</v>
      </c>
      <c r="P202" s="3"/>
      <c r="Q202" s="20" t="s">
        <v>4111</v>
      </c>
      <c r="R202" s="3"/>
      <c r="S202" s="3">
        <v>1117288</v>
      </c>
      <c r="T202" s="3" t="s">
        <v>4112</v>
      </c>
      <c r="U202" s="3" t="s">
        <v>4113</v>
      </c>
      <c r="V202" s="3" t="s">
        <v>1855</v>
      </c>
      <c r="W202" s="17">
        <v>45482</v>
      </c>
      <c r="X202" s="3"/>
      <c r="Y202" s="3">
        <v>0</v>
      </c>
      <c r="Z202" s="3" t="s">
        <v>4114</v>
      </c>
      <c r="AA202" s="17">
        <v>45482</v>
      </c>
      <c r="AB202" s="3" t="s">
        <v>4114</v>
      </c>
      <c r="AC202" s="3"/>
      <c r="AD202" s="3" t="s">
        <v>4115</v>
      </c>
      <c r="AE202" s="3"/>
      <c r="AF202" s="3"/>
      <c r="AG202" s="3"/>
      <c r="AH202" s="6">
        <v>151</v>
      </c>
      <c r="AI202" s="6"/>
      <c r="AJ202" s="6"/>
      <c r="AK202" s="3"/>
      <c r="AL202" s="3"/>
      <c r="AM202" s="23"/>
      <c r="AN202" s="3"/>
      <c r="AO202" s="3"/>
      <c r="AP202" s="3"/>
    </row>
    <row r="203" spans="1:42" ht="12.75" x14ac:dyDescent="0.25">
      <c r="A203" s="26" t="s">
        <v>1635</v>
      </c>
      <c r="B203" s="27" t="s">
        <v>4116</v>
      </c>
      <c r="C203" s="3" t="s">
        <v>1635</v>
      </c>
      <c r="D203" s="15" t="str">
        <f>HYPERLINK("http://nb1969.com/webpi/2024-000059_Webpi.HTML","2024-000059")</f>
        <v>2024-000059</v>
      </c>
      <c r="E203" s="19">
        <v>45301</v>
      </c>
      <c r="F203" s="16" t="s">
        <v>1862</v>
      </c>
      <c r="G203" s="16" t="s">
        <v>1863</v>
      </c>
      <c r="H203" s="16" t="s">
        <v>2335</v>
      </c>
      <c r="I203" s="3" t="s">
        <v>4117</v>
      </c>
      <c r="J203" s="17">
        <v>45548</v>
      </c>
      <c r="K203" s="17">
        <v>51026</v>
      </c>
      <c r="L203" s="3" t="s">
        <v>2544</v>
      </c>
      <c r="M203" s="3" t="s">
        <v>3001</v>
      </c>
      <c r="N203" s="20" t="s">
        <v>4118</v>
      </c>
      <c r="O203" s="3" t="s">
        <v>3661</v>
      </c>
      <c r="P203" s="3" t="s">
        <v>4119</v>
      </c>
      <c r="Q203" s="20"/>
      <c r="R203" s="3"/>
      <c r="S203" s="3">
        <v>1131596</v>
      </c>
      <c r="T203" s="3" t="s">
        <v>2545</v>
      </c>
      <c r="U203" s="3" t="s">
        <v>4120</v>
      </c>
      <c r="V203" s="3" t="s">
        <v>1878</v>
      </c>
      <c r="W203" s="17">
        <v>45575</v>
      </c>
      <c r="X203" s="3"/>
      <c r="Y203" s="3">
        <v>454045</v>
      </c>
      <c r="Z203" s="3" t="s">
        <v>3005</v>
      </c>
      <c r="AA203" s="17">
        <v>45575</v>
      </c>
      <c r="AB203" s="3">
        <v>44</v>
      </c>
      <c r="AC203" s="3"/>
      <c r="AD203" s="3" t="s">
        <v>4121</v>
      </c>
      <c r="AE203" s="3"/>
      <c r="AF203" s="3"/>
      <c r="AG203" s="3"/>
      <c r="AH203" s="6">
        <v>173</v>
      </c>
      <c r="AI203" s="6"/>
      <c r="AJ203" s="6"/>
      <c r="AK203" s="3"/>
      <c r="AL203" s="3"/>
      <c r="AM203" s="23"/>
      <c r="AN203" s="3"/>
      <c r="AO203" s="3"/>
      <c r="AP203" s="3"/>
    </row>
    <row r="204" spans="1:42" ht="12.75" x14ac:dyDescent="0.25">
      <c r="A204" s="26" t="s">
        <v>1628</v>
      </c>
      <c r="B204" s="27" t="s">
        <v>4122</v>
      </c>
      <c r="C204" s="3" t="s">
        <v>1628</v>
      </c>
      <c r="D204" s="15" t="str">
        <f>HYPERLINK("http://nb1969.com/webpi/2024-000191_Webpi.HTML","2024-000191")</f>
        <v>2024-000191</v>
      </c>
      <c r="E204" s="19">
        <v>45302</v>
      </c>
      <c r="F204" s="16" t="s">
        <v>1862</v>
      </c>
      <c r="G204" s="16" t="s">
        <v>1863</v>
      </c>
      <c r="H204" s="16" t="s">
        <v>1864</v>
      </c>
      <c r="I204" s="3"/>
      <c r="J204" s="3"/>
      <c r="K204" s="3"/>
      <c r="L204" s="3" t="s">
        <v>2546</v>
      </c>
      <c r="M204" s="3" t="s">
        <v>3552</v>
      </c>
      <c r="N204" s="20" t="s">
        <v>4123</v>
      </c>
      <c r="O204" s="3" t="s">
        <v>2547</v>
      </c>
      <c r="P204" s="3" t="s">
        <v>2548</v>
      </c>
      <c r="Q204" s="20"/>
      <c r="R204" s="3"/>
      <c r="S204" s="3">
        <v>1129578</v>
      </c>
      <c r="T204" s="3" t="s">
        <v>2549</v>
      </c>
      <c r="U204" s="3" t="s">
        <v>2550</v>
      </c>
      <c r="V204" s="3" t="s">
        <v>1855</v>
      </c>
      <c r="W204" s="17">
        <v>45631</v>
      </c>
      <c r="X204" s="3"/>
      <c r="Y204" s="3">
        <v>629</v>
      </c>
      <c r="Z204" s="3" t="s">
        <v>3555</v>
      </c>
      <c r="AA204" s="17">
        <v>45631</v>
      </c>
      <c r="AB204" s="3"/>
      <c r="AC204" s="3"/>
      <c r="AD204" s="3" t="s">
        <v>4124</v>
      </c>
      <c r="AE204" s="3"/>
      <c r="AF204" s="3"/>
      <c r="AG204" s="3"/>
      <c r="AH204" s="6">
        <v>65</v>
      </c>
      <c r="AI204" s="6"/>
      <c r="AJ204" s="6"/>
      <c r="AK204" s="3"/>
      <c r="AL204" s="3"/>
      <c r="AM204" s="23"/>
      <c r="AN204" s="3"/>
      <c r="AO204" s="3"/>
      <c r="AP204" s="3"/>
    </row>
    <row r="205" spans="1:42" ht="12.75" x14ac:dyDescent="0.25">
      <c r="A205" s="26" t="s">
        <v>1650</v>
      </c>
      <c r="B205" s="27" t="s">
        <v>4125</v>
      </c>
      <c r="C205" s="3" t="s">
        <v>1650</v>
      </c>
      <c r="D205" s="15" t="str">
        <f>HYPERLINK("http://nb1969.com/webpi/2024-000425_Webpi.HTML","2024-000425")</f>
        <v>2024-000425</v>
      </c>
      <c r="E205" s="19">
        <v>45313</v>
      </c>
      <c r="F205" s="16" t="s">
        <v>1846</v>
      </c>
      <c r="G205" s="16" t="s">
        <v>1863</v>
      </c>
      <c r="H205" s="16" t="s">
        <v>1929</v>
      </c>
      <c r="I205" s="3"/>
      <c r="J205" s="3"/>
      <c r="K205" s="17">
        <v>45562</v>
      </c>
      <c r="L205" s="3" t="s">
        <v>2551</v>
      </c>
      <c r="M205" s="3" t="s">
        <v>2846</v>
      </c>
      <c r="N205" s="20" t="s">
        <v>2552</v>
      </c>
      <c r="O205" s="3" t="s">
        <v>4126</v>
      </c>
      <c r="P205" s="3" t="s">
        <v>4127</v>
      </c>
      <c r="Q205" s="20"/>
      <c r="R205" s="3"/>
      <c r="S205" s="3">
        <v>1131754</v>
      </c>
      <c r="T205" s="3" t="s">
        <v>2553</v>
      </c>
      <c r="U205" s="3" t="s">
        <v>4128</v>
      </c>
      <c r="V205" s="3" t="s">
        <v>2399</v>
      </c>
      <c r="W205" s="17">
        <v>45547</v>
      </c>
      <c r="X205" s="3"/>
      <c r="Y205" s="3">
        <v>633</v>
      </c>
      <c r="Z205" s="3" t="s">
        <v>3086</v>
      </c>
      <c r="AA205" s="17">
        <v>45547</v>
      </c>
      <c r="AB205" s="3" t="s">
        <v>4129</v>
      </c>
      <c r="AC205" s="3" t="s">
        <v>4130</v>
      </c>
      <c r="AD205" s="3" t="s">
        <v>4131</v>
      </c>
      <c r="AE205" s="3"/>
      <c r="AF205" s="3"/>
      <c r="AG205" s="3"/>
      <c r="AH205" s="6">
        <v>101</v>
      </c>
      <c r="AI205" s="6"/>
      <c r="AJ205" s="6"/>
      <c r="AK205" s="3"/>
      <c r="AL205" s="3"/>
      <c r="AM205" s="23"/>
      <c r="AN205" s="3"/>
      <c r="AO205" s="3"/>
      <c r="AP205" s="3"/>
    </row>
    <row r="206" spans="1:42" ht="12.75" x14ac:dyDescent="0.25">
      <c r="A206" s="26" t="s">
        <v>1623</v>
      </c>
      <c r="B206" s="27" t="s">
        <v>4132</v>
      </c>
      <c r="C206" s="3" t="s">
        <v>1623</v>
      </c>
      <c r="D206" s="15" t="str">
        <f>HYPERLINK("http://nb1969.com/webpi/2024-000663_Webpi.HTML","2024-000663")</f>
        <v>2024-000663</v>
      </c>
      <c r="E206" s="19">
        <v>45316</v>
      </c>
      <c r="F206" s="16" t="s">
        <v>1862</v>
      </c>
      <c r="G206" s="15" t="str">
        <f>HYPERLINK("http://grafico.sapi.gob.ve/marcas/ef2024/2024000663.jpg","mixta")</f>
        <v>mixta</v>
      </c>
      <c r="H206" s="16" t="s">
        <v>1864</v>
      </c>
      <c r="I206" s="3" t="s">
        <v>4133</v>
      </c>
      <c r="J206" s="17">
        <v>45638</v>
      </c>
      <c r="K206" s="17">
        <v>51116</v>
      </c>
      <c r="L206" s="3" t="s">
        <v>2554</v>
      </c>
      <c r="M206" s="3" t="s">
        <v>3001</v>
      </c>
      <c r="N206" s="20" t="s">
        <v>4134</v>
      </c>
      <c r="O206" s="3" t="s">
        <v>4135</v>
      </c>
      <c r="P206" s="3" t="s">
        <v>4136</v>
      </c>
      <c r="Q206" s="20" t="s">
        <v>4137</v>
      </c>
      <c r="R206" s="3"/>
      <c r="S206" s="3">
        <v>1131833</v>
      </c>
      <c r="T206" s="3" t="s">
        <v>4138</v>
      </c>
      <c r="U206" s="3" t="s">
        <v>4139</v>
      </c>
      <c r="V206" s="3" t="s">
        <v>1869</v>
      </c>
      <c r="W206" s="17">
        <v>45679</v>
      </c>
      <c r="X206" s="3"/>
      <c r="Y206" s="3">
        <v>474563</v>
      </c>
      <c r="Z206" s="3" t="s">
        <v>3005</v>
      </c>
      <c r="AA206" s="17">
        <v>45679</v>
      </c>
      <c r="AB206" s="3">
        <v>35</v>
      </c>
      <c r="AC206" s="3"/>
      <c r="AD206" s="3" t="s">
        <v>4140</v>
      </c>
      <c r="AE206" s="3"/>
      <c r="AF206" s="3"/>
      <c r="AG206" s="3"/>
      <c r="AH206" s="6">
        <v>81</v>
      </c>
      <c r="AI206" s="6"/>
      <c r="AJ206" s="6"/>
      <c r="AK206" s="3"/>
      <c r="AL206" s="3"/>
      <c r="AM206" s="23"/>
      <c r="AN206" s="3"/>
      <c r="AO206" s="3"/>
      <c r="AP206" s="3"/>
    </row>
    <row r="207" spans="1:42" ht="12.75" x14ac:dyDescent="0.25">
      <c r="A207" s="26" t="s">
        <v>1602</v>
      </c>
      <c r="B207" s="27" t="s">
        <v>4141</v>
      </c>
      <c r="C207" s="3" t="s">
        <v>1602</v>
      </c>
      <c r="D207" s="15" t="str">
        <f>HYPERLINK("http://nb1969.com/webpi/2024-000709_Webpi.HTML","2024-000709")</f>
        <v>2024-000709</v>
      </c>
      <c r="E207" s="19">
        <v>45317</v>
      </c>
      <c r="F207" s="16" t="s">
        <v>1862</v>
      </c>
      <c r="G207" s="15" t="str">
        <f>HYPERLINK("http://grafico.sapi.gob.ve/marcas/ef2024/2024000709.jpg","mixta")</f>
        <v>mixta</v>
      </c>
      <c r="H207" s="16" t="s">
        <v>1864</v>
      </c>
      <c r="I207" s="3" t="s">
        <v>4142</v>
      </c>
      <c r="J207" s="17">
        <v>45548</v>
      </c>
      <c r="K207" s="17">
        <v>51026</v>
      </c>
      <c r="L207" s="3" t="s">
        <v>4143</v>
      </c>
      <c r="M207" s="3" t="s">
        <v>3001</v>
      </c>
      <c r="N207" s="20" t="s">
        <v>4144</v>
      </c>
      <c r="O207" s="3" t="s">
        <v>2555</v>
      </c>
      <c r="P207" s="3" t="s">
        <v>2556</v>
      </c>
      <c r="Q207" s="20" t="s">
        <v>4145</v>
      </c>
      <c r="R207" s="3"/>
      <c r="S207" s="3">
        <v>1082468</v>
      </c>
      <c r="T207" s="3" t="s">
        <v>4146</v>
      </c>
      <c r="U207" s="3" t="s">
        <v>4147</v>
      </c>
      <c r="V207" s="3" t="s">
        <v>1855</v>
      </c>
      <c r="W207" s="17">
        <v>45572</v>
      </c>
      <c r="X207" s="3"/>
      <c r="Y207" s="3">
        <v>452974</v>
      </c>
      <c r="Z207" s="3" t="s">
        <v>3005</v>
      </c>
      <c r="AA207" s="17">
        <v>45572</v>
      </c>
      <c r="AB207" s="3">
        <v>35</v>
      </c>
      <c r="AC207" s="3"/>
      <c r="AD207" s="3" t="s">
        <v>4148</v>
      </c>
      <c r="AE207" s="3"/>
      <c r="AF207" s="3"/>
      <c r="AG207" s="3"/>
      <c r="AH207" s="6">
        <v>188</v>
      </c>
      <c r="AI207" s="6"/>
      <c r="AJ207" s="6"/>
      <c r="AK207" s="3"/>
      <c r="AL207" s="3"/>
      <c r="AM207" s="23"/>
      <c r="AN207" s="3"/>
      <c r="AO207" s="3"/>
      <c r="AP207" s="3"/>
    </row>
    <row r="208" spans="1:42" ht="12.75" x14ac:dyDescent="0.25">
      <c r="A208" s="26" t="s">
        <v>1694</v>
      </c>
      <c r="B208" s="27" t="s">
        <v>4149</v>
      </c>
      <c r="C208" s="3" t="s">
        <v>1694</v>
      </c>
      <c r="D208" s="15" t="str">
        <f>HYPERLINK("http://nb1969.com/webpi/2024-000902_Webpi.HTML","2024-000902")</f>
        <v>2024-000902</v>
      </c>
      <c r="E208" s="19">
        <v>45323</v>
      </c>
      <c r="F208" s="16" t="s">
        <v>1862</v>
      </c>
      <c r="G208" s="16" t="s">
        <v>1863</v>
      </c>
      <c r="H208" s="16" t="s">
        <v>1864</v>
      </c>
      <c r="I208" s="3"/>
      <c r="J208" s="3"/>
      <c r="K208" s="17">
        <v>45481</v>
      </c>
      <c r="L208" s="3" t="s">
        <v>2557</v>
      </c>
      <c r="M208" s="3" t="s">
        <v>3552</v>
      </c>
      <c r="N208" s="20" t="s">
        <v>4150</v>
      </c>
      <c r="O208" s="3" t="s">
        <v>4151</v>
      </c>
      <c r="P208" s="3" t="s">
        <v>4152</v>
      </c>
      <c r="Q208" s="20"/>
      <c r="R208" s="3"/>
      <c r="S208" s="3">
        <v>1131922</v>
      </c>
      <c r="T208" s="3" t="s">
        <v>2558</v>
      </c>
      <c r="U208" s="3" t="s">
        <v>4153</v>
      </c>
      <c r="V208" s="3" t="s">
        <v>2399</v>
      </c>
      <c r="W208" s="17">
        <v>45553</v>
      </c>
      <c r="X208" s="3"/>
      <c r="Y208" s="3">
        <v>0</v>
      </c>
      <c r="Z208" s="3" t="s">
        <v>3555</v>
      </c>
      <c r="AA208" s="17">
        <v>45553</v>
      </c>
      <c r="AB208" s="3" t="s">
        <v>4154</v>
      </c>
      <c r="AC208" s="3"/>
      <c r="AD208" s="3" t="s">
        <v>4155</v>
      </c>
      <c r="AE208" s="3"/>
      <c r="AF208" s="3"/>
      <c r="AG208" s="3"/>
      <c r="AH208" s="6">
        <v>158</v>
      </c>
      <c r="AI208" s="6"/>
      <c r="AJ208" s="6"/>
      <c r="AK208" s="3"/>
      <c r="AL208" s="3"/>
      <c r="AM208" s="23"/>
      <c r="AN208" s="3"/>
      <c r="AO208" s="3"/>
      <c r="AP208" s="3"/>
    </row>
    <row r="209" spans="1:42" ht="12.75" x14ac:dyDescent="0.25">
      <c r="A209" s="26" t="s">
        <v>1567</v>
      </c>
      <c r="B209" s="27" t="s">
        <v>4156</v>
      </c>
      <c r="C209" s="3" t="s">
        <v>1567</v>
      </c>
      <c r="D209" s="15" t="str">
        <f>HYPERLINK("http://nb1969.com/webpi/2024-000919_Webpi.HTML","2024-000919")</f>
        <v>2024-000919</v>
      </c>
      <c r="E209" s="19">
        <v>45323</v>
      </c>
      <c r="F209" s="16" t="s">
        <v>1862</v>
      </c>
      <c r="G209" s="16" t="s">
        <v>1863</v>
      </c>
      <c r="H209" s="16" t="s">
        <v>1981</v>
      </c>
      <c r="I209" s="3"/>
      <c r="J209" s="3"/>
      <c r="K209" s="17">
        <v>45722</v>
      </c>
      <c r="L209" s="3" t="s">
        <v>2559</v>
      </c>
      <c r="M209" s="3" t="s">
        <v>2604</v>
      </c>
      <c r="N209" s="20" t="s">
        <v>4157</v>
      </c>
      <c r="O209" s="3" t="s">
        <v>2560</v>
      </c>
      <c r="P209" s="3"/>
      <c r="Q209" s="20"/>
      <c r="R209" s="3"/>
      <c r="S209" s="3">
        <v>1131928</v>
      </c>
      <c r="T209" s="3" t="s">
        <v>2560</v>
      </c>
      <c r="U209" s="3" t="s">
        <v>2561</v>
      </c>
      <c r="V209" s="3" t="s">
        <v>1855</v>
      </c>
      <c r="W209" s="17">
        <v>45679</v>
      </c>
      <c r="X209" s="17">
        <v>45722</v>
      </c>
      <c r="Y209" s="3">
        <v>638</v>
      </c>
      <c r="Z209" s="3" t="s">
        <v>2612</v>
      </c>
      <c r="AA209" s="17">
        <v>45679</v>
      </c>
      <c r="AB209" s="3" t="s">
        <v>2613</v>
      </c>
      <c r="AC209" s="3"/>
      <c r="AD209" s="3" t="s">
        <v>4158</v>
      </c>
      <c r="AE209" s="3"/>
      <c r="AF209" s="3"/>
      <c r="AG209" s="3"/>
      <c r="AH209" s="6">
        <v>154</v>
      </c>
      <c r="AI209" s="6"/>
      <c r="AJ209" s="6"/>
      <c r="AK209" s="3"/>
      <c r="AL209" s="3"/>
      <c r="AM209" s="23"/>
      <c r="AN209" s="3"/>
      <c r="AO209" s="3"/>
      <c r="AP209" s="3"/>
    </row>
    <row r="210" spans="1:42" ht="12.75" x14ac:dyDescent="0.25">
      <c r="A210" s="26" t="s">
        <v>1561</v>
      </c>
      <c r="B210" s="27" t="s">
        <v>4159</v>
      </c>
      <c r="C210" s="3" t="s">
        <v>1561</v>
      </c>
      <c r="D210" s="15" t="str">
        <f>HYPERLINK("http://nb1969.com/webpi/2024-000970_Webpi.HTML","2024-000970")</f>
        <v>2024-000970</v>
      </c>
      <c r="E210" s="19">
        <v>45324</v>
      </c>
      <c r="F210" s="16" t="s">
        <v>1846</v>
      </c>
      <c r="G210" s="15" t="str">
        <f>HYPERLINK("http://grafico.sapi.gob.ve/marcas/ef2024/2024000970.jpg","mixta")</f>
        <v>mixta</v>
      </c>
      <c r="H210" s="16" t="s">
        <v>2372</v>
      </c>
      <c r="I210" s="3" t="s">
        <v>4160</v>
      </c>
      <c r="J210" s="17">
        <v>45589</v>
      </c>
      <c r="K210" s="17">
        <v>51067</v>
      </c>
      <c r="L210" s="3" t="s">
        <v>2562</v>
      </c>
      <c r="M210" s="3" t="s">
        <v>3001</v>
      </c>
      <c r="N210" s="20" t="s">
        <v>4161</v>
      </c>
      <c r="O210" s="3" t="s">
        <v>2563</v>
      </c>
      <c r="P210" s="3"/>
      <c r="Q210" s="20" t="s">
        <v>4162</v>
      </c>
      <c r="R210" s="3"/>
      <c r="S210" s="3">
        <v>1131934</v>
      </c>
      <c r="T210" s="3" t="s">
        <v>2563</v>
      </c>
      <c r="U210" s="3" t="s">
        <v>2564</v>
      </c>
      <c r="V210" s="3" t="s">
        <v>1855</v>
      </c>
      <c r="W210" s="17">
        <v>45602</v>
      </c>
      <c r="X210" s="3"/>
      <c r="Y210" s="3">
        <v>459997</v>
      </c>
      <c r="Z210" s="3" t="s">
        <v>3005</v>
      </c>
      <c r="AA210" s="17">
        <v>45602</v>
      </c>
      <c r="AB210" s="3">
        <v>24</v>
      </c>
      <c r="AC210" s="3"/>
      <c r="AD210" s="3" t="s">
        <v>4163</v>
      </c>
      <c r="AE210" s="3"/>
      <c r="AF210" s="3"/>
      <c r="AG210" s="3"/>
      <c r="AH210" s="6">
        <v>137</v>
      </c>
      <c r="AI210" s="6"/>
      <c r="AJ210" s="6"/>
      <c r="AK210" s="3"/>
      <c r="AL210" s="3"/>
      <c r="AM210" s="23"/>
      <c r="AN210" s="3"/>
      <c r="AO210" s="3"/>
      <c r="AP210" s="3"/>
    </row>
    <row r="211" spans="1:42" ht="12.75" x14ac:dyDescent="0.25">
      <c r="A211" s="26" t="s">
        <v>1812</v>
      </c>
      <c r="B211" s="27" t="s">
        <v>4164</v>
      </c>
      <c r="C211" s="3" t="s">
        <v>1812</v>
      </c>
      <c r="D211" s="15" t="str">
        <f>HYPERLINK("http://nb1969.com/webpi/2024-000983_Webpi.HTML","2024-000983")</f>
        <v>2024-000983</v>
      </c>
      <c r="E211" s="19">
        <v>45324</v>
      </c>
      <c r="F211" s="16" t="s">
        <v>1862</v>
      </c>
      <c r="G211" s="15" t="str">
        <f>HYPERLINK("http://grafico.sapi.gob.ve/marcas/ef2024/2024000983.jpg","mixta")</f>
        <v>mixta</v>
      </c>
      <c r="H211" s="16" t="s">
        <v>1864</v>
      </c>
      <c r="I211" s="3"/>
      <c r="J211" s="3"/>
      <c r="K211" s="17">
        <v>45400</v>
      </c>
      <c r="L211" s="3" t="s">
        <v>2565</v>
      </c>
      <c r="M211" s="3" t="s">
        <v>3582</v>
      </c>
      <c r="N211" s="20" t="s">
        <v>4165</v>
      </c>
      <c r="O211" s="3" t="s">
        <v>1866</v>
      </c>
      <c r="P211" s="3"/>
      <c r="Q211" s="20" t="s">
        <v>4166</v>
      </c>
      <c r="R211" s="3"/>
      <c r="S211" s="3">
        <v>1131944</v>
      </c>
      <c r="T211" s="3" t="s">
        <v>2566</v>
      </c>
      <c r="U211" s="3" t="s">
        <v>4167</v>
      </c>
      <c r="V211" s="3" t="s">
        <v>2541</v>
      </c>
      <c r="W211" s="17">
        <v>45391</v>
      </c>
      <c r="X211" s="3"/>
      <c r="Y211" s="3">
        <v>628</v>
      </c>
      <c r="Z211" s="3" t="s">
        <v>3585</v>
      </c>
      <c r="AA211" s="17">
        <v>45391</v>
      </c>
      <c r="AB211" s="3" t="s">
        <v>4168</v>
      </c>
      <c r="AC211" s="3" t="s">
        <v>4169</v>
      </c>
      <c r="AD211" s="3" t="s">
        <v>4170</v>
      </c>
      <c r="AE211" s="3"/>
      <c r="AF211" s="3"/>
      <c r="AG211" s="3"/>
      <c r="AH211" s="6">
        <v>6</v>
      </c>
      <c r="AI211" s="6"/>
      <c r="AJ211" s="6"/>
      <c r="AK211" s="3"/>
      <c r="AL211" s="3"/>
      <c r="AM211" s="23"/>
      <c r="AN211" s="3"/>
      <c r="AO211" s="3"/>
      <c r="AP211" s="3"/>
    </row>
    <row r="212" spans="1:42" ht="12.75" x14ac:dyDescent="0.25">
      <c r="A212" s="26" t="s">
        <v>1646</v>
      </c>
      <c r="B212" s="27" t="s">
        <v>4171</v>
      </c>
      <c r="C212" s="3" t="s">
        <v>1646</v>
      </c>
      <c r="D212" s="15" t="str">
        <f>HYPERLINK("http://nb1969.com/webpi/2024-001107_Webpi.HTML","2024-001107")</f>
        <v>2024-001107</v>
      </c>
      <c r="E212" s="19">
        <v>45329</v>
      </c>
      <c r="F212" s="16" t="s">
        <v>1862</v>
      </c>
      <c r="G212" s="15" t="str">
        <f>HYPERLINK("http://grafico.sapi.gob.ve/marcas/ef2024/2024001107.jpg","mixta")</f>
        <v>mixta</v>
      </c>
      <c r="H212" s="16" t="s">
        <v>1864</v>
      </c>
      <c r="I212" s="3" t="s">
        <v>4172</v>
      </c>
      <c r="J212" s="17">
        <v>45638</v>
      </c>
      <c r="K212" s="17">
        <v>51116</v>
      </c>
      <c r="L212" s="3" t="s">
        <v>2567</v>
      </c>
      <c r="M212" s="3" t="s">
        <v>3001</v>
      </c>
      <c r="N212" s="20" t="s">
        <v>4173</v>
      </c>
      <c r="O212" s="3" t="s">
        <v>2568</v>
      </c>
      <c r="P212" s="3"/>
      <c r="Q212" s="20" t="s">
        <v>4174</v>
      </c>
      <c r="R212" s="3"/>
      <c r="S212" s="3">
        <v>1132015</v>
      </c>
      <c r="T212" s="3" t="s">
        <v>2569</v>
      </c>
      <c r="U212" s="3" t="s">
        <v>4175</v>
      </c>
      <c r="V212" s="3" t="s">
        <v>1855</v>
      </c>
      <c r="W212" s="17">
        <v>45692</v>
      </c>
      <c r="X212" s="3"/>
      <c r="Y212" s="3">
        <v>477216</v>
      </c>
      <c r="Z212" s="3" t="s">
        <v>3005</v>
      </c>
      <c r="AA212" s="17">
        <v>45692</v>
      </c>
      <c r="AB212" s="3">
        <v>35</v>
      </c>
      <c r="AC212" s="3"/>
      <c r="AD212" s="3" t="s">
        <v>4176</v>
      </c>
      <c r="AE212" s="3"/>
      <c r="AF212" s="3"/>
      <c r="AG212" s="3"/>
      <c r="AH212" s="6">
        <v>99</v>
      </c>
      <c r="AI212" s="6"/>
      <c r="AJ212" s="6"/>
      <c r="AK212" s="3"/>
      <c r="AL212" s="3"/>
      <c r="AM212" s="23"/>
      <c r="AN212" s="3"/>
      <c r="AO212" s="3"/>
      <c r="AP212" s="3"/>
    </row>
    <row r="213" spans="1:42" ht="12.75" x14ac:dyDescent="0.25">
      <c r="A213" s="26" t="s">
        <v>1837</v>
      </c>
      <c r="B213" s="27" t="s">
        <v>4177</v>
      </c>
      <c r="C213" s="3" t="s">
        <v>1837</v>
      </c>
      <c r="D213" s="15" t="str">
        <f>HYPERLINK("http://nb1969.com/webpi/2024-001117_Webpi.HTML","2024-001117")</f>
        <v>2024-001117</v>
      </c>
      <c r="E213" s="19">
        <v>45329</v>
      </c>
      <c r="F213" s="16" t="s">
        <v>1902</v>
      </c>
      <c r="G213" s="15" t="str">
        <f>HYPERLINK("http://grafico.sapi.gob.ve/marcas/ef2024/2024001117.jpg","mixta")</f>
        <v>mixta</v>
      </c>
      <c r="H213" s="16" t="s">
        <v>1903</v>
      </c>
      <c r="I213" s="3"/>
      <c r="J213" s="3"/>
      <c r="K213" s="17">
        <v>45672</v>
      </c>
      <c r="L213" s="3" t="s">
        <v>2570</v>
      </c>
      <c r="M213" s="3" t="s">
        <v>3292</v>
      </c>
      <c r="N213" s="20" t="s">
        <v>4178</v>
      </c>
      <c r="O213" s="3" t="s">
        <v>2571</v>
      </c>
      <c r="P213" s="3"/>
      <c r="Q213" s="20" t="s">
        <v>4179</v>
      </c>
      <c r="R213" s="3"/>
      <c r="S213" s="3">
        <v>1126892</v>
      </c>
      <c r="T213" s="3" t="s">
        <v>2572</v>
      </c>
      <c r="U213" s="3" t="s">
        <v>2573</v>
      </c>
      <c r="V213" s="3" t="s">
        <v>1855</v>
      </c>
      <c r="W213" s="17">
        <v>45638</v>
      </c>
      <c r="X213" s="17">
        <v>45672</v>
      </c>
      <c r="Y213" s="3">
        <v>637</v>
      </c>
      <c r="Z213" s="3" t="s">
        <v>3293</v>
      </c>
      <c r="AA213" s="17">
        <v>45638</v>
      </c>
      <c r="AB213" s="3" t="s">
        <v>4180</v>
      </c>
      <c r="AC213" s="3"/>
      <c r="AD213" s="3" t="s">
        <v>4181</v>
      </c>
      <c r="AE213" s="3"/>
      <c r="AF213" s="3"/>
      <c r="AG213" s="3"/>
      <c r="AH213" s="6">
        <v>133</v>
      </c>
      <c r="AI213" s="6"/>
      <c r="AJ213" s="6"/>
      <c r="AK213" s="3"/>
      <c r="AL213" s="3"/>
      <c r="AM213" s="23"/>
      <c r="AN213" s="3"/>
      <c r="AO213" s="3"/>
      <c r="AP213" s="3"/>
    </row>
    <row r="214" spans="1:42" ht="12.75" x14ac:dyDescent="0.25">
      <c r="A214" s="26" t="s">
        <v>1835</v>
      </c>
      <c r="B214" s="27" t="s">
        <v>4182</v>
      </c>
      <c r="C214" s="3" t="s">
        <v>1835</v>
      </c>
      <c r="D214" s="15" t="str">
        <f>HYPERLINK("http://nb1969.com/webpi/2024-001240_Webpi.HTML","2024-001240")</f>
        <v>2024-001240</v>
      </c>
      <c r="E214" s="19">
        <v>45331</v>
      </c>
      <c r="F214" s="16" t="s">
        <v>1846</v>
      </c>
      <c r="G214" s="16" t="s">
        <v>1863</v>
      </c>
      <c r="H214" s="16" t="s">
        <v>1937</v>
      </c>
      <c r="I214" s="3" t="s">
        <v>4183</v>
      </c>
      <c r="J214" s="17">
        <v>45679</v>
      </c>
      <c r="K214" s="17">
        <v>51157</v>
      </c>
      <c r="L214" s="3" t="s">
        <v>2574</v>
      </c>
      <c r="M214" s="3" t="s">
        <v>3001</v>
      </c>
      <c r="N214" s="20" t="s">
        <v>4184</v>
      </c>
      <c r="O214" s="3" t="s">
        <v>2575</v>
      </c>
      <c r="P214" s="3" t="s">
        <v>2576</v>
      </c>
      <c r="Q214" s="20"/>
      <c r="R214" s="3"/>
      <c r="S214" s="3">
        <v>1122800</v>
      </c>
      <c r="T214" s="3" t="s">
        <v>2577</v>
      </c>
      <c r="U214" s="3" t="s">
        <v>4185</v>
      </c>
      <c r="V214" s="3" t="s">
        <v>1878</v>
      </c>
      <c r="W214" s="17">
        <v>45693</v>
      </c>
      <c r="X214" s="3"/>
      <c r="Y214" s="3">
        <v>477605</v>
      </c>
      <c r="Z214" s="3" t="s">
        <v>3005</v>
      </c>
      <c r="AA214" s="17">
        <v>45693</v>
      </c>
      <c r="AB214" s="3">
        <v>9</v>
      </c>
      <c r="AC214" s="3"/>
      <c r="AD214" s="3" t="s">
        <v>4186</v>
      </c>
      <c r="AE214" s="3"/>
      <c r="AF214" s="3"/>
      <c r="AG214" s="3"/>
      <c r="AH214" s="6">
        <v>194</v>
      </c>
      <c r="AI214" s="6"/>
      <c r="AJ214" s="6"/>
      <c r="AK214" s="3"/>
      <c r="AL214" s="3"/>
      <c r="AM214" s="23"/>
      <c r="AN214" s="3"/>
      <c r="AO214" s="3"/>
      <c r="AP214" s="3"/>
    </row>
    <row r="215" spans="1:42" ht="12.75" x14ac:dyDescent="0.25">
      <c r="A215" s="26" t="s">
        <v>1638</v>
      </c>
      <c r="B215" s="27" t="s">
        <v>4187</v>
      </c>
      <c r="C215" s="3" t="s">
        <v>1638</v>
      </c>
      <c r="D215" s="15" t="str">
        <f>HYPERLINK("http://nb1969.com/webpi/2024-001327_Webpi.HTML","2024-001327")</f>
        <v>2024-001327</v>
      </c>
      <c r="E215" s="19">
        <v>45337</v>
      </c>
      <c r="F215" s="16" t="s">
        <v>1846</v>
      </c>
      <c r="G215" s="15" t="str">
        <f>HYPERLINK("http://grafico.sapi.gob.ve/marcas/ef2024/2024001327.jpg","mixta")</f>
        <v>mixta</v>
      </c>
      <c r="H215" s="16" t="s">
        <v>2578</v>
      </c>
      <c r="I215" s="3" t="s">
        <v>4188</v>
      </c>
      <c r="J215" s="17">
        <v>45523</v>
      </c>
      <c r="K215" s="17">
        <v>51001</v>
      </c>
      <c r="L215" s="3" t="s">
        <v>2579</v>
      </c>
      <c r="M215" s="3" t="s">
        <v>3001</v>
      </c>
      <c r="N215" s="20" t="s">
        <v>4189</v>
      </c>
      <c r="O215" s="3" t="s">
        <v>2580</v>
      </c>
      <c r="P215" s="3"/>
      <c r="Q215" s="20" t="s">
        <v>4190</v>
      </c>
      <c r="R215" s="3"/>
      <c r="S215" s="3">
        <v>1097566</v>
      </c>
      <c r="T215" s="3" t="s">
        <v>2580</v>
      </c>
      <c r="U215" s="3" t="s">
        <v>2581</v>
      </c>
      <c r="V215" s="3" t="s">
        <v>2582</v>
      </c>
      <c r="W215" s="17">
        <v>45533</v>
      </c>
      <c r="X215" s="3"/>
      <c r="Y215" s="3">
        <v>444003</v>
      </c>
      <c r="Z215" s="3" t="s">
        <v>3005</v>
      </c>
      <c r="AA215" s="17">
        <v>45533</v>
      </c>
      <c r="AB215" s="3">
        <v>17</v>
      </c>
      <c r="AC215" s="3"/>
      <c r="AD215" s="3" t="s">
        <v>4191</v>
      </c>
      <c r="AE215" s="3"/>
      <c r="AF215" s="3"/>
      <c r="AG215" s="3"/>
      <c r="AH215" s="6">
        <v>186</v>
      </c>
      <c r="AI215" s="6"/>
      <c r="AJ215" s="6"/>
      <c r="AK215" s="3"/>
      <c r="AL215" s="3"/>
      <c r="AM215" s="23"/>
      <c r="AN215" s="3"/>
      <c r="AO215" s="3"/>
      <c r="AP215" s="3"/>
    </row>
    <row r="216" spans="1:42" ht="12.75" x14ac:dyDescent="0.25">
      <c r="A216" s="26" t="s">
        <v>1575</v>
      </c>
      <c r="B216" s="27" t="s">
        <v>4192</v>
      </c>
      <c r="C216" s="3" t="s">
        <v>1575</v>
      </c>
      <c r="D216" s="15" t="str">
        <f>HYPERLINK("http://nb1969.com/webpi/2024-001377_Webpi.HTML","2024-001377")</f>
        <v>2024-001377</v>
      </c>
      <c r="E216" s="19">
        <v>45341</v>
      </c>
      <c r="F216" s="16" t="s">
        <v>1846</v>
      </c>
      <c r="G216" s="15" t="str">
        <f>HYPERLINK("http://grafico.sapi.gob.ve/marcas/ef2024/2024001377.jpg","mixta")</f>
        <v>mixta</v>
      </c>
      <c r="H216" s="16" t="s">
        <v>1958</v>
      </c>
      <c r="I216" s="3" t="s">
        <v>4193</v>
      </c>
      <c r="J216" s="17">
        <v>45523</v>
      </c>
      <c r="K216" s="17">
        <v>51001</v>
      </c>
      <c r="L216" s="3" t="s">
        <v>2583</v>
      </c>
      <c r="M216" s="3" t="s">
        <v>3001</v>
      </c>
      <c r="N216" s="20" t="s">
        <v>4194</v>
      </c>
      <c r="O216" s="3" t="s">
        <v>2584</v>
      </c>
      <c r="P216" s="3"/>
      <c r="Q216" s="20" t="s">
        <v>4195</v>
      </c>
      <c r="R216" s="3"/>
      <c r="S216" s="3">
        <v>1132134</v>
      </c>
      <c r="T216" s="3" t="s">
        <v>2585</v>
      </c>
      <c r="U216" s="3" t="s">
        <v>4196</v>
      </c>
      <c r="V216" s="3" t="s">
        <v>1855</v>
      </c>
      <c r="W216" s="17">
        <v>45523</v>
      </c>
      <c r="X216" s="17">
        <v>51001</v>
      </c>
      <c r="Y216" s="3">
        <v>391</v>
      </c>
      <c r="Z216" s="3" t="s">
        <v>4197</v>
      </c>
      <c r="AA216" s="17">
        <v>45523</v>
      </c>
      <c r="AB216" s="3" t="s">
        <v>4198</v>
      </c>
      <c r="AC216" s="3" t="s">
        <v>4199</v>
      </c>
      <c r="AD216" s="3" t="s">
        <v>4200</v>
      </c>
      <c r="AE216" s="3"/>
      <c r="AF216" s="3"/>
      <c r="AG216" s="3"/>
      <c r="AH216" s="6">
        <v>150</v>
      </c>
      <c r="AI216" s="6"/>
      <c r="AJ216" s="6"/>
      <c r="AK216" s="3"/>
      <c r="AL216" s="3"/>
      <c r="AM216" s="23"/>
      <c r="AN216" s="3"/>
      <c r="AO216" s="3"/>
      <c r="AP216" s="3"/>
    </row>
    <row r="217" spans="1:42" ht="12.75" x14ac:dyDescent="0.25">
      <c r="A217" s="26" t="s">
        <v>1774</v>
      </c>
      <c r="B217" s="27" t="s">
        <v>4201</v>
      </c>
      <c r="C217" s="3" t="s">
        <v>1774</v>
      </c>
      <c r="D217" s="15" t="str">
        <f>HYPERLINK("http://nb1969.com/webpi/2024-001415_Webpi.HTML","2024-001415")</f>
        <v>2024-001415</v>
      </c>
      <c r="E217" s="19">
        <v>45342</v>
      </c>
      <c r="F217" s="16" t="s">
        <v>1846</v>
      </c>
      <c r="G217" s="15" t="str">
        <f>HYPERLINK("http://grafico.sapi.gob.ve/marcas/ef2024/2024001415.jpg","mixta")</f>
        <v>mixta</v>
      </c>
      <c r="H217" s="16" t="s">
        <v>2466</v>
      </c>
      <c r="I217" s="3" t="s">
        <v>4202</v>
      </c>
      <c r="J217" s="17">
        <v>45523</v>
      </c>
      <c r="K217" s="17">
        <v>51001</v>
      </c>
      <c r="L217" s="3" t="s">
        <v>2586</v>
      </c>
      <c r="M217" s="3" t="s">
        <v>3001</v>
      </c>
      <c r="N217" s="20" t="s">
        <v>4203</v>
      </c>
      <c r="O217" s="3" t="s">
        <v>1866</v>
      </c>
      <c r="P217" s="3"/>
      <c r="Q217" s="20" t="s">
        <v>4204</v>
      </c>
      <c r="R217" s="3"/>
      <c r="S217" s="3">
        <v>1132139</v>
      </c>
      <c r="T217" s="3" t="s">
        <v>4205</v>
      </c>
      <c r="U217" s="3" t="s">
        <v>4206</v>
      </c>
      <c r="V217" s="3" t="s">
        <v>2541</v>
      </c>
      <c r="W217" s="17">
        <v>45560</v>
      </c>
      <c r="X217" s="3"/>
      <c r="Y217" s="3">
        <v>450063</v>
      </c>
      <c r="Z217" s="3" t="s">
        <v>3005</v>
      </c>
      <c r="AA217" s="17">
        <v>45560</v>
      </c>
      <c r="AB217" s="3">
        <v>4</v>
      </c>
      <c r="AC217" s="3"/>
      <c r="AD217" s="3" t="s">
        <v>4207</v>
      </c>
      <c r="AE217" s="3"/>
      <c r="AF217" s="3"/>
      <c r="AG217" s="3"/>
      <c r="AH217" s="6">
        <v>152</v>
      </c>
      <c r="AI217" s="6"/>
      <c r="AJ217" s="6"/>
      <c r="AK217" s="3"/>
      <c r="AL217" s="3"/>
      <c r="AM217" s="23"/>
      <c r="AN217" s="3"/>
      <c r="AO217" s="3"/>
      <c r="AP217" s="3"/>
    </row>
    <row r="218" spans="1:42" ht="12.75" x14ac:dyDescent="0.25">
      <c r="A218" s="26" t="s">
        <v>1657</v>
      </c>
      <c r="B218" s="27" t="s">
        <v>4208</v>
      </c>
      <c r="C218" s="3" t="s">
        <v>1657</v>
      </c>
      <c r="D218" s="15" t="str">
        <f>HYPERLINK("http://nb1969.com/webpi/2024-001548_Webpi.HTML","2024-001548")</f>
        <v>2024-001548</v>
      </c>
      <c r="E218" s="19">
        <v>45344</v>
      </c>
      <c r="F218" s="16" t="s">
        <v>1846</v>
      </c>
      <c r="G218" s="15" t="str">
        <f>HYPERLINK("http://grafico.sapi.gob.ve/marcas/ef2024/2024001548.jpg","mixta")</f>
        <v>mixta</v>
      </c>
      <c r="H218" s="16" t="s">
        <v>1964</v>
      </c>
      <c r="I218" s="3"/>
      <c r="J218" s="3"/>
      <c r="K218" s="17">
        <v>45757</v>
      </c>
      <c r="L218" s="3" t="s">
        <v>2587</v>
      </c>
      <c r="M218" s="3" t="s">
        <v>2775</v>
      </c>
      <c r="N218" s="20" t="s">
        <v>1974</v>
      </c>
      <c r="O218" s="3" t="s">
        <v>2588</v>
      </c>
      <c r="P218" s="3" t="s">
        <v>2589</v>
      </c>
      <c r="Q218" s="20" t="s">
        <v>4209</v>
      </c>
      <c r="R218" s="3"/>
      <c r="S218" s="3">
        <v>1115530</v>
      </c>
      <c r="T218" s="3" t="s">
        <v>1976</v>
      </c>
      <c r="U218" s="3" t="s">
        <v>3187</v>
      </c>
      <c r="V218" s="3" t="s">
        <v>1855</v>
      </c>
      <c r="W218" s="17">
        <v>45714</v>
      </c>
      <c r="X218" s="17">
        <v>45757</v>
      </c>
      <c r="Y218" s="3">
        <v>639</v>
      </c>
      <c r="Z218" s="3" t="s">
        <v>2260</v>
      </c>
      <c r="AA218" s="17">
        <v>45714</v>
      </c>
      <c r="AB218" s="3" t="s">
        <v>3917</v>
      </c>
      <c r="AC218" s="3"/>
      <c r="AD218" s="3" t="s">
        <v>4210</v>
      </c>
      <c r="AE218" s="3"/>
      <c r="AF218" s="3"/>
      <c r="AG218" s="3"/>
      <c r="AH218" s="6">
        <v>57</v>
      </c>
      <c r="AI218" s="6"/>
      <c r="AJ218" s="6"/>
      <c r="AK218" s="3"/>
      <c r="AL218" s="3"/>
      <c r="AM218" s="23"/>
      <c r="AN218" s="3"/>
      <c r="AO218" s="3"/>
      <c r="AP218" s="3"/>
    </row>
    <row r="219" spans="1:42" ht="12.75" x14ac:dyDescent="0.25">
      <c r="A219" s="26" t="s">
        <v>1790</v>
      </c>
      <c r="B219" s="27" t="s">
        <v>4211</v>
      </c>
      <c r="C219" s="3" t="s">
        <v>1790</v>
      </c>
      <c r="D219" s="15" t="str">
        <f>HYPERLINK("http://nb1969.com/webpi/2024-001716_Webpi.HTML","2024-001716")</f>
        <v>2024-001716</v>
      </c>
      <c r="E219" s="19">
        <v>45350</v>
      </c>
      <c r="F219" s="16" t="s">
        <v>1846</v>
      </c>
      <c r="G219" s="15" t="str">
        <f>HYPERLINK("http://grafico.sapi.gob.ve/marcas/ef2024/2024001716.jpg","mixta")</f>
        <v>mixta</v>
      </c>
      <c r="H219" s="16" t="s">
        <v>1847</v>
      </c>
      <c r="I219" s="3" t="s">
        <v>4212</v>
      </c>
      <c r="J219" s="17">
        <v>45679</v>
      </c>
      <c r="K219" s="17">
        <v>51157</v>
      </c>
      <c r="L219" s="3" t="s">
        <v>2590</v>
      </c>
      <c r="M219" s="3" t="s">
        <v>3001</v>
      </c>
      <c r="N219" s="20" t="s">
        <v>4213</v>
      </c>
      <c r="O219" s="3" t="s">
        <v>2432</v>
      </c>
      <c r="P219" s="3" t="s">
        <v>4214</v>
      </c>
      <c r="Q219" s="20" t="s">
        <v>4215</v>
      </c>
      <c r="R219" s="3"/>
      <c r="S219" s="3">
        <v>1132238</v>
      </c>
      <c r="T219" s="3" t="s">
        <v>4216</v>
      </c>
      <c r="U219" s="3" t="s">
        <v>4217</v>
      </c>
      <c r="V219" s="3" t="s">
        <v>1861</v>
      </c>
      <c r="W219" s="17">
        <v>45702</v>
      </c>
      <c r="X219" s="3"/>
      <c r="Y219" s="3">
        <v>744032</v>
      </c>
      <c r="Z219" s="3" t="s">
        <v>3005</v>
      </c>
      <c r="AA219" s="17">
        <v>45702</v>
      </c>
      <c r="AB219" s="3">
        <v>3</v>
      </c>
      <c r="AC219" s="3"/>
      <c r="AD219" s="3" t="s">
        <v>4218</v>
      </c>
      <c r="AE219" s="3"/>
      <c r="AF219" s="3"/>
      <c r="AG219" s="3"/>
      <c r="AH219" s="6">
        <v>90</v>
      </c>
      <c r="AI219" s="6"/>
      <c r="AJ219" s="6"/>
      <c r="AK219" s="3"/>
      <c r="AL219" s="3"/>
      <c r="AM219" s="23"/>
      <c r="AN219" s="3"/>
      <c r="AO219" s="3"/>
      <c r="AP219" s="3"/>
    </row>
    <row r="220" spans="1:42" ht="12.75" x14ac:dyDescent="0.25">
      <c r="A220" s="26" t="s">
        <v>1677</v>
      </c>
      <c r="B220" s="27" t="s">
        <v>4219</v>
      </c>
      <c r="C220" s="3" t="s">
        <v>1677</v>
      </c>
      <c r="D220" s="15" t="str">
        <f>HYPERLINK("http://nb1969.com/webpi/2024-001777_Webpi.HTML","2024-001777")</f>
        <v>2024-001777</v>
      </c>
      <c r="E220" s="19">
        <v>45352</v>
      </c>
      <c r="F220" s="16" t="s">
        <v>1846</v>
      </c>
      <c r="G220" s="15" t="str">
        <f>HYPERLINK("http://grafico.sapi.gob.ve/marcas/ef2024/2024001777.jpg","mixta")</f>
        <v>mixta</v>
      </c>
      <c r="H220" s="16" t="s">
        <v>1958</v>
      </c>
      <c r="I220" s="3" t="s">
        <v>4220</v>
      </c>
      <c r="J220" s="17">
        <v>45548</v>
      </c>
      <c r="K220" s="17">
        <v>51026</v>
      </c>
      <c r="L220" s="3" t="s">
        <v>2591</v>
      </c>
      <c r="M220" s="3" t="s">
        <v>3001</v>
      </c>
      <c r="N220" s="20" t="s">
        <v>4221</v>
      </c>
      <c r="O220" s="3" t="s">
        <v>2592</v>
      </c>
      <c r="P220" s="3"/>
      <c r="Q220" s="20" t="s">
        <v>4222</v>
      </c>
      <c r="R220" s="3"/>
      <c r="S220" s="3">
        <v>1118582</v>
      </c>
      <c r="T220" s="3" t="s">
        <v>2593</v>
      </c>
      <c r="U220" s="3" t="s">
        <v>2594</v>
      </c>
      <c r="V220" s="3" t="s">
        <v>1855</v>
      </c>
      <c r="W220" s="17">
        <v>45565</v>
      </c>
      <c r="X220" s="3"/>
      <c r="Y220" s="3">
        <v>451533</v>
      </c>
      <c r="Z220" s="3" t="s">
        <v>3005</v>
      </c>
      <c r="AA220" s="17">
        <v>45565</v>
      </c>
      <c r="AB220" s="3">
        <v>29</v>
      </c>
      <c r="AC220" s="3"/>
      <c r="AD220" s="3" t="s">
        <v>4223</v>
      </c>
      <c r="AE220" s="3"/>
      <c r="AF220" s="3"/>
      <c r="AG220" s="3"/>
      <c r="AH220" s="6">
        <v>86</v>
      </c>
      <c r="AI220" s="6"/>
      <c r="AJ220" s="6"/>
      <c r="AK220" s="3"/>
      <c r="AL220" s="3"/>
      <c r="AM220" s="23"/>
      <c r="AN220" s="3"/>
      <c r="AO220" s="3"/>
      <c r="AP220" s="3"/>
    </row>
    <row r="221" spans="1:42" ht="12.75" x14ac:dyDescent="0.25">
      <c r="A221" s="26" t="s">
        <v>1764</v>
      </c>
      <c r="B221" s="27" t="s">
        <v>4224</v>
      </c>
      <c r="C221" s="3" t="s">
        <v>1764</v>
      </c>
      <c r="D221" s="15" t="str">
        <f>HYPERLINK("http://nb1969.com/webpi/2024-001796_Webpi.HTML","2024-001796")</f>
        <v>2024-001796</v>
      </c>
      <c r="E221" s="19">
        <v>45352</v>
      </c>
      <c r="F221" s="16" t="s">
        <v>1846</v>
      </c>
      <c r="G221" s="16" t="s">
        <v>1863</v>
      </c>
      <c r="H221" s="16" t="s">
        <v>1870</v>
      </c>
      <c r="I221" s="3"/>
      <c r="J221" s="3"/>
      <c r="K221" s="17">
        <v>45481</v>
      </c>
      <c r="L221" s="3" t="s">
        <v>2595</v>
      </c>
      <c r="M221" s="3" t="s">
        <v>3582</v>
      </c>
      <c r="N221" s="20" t="s">
        <v>4225</v>
      </c>
      <c r="O221" s="3" t="s">
        <v>2596</v>
      </c>
      <c r="P221" s="3"/>
      <c r="Q221" s="20"/>
      <c r="R221" s="3"/>
      <c r="S221" s="3">
        <v>1132268</v>
      </c>
      <c r="T221" s="3" t="s">
        <v>2597</v>
      </c>
      <c r="U221" s="3" t="s">
        <v>2598</v>
      </c>
      <c r="V221" s="3" t="s">
        <v>1855</v>
      </c>
      <c r="W221" s="17">
        <v>45436</v>
      </c>
      <c r="X221" s="17">
        <v>45481</v>
      </c>
      <c r="Y221" s="3">
        <v>630</v>
      </c>
      <c r="Z221" s="3" t="s">
        <v>2612</v>
      </c>
      <c r="AA221" s="17">
        <v>45436</v>
      </c>
      <c r="AB221" s="3" t="s">
        <v>4226</v>
      </c>
      <c r="AC221" s="3" t="s">
        <v>4227</v>
      </c>
      <c r="AD221" s="3" t="s">
        <v>4228</v>
      </c>
      <c r="AE221" s="3"/>
      <c r="AF221" s="3"/>
      <c r="AG221" s="3"/>
      <c r="AH221" s="6">
        <v>92</v>
      </c>
      <c r="AI221" s="6"/>
      <c r="AJ221" s="6"/>
      <c r="AK221" s="3"/>
      <c r="AL221" s="3"/>
      <c r="AM221" s="23"/>
      <c r="AN221" s="3"/>
      <c r="AO221" s="3"/>
      <c r="AP221" s="3"/>
    </row>
    <row r="222" spans="1:42" ht="12.75" x14ac:dyDescent="0.25">
      <c r="A222" s="26" t="s">
        <v>1781</v>
      </c>
      <c r="B222" s="27" t="s">
        <v>4229</v>
      </c>
      <c r="C222" s="3" t="s">
        <v>1781</v>
      </c>
      <c r="D222" s="15" t="str">
        <f>HYPERLINK("http://nb1969.com/webpi/2024-001987_Webpi.HTML","2024-001987")</f>
        <v>2024-001987</v>
      </c>
      <c r="E222" s="19">
        <v>45358</v>
      </c>
      <c r="F222" s="16" t="s">
        <v>1862</v>
      </c>
      <c r="G222" s="15" t="str">
        <f>HYPERLINK("http://grafico.sapi.gob.ve/marcas/ef2024/2024001987.jpg","mixta")</f>
        <v>mixta</v>
      </c>
      <c r="H222" s="16" t="s">
        <v>1864</v>
      </c>
      <c r="I222" s="3" t="s">
        <v>4230</v>
      </c>
      <c r="J222" s="17">
        <v>45548</v>
      </c>
      <c r="K222" s="17">
        <v>51026</v>
      </c>
      <c r="L222" s="3" t="s">
        <v>2599</v>
      </c>
      <c r="M222" s="3" t="s">
        <v>3001</v>
      </c>
      <c r="N222" s="20" t="s">
        <v>4231</v>
      </c>
      <c r="O222" s="3" t="s">
        <v>2600</v>
      </c>
      <c r="P222" s="3"/>
      <c r="Q222" s="20" t="s">
        <v>4232</v>
      </c>
      <c r="R222" s="3"/>
      <c r="S222" s="3">
        <v>1116406</v>
      </c>
      <c r="T222" s="3" t="s">
        <v>2601</v>
      </c>
      <c r="U222" s="3" t="s">
        <v>2602</v>
      </c>
      <c r="V222" s="3" t="s">
        <v>1855</v>
      </c>
      <c r="W222" s="17">
        <v>45584</v>
      </c>
      <c r="X222" s="3"/>
      <c r="Y222" s="3">
        <v>455885</v>
      </c>
      <c r="Z222" s="3" t="s">
        <v>3005</v>
      </c>
      <c r="AA222" s="17">
        <v>45584</v>
      </c>
      <c r="AB222" s="3">
        <v>35</v>
      </c>
      <c r="AC222" s="3"/>
      <c r="AD222" s="3" t="s">
        <v>4233</v>
      </c>
      <c r="AE222" s="3"/>
      <c r="AF222" s="3"/>
      <c r="AG222" s="3"/>
      <c r="AH222" s="6">
        <v>81</v>
      </c>
      <c r="AI222" s="6"/>
      <c r="AJ222" s="6"/>
      <c r="AK222" s="3"/>
      <c r="AL222" s="3"/>
      <c r="AM222" s="23"/>
      <c r="AN222" s="3"/>
      <c r="AO222" s="3"/>
      <c r="AP222" s="3"/>
    </row>
    <row r="223" spans="1:42" ht="12.75" x14ac:dyDescent="0.25">
      <c r="A223" s="26" t="s">
        <v>1738</v>
      </c>
      <c r="B223" s="27" t="s">
        <v>4234</v>
      </c>
      <c r="C223" s="3" t="s">
        <v>1738</v>
      </c>
      <c r="D223" s="15" t="str">
        <f>HYPERLINK("http://nb1969.com/webpi/2024-001997_Webpi.HTML","2024-001997")</f>
        <v>2024-001997</v>
      </c>
      <c r="E223" s="19">
        <v>45358</v>
      </c>
      <c r="F223" s="16" t="s">
        <v>1862</v>
      </c>
      <c r="G223" s="15" t="str">
        <f>HYPERLINK("http://grafico.sapi.gob.ve/marcas/ef2024/2024001997.jpg","mixta")</f>
        <v>mixta</v>
      </c>
      <c r="H223" s="16" t="s">
        <v>1864</v>
      </c>
      <c r="I223" s="3" t="s">
        <v>4235</v>
      </c>
      <c r="J223" s="17">
        <v>45679</v>
      </c>
      <c r="K223" s="17">
        <v>51157</v>
      </c>
      <c r="L223" s="3" t="s">
        <v>2603</v>
      </c>
      <c r="M223" s="3" t="s">
        <v>3001</v>
      </c>
      <c r="N223" s="20" t="s">
        <v>2605</v>
      </c>
      <c r="O223" s="3" t="s">
        <v>2606</v>
      </c>
      <c r="P223" s="3" t="s">
        <v>2607</v>
      </c>
      <c r="Q223" s="20" t="s">
        <v>2608</v>
      </c>
      <c r="R223" s="3"/>
      <c r="S223" s="3">
        <v>1132333</v>
      </c>
      <c r="T223" s="3" t="s">
        <v>2609</v>
      </c>
      <c r="U223" s="3" t="s">
        <v>2610</v>
      </c>
      <c r="V223" s="3" t="s">
        <v>2611</v>
      </c>
      <c r="W223" s="17">
        <v>45695</v>
      </c>
      <c r="X223" s="17"/>
      <c r="Y223" s="3">
        <v>478543</v>
      </c>
      <c r="Z223" s="3" t="s">
        <v>3005</v>
      </c>
      <c r="AA223" s="17">
        <v>45695</v>
      </c>
      <c r="AB223" s="3">
        <v>35</v>
      </c>
      <c r="AC223" s="3"/>
      <c r="AD223" s="3" t="s">
        <v>4236</v>
      </c>
      <c r="AE223" s="3"/>
      <c r="AF223" s="3"/>
      <c r="AG223" s="3"/>
      <c r="AH223" s="6">
        <v>30</v>
      </c>
      <c r="AI223" s="6"/>
      <c r="AJ223" s="6"/>
      <c r="AK223" s="3"/>
      <c r="AL223" s="3"/>
      <c r="AM223" s="23"/>
      <c r="AN223" s="3"/>
      <c r="AO223" s="3"/>
      <c r="AP223" s="3"/>
    </row>
    <row r="224" spans="1:42" ht="12.75" x14ac:dyDescent="0.25">
      <c r="A224" s="26" t="s">
        <v>1724</v>
      </c>
      <c r="B224" s="27" t="s">
        <v>4237</v>
      </c>
      <c r="C224" s="3" t="s">
        <v>1724</v>
      </c>
      <c r="D224" s="15" t="str">
        <f>HYPERLINK("http://nb1969.com/webpi/2024-002137_Webpi.HTML","2024-002137")</f>
        <v>2024-002137</v>
      </c>
      <c r="E224" s="19">
        <v>45363</v>
      </c>
      <c r="F224" s="16" t="s">
        <v>1862</v>
      </c>
      <c r="G224" s="15" t="str">
        <f>HYPERLINK("http://grafico.sapi.gob.ve/marcas/ef2024/2024002137.jpg","mixta")</f>
        <v>mixta</v>
      </c>
      <c r="H224" s="16" t="s">
        <v>1911</v>
      </c>
      <c r="I224" s="3" t="s">
        <v>4238</v>
      </c>
      <c r="J224" s="17">
        <v>45638</v>
      </c>
      <c r="K224" s="17">
        <v>51116</v>
      </c>
      <c r="L224" s="3" t="s">
        <v>2614</v>
      </c>
      <c r="M224" s="3" t="s">
        <v>3001</v>
      </c>
      <c r="N224" s="20" t="s">
        <v>4239</v>
      </c>
      <c r="O224" s="3" t="s">
        <v>2615</v>
      </c>
      <c r="P224" s="3"/>
      <c r="Q224" s="20" t="s">
        <v>4240</v>
      </c>
      <c r="R224" s="3"/>
      <c r="S224" s="3">
        <v>1132384</v>
      </c>
      <c r="T224" s="3" t="s">
        <v>4241</v>
      </c>
      <c r="U224" s="3" t="s">
        <v>4242</v>
      </c>
      <c r="V224" s="3" t="s">
        <v>1855</v>
      </c>
      <c r="W224" s="17">
        <v>45685</v>
      </c>
      <c r="X224" s="3"/>
      <c r="Y224" s="3">
        <v>475726</v>
      </c>
      <c r="Z224" s="3" t="s">
        <v>3005</v>
      </c>
      <c r="AA224" s="17">
        <v>45685</v>
      </c>
      <c r="AB224" s="3">
        <v>45</v>
      </c>
      <c r="AC224" s="3"/>
      <c r="AD224" s="3" t="s">
        <v>4243</v>
      </c>
      <c r="AE224" s="3"/>
      <c r="AF224" s="3"/>
      <c r="AG224" s="3"/>
      <c r="AH224" s="6">
        <v>51</v>
      </c>
      <c r="AI224" s="6"/>
      <c r="AJ224" s="6"/>
      <c r="AK224" s="3"/>
      <c r="AL224" s="3"/>
      <c r="AM224" s="23"/>
      <c r="AN224" s="3"/>
      <c r="AO224" s="3"/>
      <c r="AP224" s="3"/>
    </row>
    <row r="225" spans="1:42" ht="12.75" x14ac:dyDescent="0.25">
      <c r="A225" s="26" t="s">
        <v>1656</v>
      </c>
      <c r="B225" s="27" t="s">
        <v>4244</v>
      </c>
      <c r="C225" s="3" t="s">
        <v>1656</v>
      </c>
      <c r="D225" s="15" t="str">
        <f>HYPERLINK("http://nb1969.com/webpi/2024-002185_Webpi.HTML","2024-002185")</f>
        <v>2024-002185</v>
      </c>
      <c r="E225" s="19">
        <v>45364</v>
      </c>
      <c r="F225" s="16" t="s">
        <v>1862</v>
      </c>
      <c r="G225" s="15" t="str">
        <f>HYPERLINK("http://grafico.sapi.gob.ve/marcas/ef2024/2024002185.jpg","grafica")</f>
        <v>grafica</v>
      </c>
      <c r="H225" s="16" t="s">
        <v>2185</v>
      </c>
      <c r="I225" s="3"/>
      <c r="J225" s="3"/>
      <c r="K225" s="17">
        <v>45757</v>
      </c>
      <c r="L225" s="3"/>
      <c r="M225" s="3" t="s">
        <v>2604</v>
      </c>
      <c r="N225" s="20" t="s">
        <v>4245</v>
      </c>
      <c r="O225" s="3" t="s">
        <v>4246</v>
      </c>
      <c r="P225" s="3" t="s">
        <v>4247</v>
      </c>
      <c r="Q225" s="20" t="s">
        <v>4248</v>
      </c>
      <c r="R225" s="3"/>
      <c r="S225" s="3">
        <v>1132403</v>
      </c>
      <c r="T225" s="3" t="s">
        <v>4249</v>
      </c>
      <c r="U225" s="3" t="s">
        <v>4250</v>
      </c>
      <c r="V225" s="3" t="s">
        <v>1995</v>
      </c>
      <c r="W225" s="17">
        <v>45714</v>
      </c>
      <c r="X225" s="17">
        <v>45757</v>
      </c>
      <c r="Y225" s="3">
        <v>639</v>
      </c>
      <c r="Z225" s="3" t="s">
        <v>2612</v>
      </c>
      <c r="AA225" s="17">
        <v>45714</v>
      </c>
      <c r="AB225" s="3" t="s">
        <v>4251</v>
      </c>
      <c r="AC225" s="3"/>
      <c r="AD225" s="3" t="s">
        <v>4252</v>
      </c>
      <c r="AE225" s="3"/>
      <c r="AF225" s="3"/>
      <c r="AG225" s="3"/>
      <c r="AH225" s="6">
        <v>141</v>
      </c>
      <c r="AI225" s="6"/>
      <c r="AJ225" s="6"/>
      <c r="AK225" s="3"/>
      <c r="AL225" s="3"/>
      <c r="AM225" s="23"/>
      <c r="AN225" s="3"/>
      <c r="AO225" s="3"/>
      <c r="AP225" s="3"/>
    </row>
    <row r="226" spans="1:42" ht="12.75" x14ac:dyDescent="0.25">
      <c r="A226" s="26" t="s">
        <v>1581</v>
      </c>
      <c r="B226" s="27" t="s">
        <v>4253</v>
      </c>
      <c r="C226" s="3" t="s">
        <v>1581</v>
      </c>
      <c r="D226" s="15" t="str">
        <f>HYPERLINK("http://nb1969.com/webpi/2024-002217_Webpi.HTML","2024-002217")</f>
        <v>2024-002217</v>
      </c>
      <c r="E226" s="19">
        <v>45364</v>
      </c>
      <c r="F226" s="16" t="s">
        <v>1846</v>
      </c>
      <c r="G226" s="15" t="str">
        <f>HYPERLINK("http://grafico.sapi.gob.ve/marcas/ef2024/2024002217.jpg","mixta")</f>
        <v>mixta</v>
      </c>
      <c r="H226" s="16" t="s">
        <v>2372</v>
      </c>
      <c r="I226" s="3" t="s">
        <v>4254</v>
      </c>
      <c r="J226" s="17">
        <v>45548</v>
      </c>
      <c r="K226" s="17">
        <v>51026</v>
      </c>
      <c r="L226" s="3" t="s">
        <v>2616</v>
      </c>
      <c r="M226" s="3" t="s">
        <v>3001</v>
      </c>
      <c r="N226" s="20" t="s">
        <v>4255</v>
      </c>
      <c r="O226" s="3" t="s">
        <v>2617</v>
      </c>
      <c r="P226" s="3"/>
      <c r="Q226" s="20" t="s">
        <v>4256</v>
      </c>
      <c r="R226" s="3"/>
      <c r="S226" s="3">
        <v>1132408</v>
      </c>
      <c r="T226" s="3" t="s">
        <v>2618</v>
      </c>
      <c r="U226" s="3" t="s">
        <v>2619</v>
      </c>
      <c r="V226" s="3" t="s">
        <v>1855</v>
      </c>
      <c r="W226" s="17">
        <v>45555</v>
      </c>
      <c r="X226" s="3"/>
      <c r="Y226" s="3">
        <v>714393</v>
      </c>
      <c r="Z226" s="3" t="s">
        <v>3005</v>
      </c>
      <c r="AA226" s="17">
        <v>45555</v>
      </c>
      <c r="AB226" s="3">
        <v>24</v>
      </c>
      <c r="AC226" s="3"/>
      <c r="AD226" s="3" t="s">
        <v>4257</v>
      </c>
      <c r="AE226" s="3"/>
      <c r="AF226" s="3"/>
      <c r="AG226" s="3"/>
      <c r="AH226" s="6">
        <v>6</v>
      </c>
      <c r="AI226" s="6"/>
      <c r="AJ226" s="6"/>
      <c r="AK226" s="3"/>
      <c r="AL226" s="3"/>
      <c r="AM226" s="23"/>
      <c r="AN226" s="3"/>
      <c r="AO226" s="3"/>
      <c r="AP226" s="3"/>
    </row>
    <row r="227" spans="1:42" ht="12.75" x14ac:dyDescent="0.25">
      <c r="A227" s="26" t="s">
        <v>1585</v>
      </c>
      <c r="B227" s="27" t="s">
        <v>4258</v>
      </c>
      <c r="C227" s="3" t="s">
        <v>1585</v>
      </c>
      <c r="D227" s="15" t="str">
        <f>HYPERLINK("http://nb1969.com/webpi/2024-002221_Webpi.HTML","2024-002221")</f>
        <v>2024-002221</v>
      </c>
      <c r="E227" s="19">
        <v>45364</v>
      </c>
      <c r="F227" s="16" t="s">
        <v>1862</v>
      </c>
      <c r="G227" s="15" t="str">
        <f>HYPERLINK("http://grafico.sapi.gob.ve/marcas/ef2024/2024002221.jpg","mixta")</f>
        <v>mixta</v>
      </c>
      <c r="H227" s="16" t="s">
        <v>2194</v>
      </c>
      <c r="I227" s="3" t="s">
        <v>4259</v>
      </c>
      <c r="J227" s="17">
        <v>45548</v>
      </c>
      <c r="K227" s="17">
        <v>51026</v>
      </c>
      <c r="L227" s="3" t="s">
        <v>2616</v>
      </c>
      <c r="M227" s="3" t="s">
        <v>3001</v>
      </c>
      <c r="N227" s="20" t="s">
        <v>4260</v>
      </c>
      <c r="O227" s="3" t="s">
        <v>2617</v>
      </c>
      <c r="P227" s="3"/>
      <c r="Q227" s="20" t="s">
        <v>4256</v>
      </c>
      <c r="R227" s="3"/>
      <c r="S227" s="3">
        <v>1132408</v>
      </c>
      <c r="T227" s="3" t="s">
        <v>2618</v>
      </c>
      <c r="U227" s="3" t="s">
        <v>2619</v>
      </c>
      <c r="V227" s="3" t="s">
        <v>1855</v>
      </c>
      <c r="W227" s="17">
        <v>45555</v>
      </c>
      <c r="X227" s="3"/>
      <c r="Y227" s="3">
        <v>714393</v>
      </c>
      <c r="Z227" s="3" t="s">
        <v>3005</v>
      </c>
      <c r="AA227" s="17">
        <v>45555</v>
      </c>
      <c r="AB227" s="3">
        <v>37</v>
      </c>
      <c r="AC227" s="3"/>
      <c r="AD227" s="3" t="s">
        <v>4261</v>
      </c>
      <c r="AE227" s="3"/>
      <c r="AF227" s="3"/>
      <c r="AG227" s="3"/>
      <c r="AH227" s="6">
        <v>143</v>
      </c>
      <c r="AI227" s="6"/>
      <c r="AJ227" s="6"/>
      <c r="AK227" s="3"/>
      <c r="AL227" s="3"/>
      <c r="AM227" s="23"/>
      <c r="AN227" s="3"/>
      <c r="AO227" s="3"/>
      <c r="AP227" s="3"/>
    </row>
    <row r="228" spans="1:42" ht="12.75" x14ac:dyDescent="0.25">
      <c r="A228" s="26" t="s">
        <v>1594</v>
      </c>
      <c r="B228" s="27" t="s">
        <v>4262</v>
      </c>
      <c r="C228" s="3" t="s">
        <v>1594</v>
      </c>
      <c r="D228" s="15" t="str">
        <f>HYPERLINK("http://nb1969.com/webpi/2024-002353_Webpi.HTML","2024-002353")</f>
        <v>2024-002353</v>
      </c>
      <c r="E228" s="19">
        <v>45366</v>
      </c>
      <c r="F228" s="16" t="s">
        <v>1862</v>
      </c>
      <c r="G228" s="15" t="str">
        <f>HYPERLINK("http://grafico.sapi.gob.ve/marcas/ef2024/2024002353.jpg","mixta")</f>
        <v>mixta</v>
      </c>
      <c r="H228" s="16" t="s">
        <v>1946</v>
      </c>
      <c r="I228" s="3"/>
      <c r="J228" s="3"/>
      <c r="K228" s="17">
        <v>45722</v>
      </c>
      <c r="L228" s="3" t="s">
        <v>2620</v>
      </c>
      <c r="M228" s="3" t="s">
        <v>2604</v>
      </c>
      <c r="N228" s="20" t="s">
        <v>2621</v>
      </c>
      <c r="O228" s="3" t="s">
        <v>2606</v>
      </c>
      <c r="P228" s="3" t="s">
        <v>2622</v>
      </c>
      <c r="Q228" s="20" t="s">
        <v>2623</v>
      </c>
      <c r="R228" s="3" t="s">
        <v>2624</v>
      </c>
      <c r="S228" s="3">
        <v>1132464</v>
      </c>
      <c r="T228" s="3" t="s">
        <v>2625</v>
      </c>
      <c r="U228" s="3" t="s">
        <v>2626</v>
      </c>
      <c r="V228" s="3" t="s">
        <v>2146</v>
      </c>
      <c r="W228" s="17">
        <v>45679</v>
      </c>
      <c r="X228" s="17">
        <v>45722</v>
      </c>
      <c r="Y228" s="3">
        <v>638</v>
      </c>
      <c r="Z228" s="3" t="s">
        <v>2612</v>
      </c>
      <c r="AA228" s="17">
        <v>45679</v>
      </c>
      <c r="AB228" s="3" t="s">
        <v>2613</v>
      </c>
      <c r="AC228" s="3"/>
      <c r="AD228" s="3" t="s">
        <v>2627</v>
      </c>
      <c r="AE228" s="3"/>
      <c r="AF228" s="3"/>
      <c r="AG228" s="3"/>
      <c r="AH228" s="6">
        <v>9</v>
      </c>
      <c r="AI228" s="6"/>
      <c r="AJ228" s="6"/>
      <c r="AK228" s="3"/>
      <c r="AL228" s="3"/>
      <c r="AM228" s="23"/>
      <c r="AN228" s="3"/>
      <c r="AO228" s="3"/>
      <c r="AP228" s="3"/>
    </row>
    <row r="229" spans="1:42" ht="12.75" x14ac:dyDescent="0.25">
      <c r="A229" s="26" t="s">
        <v>1834</v>
      </c>
      <c r="B229" s="27" t="s">
        <v>4263</v>
      </c>
      <c r="C229" s="3" t="s">
        <v>1834</v>
      </c>
      <c r="D229" s="15" t="str">
        <f>HYPERLINK("http://nb1969.com/webpi/2024-002858_Webpi.HTML","2024-002858")</f>
        <v>2024-002858</v>
      </c>
      <c r="E229" s="19">
        <v>45378</v>
      </c>
      <c r="F229" s="16" t="s">
        <v>1846</v>
      </c>
      <c r="G229" s="16" t="s">
        <v>1863</v>
      </c>
      <c r="H229" s="16" t="s">
        <v>1929</v>
      </c>
      <c r="I229" s="3"/>
      <c r="J229" s="3"/>
      <c r="K229" s="17">
        <v>45523</v>
      </c>
      <c r="L229" s="3" t="s">
        <v>2628</v>
      </c>
      <c r="M229" s="3" t="s">
        <v>2629</v>
      </c>
      <c r="N229" s="20" t="s">
        <v>2630</v>
      </c>
      <c r="O229" s="3" t="s">
        <v>2200</v>
      </c>
      <c r="P229" s="3" t="s">
        <v>2631</v>
      </c>
      <c r="Q229" s="20"/>
      <c r="R229" s="3"/>
      <c r="S229" s="3">
        <v>1106731</v>
      </c>
      <c r="T229" s="3" t="s">
        <v>2632</v>
      </c>
      <c r="U229" s="3" t="s">
        <v>2633</v>
      </c>
      <c r="V229" s="3" t="s">
        <v>2352</v>
      </c>
      <c r="W229" s="17">
        <v>45519</v>
      </c>
      <c r="X229" s="3"/>
      <c r="Y229" s="3">
        <v>632</v>
      </c>
      <c r="Z229" s="3" t="s">
        <v>2634</v>
      </c>
      <c r="AA229" s="17">
        <v>45519</v>
      </c>
      <c r="AB229" s="3" t="s">
        <v>2635</v>
      </c>
      <c r="AC229" s="3" t="s">
        <v>2636</v>
      </c>
      <c r="AD229" s="3" t="s">
        <v>2637</v>
      </c>
      <c r="AE229" s="3"/>
      <c r="AF229" s="3"/>
      <c r="AG229" s="3"/>
      <c r="AH229" s="6">
        <v>171</v>
      </c>
      <c r="AI229" s="6"/>
      <c r="AJ229" s="6"/>
      <c r="AK229" s="3"/>
      <c r="AL229" s="3"/>
      <c r="AM229" s="23"/>
      <c r="AN229" s="3"/>
      <c r="AO229" s="3"/>
      <c r="AP229" s="3"/>
    </row>
    <row r="230" spans="1:42" ht="12.75" x14ac:dyDescent="0.25">
      <c r="A230" s="26" t="s">
        <v>1590</v>
      </c>
      <c r="B230" s="27" t="s">
        <v>4264</v>
      </c>
      <c r="C230" s="3" t="s">
        <v>1590</v>
      </c>
      <c r="D230" s="15" t="str">
        <f>HYPERLINK("http://nb1969.com/webpi/2024-002990_Webpi.HTML","2024-002990")</f>
        <v>2024-002990</v>
      </c>
      <c r="E230" s="19">
        <v>45386</v>
      </c>
      <c r="F230" s="16" t="s">
        <v>1846</v>
      </c>
      <c r="G230" s="16" t="s">
        <v>1863</v>
      </c>
      <c r="H230" s="16" t="s">
        <v>2099</v>
      </c>
      <c r="I230" s="3" t="s">
        <v>4265</v>
      </c>
      <c r="J230" s="17">
        <v>45589</v>
      </c>
      <c r="K230" s="17">
        <v>51067</v>
      </c>
      <c r="L230" s="3" t="s">
        <v>2638</v>
      </c>
      <c r="M230" s="3" t="s">
        <v>3001</v>
      </c>
      <c r="N230" s="20" t="s">
        <v>4266</v>
      </c>
      <c r="O230" s="3" t="s">
        <v>4267</v>
      </c>
      <c r="P230" s="3" t="s">
        <v>2639</v>
      </c>
      <c r="Q230" s="20"/>
      <c r="R230" s="3"/>
      <c r="S230" s="3">
        <v>1132698</v>
      </c>
      <c r="T230" s="3" t="s">
        <v>2640</v>
      </c>
      <c r="U230" s="3" t="s">
        <v>4268</v>
      </c>
      <c r="V230" s="3" t="s">
        <v>1995</v>
      </c>
      <c r="W230" s="17">
        <v>45615</v>
      </c>
      <c r="X230" s="3"/>
      <c r="Y230" s="3">
        <v>463028</v>
      </c>
      <c r="Z230" s="3" t="s">
        <v>3005</v>
      </c>
      <c r="AA230" s="17">
        <v>45615</v>
      </c>
      <c r="AB230" s="3">
        <v>7</v>
      </c>
      <c r="AC230" s="3"/>
      <c r="AD230" s="3" t="s">
        <v>4269</v>
      </c>
      <c r="AE230" s="3"/>
      <c r="AF230" s="3"/>
      <c r="AG230" s="3"/>
      <c r="AH230" s="6">
        <v>24</v>
      </c>
      <c r="AI230" s="6"/>
      <c r="AJ230" s="6"/>
      <c r="AK230" s="3"/>
      <c r="AL230" s="3"/>
      <c r="AM230" s="23"/>
      <c r="AN230" s="3"/>
      <c r="AO230" s="3"/>
      <c r="AP230" s="3"/>
    </row>
    <row r="231" spans="1:42" ht="12.75" x14ac:dyDescent="0.25">
      <c r="A231" s="26" t="s">
        <v>1603</v>
      </c>
      <c r="B231" s="27" t="s">
        <v>4270</v>
      </c>
      <c r="C231" s="3" t="s">
        <v>1603</v>
      </c>
      <c r="D231" s="15" t="str">
        <f>HYPERLINK("http://nb1969.com/webpi/2024-003060_Webpi.HTML","2024-003060")</f>
        <v>2024-003060</v>
      </c>
      <c r="E231" s="19">
        <v>45387</v>
      </c>
      <c r="F231" s="16" t="s">
        <v>1862</v>
      </c>
      <c r="G231" s="16" t="s">
        <v>1863</v>
      </c>
      <c r="H231" s="16" t="s">
        <v>1864</v>
      </c>
      <c r="I231" s="3"/>
      <c r="J231" s="3"/>
      <c r="K231" s="17">
        <v>45693</v>
      </c>
      <c r="L231" s="3" t="s">
        <v>2641</v>
      </c>
      <c r="M231" s="3" t="s">
        <v>2775</v>
      </c>
      <c r="N231" s="20" t="s">
        <v>4271</v>
      </c>
      <c r="O231" s="3" t="s">
        <v>4272</v>
      </c>
      <c r="P231" s="3" t="s">
        <v>2642</v>
      </c>
      <c r="Q231" s="20"/>
      <c r="R231" s="3"/>
      <c r="S231" s="3">
        <v>1132733</v>
      </c>
      <c r="T231" s="3" t="s">
        <v>2643</v>
      </c>
      <c r="U231" s="3" t="s">
        <v>2644</v>
      </c>
      <c r="V231" s="3" t="s">
        <v>2405</v>
      </c>
      <c r="W231" s="17">
        <v>45638</v>
      </c>
      <c r="X231" s="17">
        <v>45693</v>
      </c>
      <c r="Y231" s="3">
        <v>637</v>
      </c>
      <c r="Z231" s="3" t="s">
        <v>2260</v>
      </c>
      <c r="AA231" s="17">
        <v>45638</v>
      </c>
      <c r="AB231" s="3" t="s">
        <v>4273</v>
      </c>
      <c r="AC231" s="3"/>
      <c r="AD231" s="3" t="s">
        <v>4274</v>
      </c>
      <c r="AE231" s="3"/>
      <c r="AF231" s="3"/>
      <c r="AG231" s="3"/>
      <c r="AH231" s="6">
        <v>20</v>
      </c>
      <c r="AI231" s="6"/>
      <c r="AJ231" s="6"/>
      <c r="AK231" s="3"/>
      <c r="AL231" s="3"/>
      <c r="AM231" s="23"/>
      <c r="AN231" s="3"/>
      <c r="AO231" s="3"/>
      <c r="AP231" s="3"/>
    </row>
    <row r="232" spans="1:42" ht="12.75" x14ac:dyDescent="0.25">
      <c r="A232" s="26" t="s">
        <v>1813</v>
      </c>
      <c r="B232" s="27" t="s">
        <v>4275</v>
      </c>
      <c r="C232" s="3" t="s">
        <v>1813</v>
      </c>
      <c r="D232" s="15" t="str">
        <f>HYPERLINK("http://nb1969.com/webpi/2024-003077_Webpi.HTML","2024-003077")</f>
        <v>2024-003077</v>
      </c>
      <c r="E232" s="19">
        <v>45390</v>
      </c>
      <c r="F232" s="16" t="s">
        <v>2116</v>
      </c>
      <c r="G232" s="16" t="s">
        <v>1863</v>
      </c>
      <c r="H232" s="16" t="s">
        <v>2117</v>
      </c>
      <c r="I232" s="3"/>
      <c r="J232" s="3"/>
      <c r="K232" s="17">
        <v>45757</v>
      </c>
      <c r="L232" s="3" t="s">
        <v>2645</v>
      </c>
      <c r="M232" s="3" t="s">
        <v>4093</v>
      </c>
      <c r="N232" s="20" t="s">
        <v>4276</v>
      </c>
      <c r="O232" s="3" t="s">
        <v>2282</v>
      </c>
      <c r="P232" s="3" t="s">
        <v>2646</v>
      </c>
      <c r="Q232" s="20"/>
      <c r="R232" s="3"/>
      <c r="S232" s="3">
        <v>1132678</v>
      </c>
      <c r="T232" s="3" t="s">
        <v>2647</v>
      </c>
      <c r="U232" s="3" t="s">
        <v>2479</v>
      </c>
      <c r="V232" s="3" t="s">
        <v>1855</v>
      </c>
      <c r="W232" s="17">
        <v>45714</v>
      </c>
      <c r="X232" s="17">
        <v>45757</v>
      </c>
      <c r="Y232" s="3">
        <v>639</v>
      </c>
      <c r="Z232" s="3" t="s">
        <v>2612</v>
      </c>
      <c r="AA232" s="17">
        <v>45714</v>
      </c>
      <c r="AB232" s="3" t="s">
        <v>4099</v>
      </c>
      <c r="AC232" s="3" t="s">
        <v>4277</v>
      </c>
      <c r="AD232" s="3" t="s">
        <v>4278</v>
      </c>
      <c r="AE232" s="3"/>
      <c r="AF232" s="3"/>
      <c r="AG232" s="3"/>
      <c r="AH232" s="6">
        <v>122</v>
      </c>
      <c r="AI232" s="6"/>
      <c r="AJ232" s="6"/>
      <c r="AK232" s="3"/>
      <c r="AL232" s="3"/>
      <c r="AM232" s="23"/>
      <c r="AN232" s="3"/>
      <c r="AO232" s="3"/>
      <c r="AP232" s="3"/>
    </row>
    <row r="233" spans="1:42" ht="12.75" x14ac:dyDescent="0.25">
      <c r="A233" s="26" t="s">
        <v>1609</v>
      </c>
      <c r="B233" s="27" t="s">
        <v>4279</v>
      </c>
      <c r="C233" s="3" t="s">
        <v>1609</v>
      </c>
      <c r="D233" s="15" t="str">
        <f>HYPERLINK("http://nb1969.com/webpi/2024-003180_Webpi.HTML","2024-003180")</f>
        <v>2024-003180</v>
      </c>
      <c r="E233" s="19">
        <v>45392</v>
      </c>
      <c r="F233" s="16" t="s">
        <v>1846</v>
      </c>
      <c r="G233" s="15" t="str">
        <f>HYPERLINK("http://grafico.sapi.gob.ve/marcas/ef2024/2024003180.jpg","mixta")</f>
        <v>mixta</v>
      </c>
      <c r="H233" s="16" t="s">
        <v>1847</v>
      </c>
      <c r="I233" s="3" t="s">
        <v>4280</v>
      </c>
      <c r="J233" s="17">
        <v>45589</v>
      </c>
      <c r="K233" s="17">
        <v>51067</v>
      </c>
      <c r="L233" s="3" t="s">
        <v>2648</v>
      </c>
      <c r="M233" s="3" t="s">
        <v>3001</v>
      </c>
      <c r="N233" s="20" t="s">
        <v>4281</v>
      </c>
      <c r="O233" s="3" t="s">
        <v>2649</v>
      </c>
      <c r="P233" s="3" t="s">
        <v>2650</v>
      </c>
      <c r="Q233" s="20" t="s">
        <v>4282</v>
      </c>
      <c r="R233" s="3"/>
      <c r="S233" s="3">
        <v>1115914</v>
      </c>
      <c r="T233" s="3" t="s">
        <v>2651</v>
      </c>
      <c r="U233" s="3" t="s">
        <v>4283</v>
      </c>
      <c r="V233" s="3" t="s">
        <v>2652</v>
      </c>
      <c r="W233" s="17">
        <v>45600</v>
      </c>
      <c r="X233" s="3"/>
      <c r="Y233" s="3">
        <v>459656</v>
      </c>
      <c r="Z233" s="3" t="s">
        <v>3005</v>
      </c>
      <c r="AA233" s="17">
        <v>45600</v>
      </c>
      <c r="AB233" s="3">
        <v>3</v>
      </c>
      <c r="AC233" s="3"/>
      <c r="AD233" s="3" t="s">
        <v>4284</v>
      </c>
      <c r="AE233" s="3"/>
      <c r="AF233" s="3"/>
      <c r="AG233" s="3"/>
      <c r="AH233" s="6">
        <v>54</v>
      </c>
      <c r="AI233" s="6"/>
      <c r="AJ233" s="6"/>
      <c r="AK233" s="3"/>
      <c r="AL233" s="3"/>
      <c r="AM233" s="23"/>
      <c r="AN233" s="3"/>
      <c r="AO233" s="3"/>
      <c r="AP233" s="3"/>
    </row>
    <row r="234" spans="1:42" ht="12.75" x14ac:dyDescent="0.25">
      <c r="A234" s="26" t="s">
        <v>1660</v>
      </c>
      <c r="B234" s="27" t="s">
        <v>4285</v>
      </c>
      <c r="C234" s="3" t="s">
        <v>1660</v>
      </c>
      <c r="D234" s="15" t="str">
        <f>HYPERLINK("http://nb1969.com/webpi/2024-003181_Webpi.HTML","2024-003181")</f>
        <v>2024-003181</v>
      </c>
      <c r="E234" s="19">
        <v>45392</v>
      </c>
      <c r="F234" s="16" t="s">
        <v>1846</v>
      </c>
      <c r="G234" s="15" t="str">
        <f>HYPERLINK("http://grafico.sapi.gob.ve/marcas/ef2024/2024003181.jpg","mixta")</f>
        <v>mixta</v>
      </c>
      <c r="H234" s="16" t="s">
        <v>1958</v>
      </c>
      <c r="I234" s="3"/>
      <c r="J234" s="3"/>
      <c r="K234" s="3"/>
      <c r="L234" s="3" t="s">
        <v>2648</v>
      </c>
      <c r="M234" s="3" t="s">
        <v>2215</v>
      </c>
      <c r="N234" s="20" t="s">
        <v>3160</v>
      </c>
      <c r="O234" s="3" t="s">
        <v>2649</v>
      </c>
      <c r="P234" s="3" t="s">
        <v>2650</v>
      </c>
      <c r="Q234" s="20" t="s">
        <v>4282</v>
      </c>
      <c r="R234" s="3"/>
      <c r="S234" s="3">
        <v>1115914</v>
      </c>
      <c r="T234" s="3" t="s">
        <v>2651</v>
      </c>
      <c r="U234" s="3" t="s">
        <v>4283</v>
      </c>
      <c r="V234" s="3" t="s">
        <v>2652</v>
      </c>
      <c r="W234" s="17">
        <v>45399</v>
      </c>
      <c r="X234" s="3"/>
      <c r="Y234" s="3">
        <v>0</v>
      </c>
      <c r="Z234" s="3" t="s">
        <v>4286</v>
      </c>
      <c r="AA234" s="17">
        <v>45399</v>
      </c>
      <c r="AB234" s="3" t="s">
        <v>4287</v>
      </c>
      <c r="AC234" s="3"/>
      <c r="AD234" s="3" t="s">
        <v>4288</v>
      </c>
      <c r="AE234" s="3"/>
      <c r="AF234" s="3"/>
      <c r="AG234" s="3"/>
      <c r="AH234" s="6">
        <v>17</v>
      </c>
      <c r="AI234" s="6"/>
      <c r="AJ234" s="6"/>
      <c r="AK234" s="3"/>
      <c r="AL234" s="3"/>
      <c r="AM234" s="23"/>
      <c r="AN234" s="3"/>
      <c r="AO234" s="3"/>
      <c r="AP234" s="3"/>
    </row>
    <row r="235" spans="1:42" ht="12.75" x14ac:dyDescent="0.25">
      <c r="A235" s="26" t="s">
        <v>1571</v>
      </c>
      <c r="B235" s="27" t="s">
        <v>4289</v>
      </c>
      <c r="C235" s="3" t="s">
        <v>1571</v>
      </c>
      <c r="D235" s="15" t="str">
        <f>HYPERLINK("http://nb1969.com/webpi/2024-003243_Webpi.HTML","2024-003243")</f>
        <v>2024-003243</v>
      </c>
      <c r="E235" s="19">
        <v>45393</v>
      </c>
      <c r="F235" s="16" t="s">
        <v>1862</v>
      </c>
      <c r="G235" s="16" t="s">
        <v>1863</v>
      </c>
      <c r="H235" s="16" t="s">
        <v>1981</v>
      </c>
      <c r="I235" s="3" t="s">
        <v>4290</v>
      </c>
      <c r="J235" s="17">
        <v>45589</v>
      </c>
      <c r="K235" s="17">
        <v>51067</v>
      </c>
      <c r="L235" s="3" t="s">
        <v>2653</v>
      </c>
      <c r="M235" s="3" t="s">
        <v>3001</v>
      </c>
      <c r="N235" s="20" t="s">
        <v>4291</v>
      </c>
      <c r="O235" s="3" t="s">
        <v>2654</v>
      </c>
      <c r="P235" s="3" t="s">
        <v>2655</v>
      </c>
      <c r="Q235" s="20"/>
      <c r="R235" s="3"/>
      <c r="S235" s="3">
        <v>1094724</v>
      </c>
      <c r="T235" s="3" t="s">
        <v>2656</v>
      </c>
      <c r="U235" s="3" t="s">
        <v>2657</v>
      </c>
      <c r="V235" s="3" t="s">
        <v>1855</v>
      </c>
      <c r="W235" s="17">
        <v>45600</v>
      </c>
      <c r="X235" s="3"/>
      <c r="Y235" s="3">
        <v>459648</v>
      </c>
      <c r="Z235" s="3" t="s">
        <v>3005</v>
      </c>
      <c r="AA235" s="17">
        <v>45600</v>
      </c>
      <c r="AB235" s="3">
        <v>38</v>
      </c>
      <c r="AC235" s="3"/>
      <c r="AD235" s="3" t="s">
        <v>4292</v>
      </c>
      <c r="AE235" s="3"/>
      <c r="AF235" s="3"/>
      <c r="AG235" s="3"/>
      <c r="AH235" s="6">
        <v>36</v>
      </c>
      <c r="AI235" s="6"/>
      <c r="AJ235" s="6"/>
      <c r="AK235" s="3"/>
      <c r="AL235" s="3"/>
      <c r="AM235" s="23"/>
      <c r="AN235" s="3"/>
      <c r="AO235" s="3"/>
      <c r="AP235" s="3"/>
    </row>
    <row r="236" spans="1:42" ht="12.75" x14ac:dyDescent="0.25">
      <c r="A236" s="26" t="s">
        <v>1793</v>
      </c>
      <c r="B236" s="27" t="s">
        <v>4293</v>
      </c>
      <c r="C236" s="3" t="s">
        <v>1793</v>
      </c>
      <c r="D236" s="15" t="str">
        <f>HYPERLINK("http://nb1969.com/webpi/2024-003280_Webpi.HTML","2024-003280")</f>
        <v>2024-003280</v>
      </c>
      <c r="E236" s="19">
        <v>45393</v>
      </c>
      <c r="F236" s="16" t="s">
        <v>1846</v>
      </c>
      <c r="G236" s="16" t="s">
        <v>1863</v>
      </c>
      <c r="H236" s="16" t="s">
        <v>1847</v>
      </c>
      <c r="I236" s="3" t="s">
        <v>4294</v>
      </c>
      <c r="J236" s="17">
        <v>45589</v>
      </c>
      <c r="K236" s="17">
        <v>51067</v>
      </c>
      <c r="L236" s="3" t="s">
        <v>2658</v>
      </c>
      <c r="M236" s="3" t="s">
        <v>3001</v>
      </c>
      <c r="N236" s="20" t="s">
        <v>4295</v>
      </c>
      <c r="O236" s="3" t="s">
        <v>2208</v>
      </c>
      <c r="P236" s="3" t="s">
        <v>2659</v>
      </c>
      <c r="Q236" s="20"/>
      <c r="R236" s="3"/>
      <c r="S236" s="3">
        <v>1094184</v>
      </c>
      <c r="T236" s="3" t="s">
        <v>2660</v>
      </c>
      <c r="U236" s="3" t="s">
        <v>4296</v>
      </c>
      <c r="V236" s="3" t="s">
        <v>1945</v>
      </c>
      <c r="W236" s="17">
        <v>45629</v>
      </c>
      <c r="X236" s="3"/>
      <c r="Y236" s="3">
        <v>466777</v>
      </c>
      <c r="Z236" s="3" t="s">
        <v>3005</v>
      </c>
      <c r="AA236" s="17">
        <v>45629</v>
      </c>
      <c r="AB236" s="3">
        <v>3</v>
      </c>
      <c r="AC236" s="3"/>
      <c r="AD236" s="3" t="s">
        <v>4297</v>
      </c>
      <c r="AE236" s="3"/>
      <c r="AF236" s="3"/>
      <c r="AG236" s="3"/>
      <c r="AH236" s="6">
        <v>108</v>
      </c>
      <c r="AI236" s="6"/>
      <c r="AJ236" s="6"/>
      <c r="AK236" s="3"/>
      <c r="AL236" s="3"/>
      <c r="AM236" s="23"/>
      <c r="AN236" s="3"/>
      <c r="AO236" s="3"/>
      <c r="AP236" s="3"/>
    </row>
    <row r="237" spans="1:42" ht="12.75" x14ac:dyDescent="0.25">
      <c r="A237" s="26" t="s">
        <v>1704</v>
      </c>
      <c r="B237" s="27" t="s">
        <v>4298</v>
      </c>
      <c r="C237" s="3" t="s">
        <v>1704</v>
      </c>
      <c r="D237" s="15" t="str">
        <f>HYPERLINK("http://nb1969.com/webpi/2024-003318_Webpi.HTML","2024-003318")</f>
        <v>2024-003318</v>
      </c>
      <c r="E237" s="19">
        <v>45397</v>
      </c>
      <c r="F237" s="16" t="s">
        <v>1846</v>
      </c>
      <c r="G237" s="15" t="str">
        <f>HYPERLINK("http://grafico.sapi.gob.ve/marcas/ef2024/2024003318.jpg","mixta")</f>
        <v>mixta</v>
      </c>
      <c r="H237" s="16" t="s">
        <v>1882</v>
      </c>
      <c r="I237" s="3" t="s">
        <v>4299</v>
      </c>
      <c r="J237" s="17">
        <v>45589</v>
      </c>
      <c r="K237" s="17">
        <v>51067</v>
      </c>
      <c r="L237" s="3" t="s">
        <v>2661</v>
      </c>
      <c r="M237" s="3" t="s">
        <v>3001</v>
      </c>
      <c r="N237" s="20" t="s">
        <v>4300</v>
      </c>
      <c r="O237" s="3" t="s">
        <v>2575</v>
      </c>
      <c r="P237" s="3" t="s">
        <v>2662</v>
      </c>
      <c r="Q237" s="20" t="s">
        <v>4301</v>
      </c>
      <c r="R237" s="3"/>
      <c r="S237" s="3">
        <v>1109634</v>
      </c>
      <c r="T237" s="3" t="s">
        <v>2663</v>
      </c>
      <c r="U237" s="3" t="s">
        <v>2664</v>
      </c>
      <c r="V237" s="3" t="s">
        <v>1855</v>
      </c>
      <c r="W237" s="17">
        <v>45597</v>
      </c>
      <c r="X237" s="3"/>
      <c r="Y237" s="3">
        <v>459579</v>
      </c>
      <c r="Z237" s="3" t="s">
        <v>3005</v>
      </c>
      <c r="AA237" s="17">
        <v>45597</v>
      </c>
      <c r="AB237" s="3">
        <v>16</v>
      </c>
      <c r="AC237" s="3"/>
      <c r="AD237" s="3" t="s">
        <v>4302</v>
      </c>
      <c r="AE237" s="3"/>
      <c r="AF237" s="3"/>
      <c r="AG237" s="3"/>
      <c r="AH237" s="6">
        <v>74</v>
      </c>
      <c r="AI237" s="6"/>
      <c r="AJ237" s="6"/>
      <c r="AK237" s="3"/>
      <c r="AL237" s="3"/>
      <c r="AM237" s="23"/>
      <c r="AN237" s="3"/>
      <c r="AO237" s="3"/>
      <c r="AP237" s="3"/>
    </row>
    <row r="238" spans="1:42" ht="12.75" x14ac:dyDescent="0.25">
      <c r="A238" s="26" t="s">
        <v>1842</v>
      </c>
      <c r="B238" s="27" t="s">
        <v>4303</v>
      </c>
      <c r="C238" s="3" t="s">
        <v>1842</v>
      </c>
      <c r="D238" s="15" t="str">
        <f>HYPERLINK("http://nb1969.com/webpi/2024-003463_Webpi.HTML","2024-003463")</f>
        <v>2024-003463</v>
      </c>
      <c r="E238" s="19">
        <v>45399</v>
      </c>
      <c r="F238" s="16" t="s">
        <v>1846</v>
      </c>
      <c r="G238" s="15" t="str">
        <f>HYPERLINK("http://grafico.sapi.gob.ve/marcas/ef2024/2024003463.jpg","mixta")</f>
        <v>mixta</v>
      </c>
      <c r="H238" s="16" t="s">
        <v>1937</v>
      </c>
      <c r="I238" s="3" t="s">
        <v>4304</v>
      </c>
      <c r="J238" s="17">
        <v>45589</v>
      </c>
      <c r="K238" s="17">
        <v>51067</v>
      </c>
      <c r="L238" s="3" t="s">
        <v>4305</v>
      </c>
      <c r="M238" s="3" t="s">
        <v>3001</v>
      </c>
      <c r="N238" s="20" t="s">
        <v>4306</v>
      </c>
      <c r="O238" s="3" t="s">
        <v>2555</v>
      </c>
      <c r="P238" s="3" t="s">
        <v>2556</v>
      </c>
      <c r="Q238" s="20" t="s">
        <v>4307</v>
      </c>
      <c r="R238" s="3"/>
      <c r="S238" s="3">
        <v>1082468</v>
      </c>
      <c r="T238" s="3" t="s">
        <v>4146</v>
      </c>
      <c r="U238" s="3" t="s">
        <v>4147</v>
      </c>
      <c r="V238" s="3" t="s">
        <v>1855</v>
      </c>
      <c r="W238" s="17">
        <v>45608</v>
      </c>
      <c r="X238" s="3"/>
      <c r="Y238" s="3">
        <v>461540</v>
      </c>
      <c r="Z238" s="3" t="s">
        <v>3005</v>
      </c>
      <c r="AA238" s="17">
        <v>45608</v>
      </c>
      <c r="AB238" s="3">
        <v>9</v>
      </c>
      <c r="AC238" s="3"/>
      <c r="AD238" s="3" t="s">
        <v>4308</v>
      </c>
      <c r="AE238" s="3"/>
      <c r="AF238" s="3"/>
      <c r="AG238" s="3"/>
      <c r="AH238" s="6">
        <v>184</v>
      </c>
      <c r="AI238" s="6"/>
      <c r="AJ238" s="6"/>
      <c r="AK238" s="3"/>
      <c r="AL238" s="3"/>
      <c r="AM238" s="23"/>
      <c r="AN238" s="3"/>
      <c r="AO238" s="3"/>
      <c r="AP238" s="3"/>
    </row>
    <row r="239" spans="1:42" ht="12.75" x14ac:dyDescent="0.25">
      <c r="A239" s="26" t="s">
        <v>1723</v>
      </c>
      <c r="B239" s="27" t="s">
        <v>4309</v>
      </c>
      <c r="C239" s="3" t="s">
        <v>1723</v>
      </c>
      <c r="D239" s="15" t="str">
        <f>HYPERLINK("http://nb1969.com/webpi/2024-003557_Webpi.HTML","2024-003557")</f>
        <v>2024-003557</v>
      </c>
      <c r="E239" s="19">
        <v>45404</v>
      </c>
      <c r="F239" s="16" t="s">
        <v>1862</v>
      </c>
      <c r="G239" s="15" t="str">
        <f>HYPERLINK("http://grafico.sapi.gob.ve/marcas/ef2024/2024003557.jpg","mixta")</f>
        <v>mixta</v>
      </c>
      <c r="H239" s="16" t="s">
        <v>2194</v>
      </c>
      <c r="I239" s="3"/>
      <c r="J239" s="3"/>
      <c r="K239" s="17">
        <v>45562</v>
      </c>
      <c r="L239" s="3" t="s">
        <v>2665</v>
      </c>
      <c r="M239" s="3" t="s">
        <v>2775</v>
      </c>
      <c r="N239" s="20" t="s">
        <v>4310</v>
      </c>
      <c r="O239" s="3" t="s">
        <v>2228</v>
      </c>
      <c r="P239" s="3" t="s">
        <v>2666</v>
      </c>
      <c r="Q239" s="20" t="s">
        <v>4311</v>
      </c>
      <c r="R239" s="3"/>
      <c r="S239" s="3">
        <v>1132929</v>
      </c>
      <c r="T239" s="3" t="s">
        <v>4312</v>
      </c>
      <c r="U239" s="3" t="s">
        <v>4313</v>
      </c>
      <c r="V239" s="3" t="s">
        <v>1949</v>
      </c>
      <c r="W239" s="17">
        <v>45562</v>
      </c>
      <c r="X239" s="3"/>
      <c r="Y239" s="3"/>
      <c r="Z239" s="3" t="s">
        <v>3220</v>
      </c>
      <c r="AA239" s="17">
        <v>45562</v>
      </c>
      <c r="AB239" s="3" t="s">
        <v>3220</v>
      </c>
      <c r="AC239" s="3"/>
      <c r="AD239" s="3" t="s">
        <v>4314</v>
      </c>
      <c r="AE239" s="3"/>
      <c r="AF239" s="3"/>
      <c r="AG239" s="3"/>
      <c r="AH239" s="6">
        <v>169</v>
      </c>
      <c r="AI239" s="6"/>
      <c r="AJ239" s="6"/>
      <c r="AK239" s="3"/>
      <c r="AL239" s="3"/>
      <c r="AM239" s="23"/>
      <c r="AN239" s="3"/>
      <c r="AO239" s="3"/>
      <c r="AP239" s="3"/>
    </row>
    <row r="240" spans="1:42" ht="12.75" x14ac:dyDescent="0.25">
      <c r="A240" s="26" t="s">
        <v>1688</v>
      </c>
      <c r="B240" s="27" t="s">
        <v>4315</v>
      </c>
      <c r="C240" s="3" t="s">
        <v>1688</v>
      </c>
      <c r="D240" s="15" t="str">
        <f>HYPERLINK("http://nb1969.com/webpi/2024-003597_Webpi.HTML","2024-003597")</f>
        <v>2024-003597</v>
      </c>
      <c r="E240" s="19">
        <v>45404</v>
      </c>
      <c r="F240" s="16" t="s">
        <v>1862</v>
      </c>
      <c r="G240" s="15" t="str">
        <f>HYPERLINK("http://grafico.sapi.gob.ve/marcas/ef2024/2024003597.jpg","mixta")</f>
        <v>mixta</v>
      </c>
      <c r="H240" s="16" t="s">
        <v>1864</v>
      </c>
      <c r="I240" s="3" t="s">
        <v>4316</v>
      </c>
      <c r="J240" s="17">
        <v>45523</v>
      </c>
      <c r="K240" s="17">
        <v>51001</v>
      </c>
      <c r="L240" s="3" t="s">
        <v>2667</v>
      </c>
      <c r="M240" s="3" t="s">
        <v>3001</v>
      </c>
      <c r="N240" s="20" t="s">
        <v>4317</v>
      </c>
      <c r="O240" s="3" t="s">
        <v>2668</v>
      </c>
      <c r="P240" s="3"/>
      <c r="Q240" s="20" t="s">
        <v>4318</v>
      </c>
      <c r="R240" s="3"/>
      <c r="S240" s="3">
        <v>1078154</v>
      </c>
      <c r="T240" s="3" t="s">
        <v>2668</v>
      </c>
      <c r="U240" s="3" t="s">
        <v>4319</v>
      </c>
      <c r="V240" s="3" t="s">
        <v>1855</v>
      </c>
      <c r="W240" s="17">
        <v>45562</v>
      </c>
      <c r="X240" s="3"/>
      <c r="Y240" s="3">
        <v>451155</v>
      </c>
      <c r="Z240" s="3" t="s">
        <v>3005</v>
      </c>
      <c r="AA240" s="17">
        <v>45562</v>
      </c>
      <c r="AB240" s="3">
        <v>35</v>
      </c>
      <c r="AC240" s="3"/>
      <c r="AD240" s="3" t="s">
        <v>4320</v>
      </c>
      <c r="AE240" s="3"/>
      <c r="AF240" s="3"/>
      <c r="AG240" s="3"/>
      <c r="AH240" s="6">
        <v>26</v>
      </c>
      <c r="AI240" s="6"/>
      <c r="AJ240" s="6"/>
      <c r="AK240" s="3"/>
      <c r="AL240" s="3"/>
      <c r="AM240" s="23"/>
      <c r="AN240" s="3"/>
      <c r="AO240" s="3"/>
      <c r="AP240" s="3"/>
    </row>
    <row r="241" spans="1:42" ht="12.75" x14ac:dyDescent="0.25">
      <c r="A241" s="26" t="s">
        <v>1647</v>
      </c>
      <c r="B241" s="27" t="s">
        <v>4321</v>
      </c>
      <c r="C241" s="3" t="s">
        <v>1647</v>
      </c>
      <c r="D241" s="15" t="str">
        <f>HYPERLINK("http://nb1969.com/webpi/2024-003632_Webpi.HTML","2024-003632")</f>
        <v>2024-003632</v>
      </c>
      <c r="E241" s="19">
        <v>45405</v>
      </c>
      <c r="F241" s="16" t="s">
        <v>1846</v>
      </c>
      <c r="G241" s="15" t="str">
        <f>HYPERLINK("http://grafico.sapi.gob.ve/marcas/ef2024/2024003632.jpg","mixta")</f>
        <v>mixta</v>
      </c>
      <c r="H241" s="16" t="s">
        <v>1847</v>
      </c>
      <c r="I241" s="3"/>
      <c r="J241" s="3"/>
      <c r="K241" s="17">
        <v>45562</v>
      </c>
      <c r="L241" s="3" t="s">
        <v>2669</v>
      </c>
      <c r="M241" s="3" t="s">
        <v>2775</v>
      </c>
      <c r="N241" s="20" t="s">
        <v>4322</v>
      </c>
      <c r="O241" s="3" t="s">
        <v>2670</v>
      </c>
      <c r="P241" s="3" t="s">
        <v>2671</v>
      </c>
      <c r="Q241" s="20" t="s">
        <v>4323</v>
      </c>
      <c r="R241" s="3"/>
      <c r="S241" s="3">
        <v>1122259</v>
      </c>
      <c r="T241" s="3" t="s">
        <v>2672</v>
      </c>
      <c r="U241" s="3" t="s">
        <v>4324</v>
      </c>
      <c r="V241" s="3" t="s">
        <v>1878</v>
      </c>
      <c r="W241" s="17">
        <v>45523</v>
      </c>
      <c r="X241" s="17">
        <v>45562</v>
      </c>
      <c r="Y241" s="3">
        <v>633</v>
      </c>
      <c r="Z241" s="3" t="s">
        <v>2260</v>
      </c>
      <c r="AA241" s="17">
        <v>45523</v>
      </c>
      <c r="AB241" s="3" t="s">
        <v>4325</v>
      </c>
      <c r="AC241" s="3"/>
      <c r="AD241" s="3" t="s">
        <v>4326</v>
      </c>
      <c r="AE241" s="3"/>
      <c r="AF241" s="3"/>
      <c r="AG241" s="3"/>
      <c r="AH241" s="6">
        <v>123</v>
      </c>
      <c r="AI241" s="6"/>
      <c r="AJ241" s="6"/>
      <c r="AK241" s="3"/>
      <c r="AL241" s="3"/>
      <c r="AM241" s="23"/>
      <c r="AN241" s="3"/>
      <c r="AO241" s="3"/>
      <c r="AP241" s="3"/>
    </row>
    <row r="242" spans="1:42" ht="12.75" x14ac:dyDescent="0.25">
      <c r="A242" s="26" t="s">
        <v>1838</v>
      </c>
      <c r="B242" s="27" t="s">
        <v>4327</v>
      </c>
      <c r="C242" s="3" t="s">
        <v>1838</v>
      </c>
      <c r="D242" s="15" t="str">
        <f>HYPERLINK("http://nb1969.com/webpi/2024-003658_Webpi.HTML","2024-003658")</f>
        <v>2024-003658</v>
      </c>
      <c r="E242" s="19">
        <v>45406</v>
      </c>
      <c r="F242" s="16" t="s">
        <v>1846</v>
      </c>
      <c r="G242" s="15" t="str">
        <f>HYPERLINK("http://grafico.sapi.gob.ve/marcas/ef2024/2024003658.jpg","mixta")</f>
        <v>mixta</v>
      </c>
      <c r="H242" s="16" t="s">
        <v>1847</v>
      </c>
      <c r="I242" s="3" t="s">
        <v>4328</v>
      </c>
      <c r="J242" s="17">
        <v>45589</v>
      </c>
      <c r="K242" s="17">
        <v>51067</v>
      </c>
      <c r="L242" s="3" t="s">
        <v>2673</v>
      </c>
      <c r="M242" s="3" t="s">
        <v>3001</v>
      </c>
      <c r="N242" s="20" t="s">
        <v>4329</v>
      </c>
      <c r="O242" s="3" t="s">
        <v>2674</v>
      </c>
      <c r="P242" s="3"/>
      <c r="Q242" s="20" t="s">
        <v>4330</v>
      </c>
      <c r="R242" s="3"/>
      <c r="S242" s="3" t="s">
        <v>4331</v>
      </c>
      <c r="T242" s="3" t="s">
        <v>4332</v>
      </c>
      <c r="U242" s="3" t="s">
        <v>4333</v>
      </c>
      <c r="V242" s="3" t="s">
        <v>2909</v>
      </c>
      <c r="W242" s="17">
        <v>45600</v>
      </c>
      <c r="X242" s="3"/>
      <c r="Y242" s="3">
        <v>459639</v>
      </c>
      <c r="Z242" s="3" t="s">
        <v>3005</v>
      </c>
      <c r="AA242" s="17">
        <v>45600</v>
      </c>
      <c r="AB242" s="3">
        <v>3</v>
      </c>
      <c r="AC242" s="3"/>
      <c r="AD242" s="3" t="s">
        <v>4334</v>
      </c>
      <c r="AE242" s="3"/>
      <c r="AF242" s="3"/>
      <c r="AG242" s="3"/>
      <c r="AH242" s="6">
        <v>197</v>
      </c>
      <c r="AI242" s="6"/>
      <c r="AJ242" s="6"/>
      <c r="AK242" s="3"/>
      <c r="AL242" s="3"/>
      <c r="AM242" s="23"/>
      <c r="AN242" s="3"/>
      <c r="AO242" s="3"/>
      <c r="AP242" s="3"/>
    </row>
    <row r="243" spans="1:42" ht="12.75" x14ac:dyDescent="0.25">
      <c r="A243" s="26" t="s">
        <v>1679</v>
      </c>
      <c r="B243" s="27" t="s">
        <v>4335</v>
      </c>
      <c r="C243" s="3" t="s">
        <v>1679</v>
      </c>
      <c r="D243" s="15" t="str">
        <f>HYPERLINK("http://nb1969.com/webpi/2024-003934_Webpi.HTML","2024-003934")</f>
        <v>2024-003934</v>
      </c>
      <c r="E243" s="19">
        <v>45412</v>
      </c>
      <c r="F243" s="16" t="s">
        <v>1846</v>
      </c>
      <c r="G243" s="16" t="s">
        <v>1863</v>
      </c>
      <c r="H243" s="16" t="s">
        <v>1929</v>
      </c>
      <c r="I243" s="3" t="s">
        <v>4336</v>
      </c>
      <c r="J243" s="17">
        <v>45589</v>
      </c>
      <c r="K243" s="17">
        <v>51067</v>
      </c>
      <c r="L243" s="3" t="s">
        <v>2675</v>
      </c>
      <c r="M243" s="3" t="s">
        <v>3001</v>
      </c>
      <c r="N243" s="20" t="s">
        <v>4337</v>
      </c>
      <c r="O243" s="3" t="s">
        <v>2676</v>
      </c>
      <c r="P243" s="3" t="s">
        <v>2677</v>
      </c>
      <c r="Q243" s="20"/>
      <c r="R243" s="3"/>
      <c r="S243" s="3">
        <v>1126317</v>
      </c>
      <c r="T243" s="3" t="s">
        <v>2678</v>
      </c>
      <c r="U243" s="3" t="s">
        <v>4338</v>
      </c>
      <c r="V243" s="3" t="s">
        <v>1855</v>
      </c>
      <c r="W243" s="17">
        <v>45604</v>
      </c>
      <c r="X243" s="3"/>
      <c r="Y243" s="3">
        <v>460610</v>
      </c>
      <c r="Z243" s="3" t="s">
        <v>3005</v>
      </c>
      <c r="AA243" s="17">
        <v>45604</v>
      </c>
      <c r="AB243" s="3">
        <v>5</v>
      </c>
      <c r="AC243" s="3"/>
      <c r="AD243" s="3" t="s">
        <v>4339</v>
      </c>
      <c r="AE243" s="3"/>
      <c r="AF243" s="3"/>
      <c r="AG243" s="3"/>
      <c r="AH243" s="6">
        <v>129</v>
      </c>
      <c r="AI243" s="6"/>
      <c r="AJ243" s="6"/>
      <c r="AK243" s="3"/>
      <c r="AL243" s="3"/>
      <c r="AM243" s="23"/>
      <c r="AN243" s="3"/>
      <c r="AO243" s="3"/>
      <c r="AP243" s="3"/>
    </row>
    <row r="244" spans="1:42" ht="12.75" x14ac:dyDescent="0.25">
      <c r="A244" s="26" t="s">
        <v>1645</v>
      </c>
      <c r="B244" s="27" t="s">
        <v>4340</v>
      </c>
      <c r="C244" s="3" t="s">
        <v>1645</v>
      </c>
      <c r="D244" s="15" t="str">
        <f>HYPERLINK("http://nb1969.com/webpi/2024-003960_Webpi.HTML","2024-003960")</f>
        <v>2024-003960</v>
      </c>
      <c r="E244" s="19">
        <v>45414</v>
      </c>
      <c r="F244" s="16" t="s">
        <v>1862</v>
      </c>
      <c r="G244" s="15" t="str">
        <f>HYPERLINK("http://grafico.sapi.gob.ve/marcas/ef2024/2024003960.jpg","mixta")</f>
        <v>mixta</v>
      </c>
      <c r="H244" s="16" t="s">
        <v>2335</v>
      </c>
      <c r="I244" s="3" t="s">
        <v>4341</v>
      </c>
      <c r="J244" s="17">
        <v>45609</v>
      </c>
      <c r="K244" s="17">
        <v>51087</v>
      </c>
      <c r="L244" s="3" t="s">
        <v>2679</v>
      </c>
      <c r="M244" s="3" t="s">
        <v>3001</v>
      </c>
      <c r="N244" s="20" t="s">
        <v>4342</v>
      </c>
      <c r="O244" s="3" t="s">
        <v>2680</v>
      </c>
      <c r="P244" s="3"/>
      <c r="Q244" s="20" t="s">
        <v>4343</v>
      </c>
      <c r="R244" s="3"/>
      <c r="S244" s="3">
        <v>1134771</v>
      </c>
      <c r="T244" s="3" t="s">
        <v>4344</v>
      </c>
      <c r="U244" s="3" t="s">
        <v>2681</v>
      </c>
      <c r="V244" s="3" t="s">
        <v>1855</v>
      </c>
      <c r="W244" s="17">
        <v>45618</v>
      </c>
      <c r="X244" s="3"/>
      <c r="Y244" s="3">
        <v>464240</v>
      </c>
      <c r="Z244" s="3" t="s">
        <v>3005</v>
      </c>
      <c r="AA244" s="17">
        <v>45618</v>
      </c>
      <c r="AB244" s="3">
        <v>44</v>
      </c>
      <c r="AC244" s="3"/>
      <c r="AD244" s="3" t="s">
        <v>4345</v>
      </c>
      <c r="AE244" s="3"/>
      <c r="AF244" s="3"/>
      <c r="AG244" s="3"/>
      <c r="AH244" s="6">
        <v>2</v>
      </c>
      <c r="AI244" s="6"/>
      <c r="AJ244" s="6"/>
      <c r="AK244" s="3"/>
      <c r="AL244" s="3"/>
      <c r="AM244" s="23"/>
      <c r="AN244" s="3"/>
      <c r="AO244" s="3"/>
      <c r="AP244" s="3"/>
    </row>
    <row r="245" spans="1:42" ht="12.75" x14ac:dyDescent="0.25">
      <c r="A245" s="26" t="s">
        <v>1693</v>
      </c>
      <c r="B245" s="27" t="s">
        <v>4346</v>
      </c>
      <c r="C245" s="3" t="s">
        <v>1693</v>
      </c>
      <c r="D245" s="15" t="str">
        <f>HYPERLINK("http://nb1969.com/webpi/2024-004466_Webpi.HTML","2024-004466")</f>
        <v>2024-004466</v>
      </c>
      <c r="E245" s="19">
        <v>45428</v>
      </c>
      <c r="F245" s="16" t="s">
        <v>1846</v>
      </c>
      <c r="G245" s="15" t="str">
        <f>HYPERLINK("http://grafico.sapi.gob.ve/marcas/ef2024/2024004466.jpg","mixta")</f>
        <v>mixta</v>
      </c>
      <c r="H245" s="16" t="s">
        <v>2300</v>
      </c>
      <c r="I245" s="3"/>
      <c r="J245" s="3"/>
      <c r="K245" s="17">
        <v>45562</v>
      </c>
      <c r="L245" s="3" t="s">
        <v>2682</v>
      </c>
      <c r="M245" s="3" t="s">
        <v>4347</v>
      </c>
      <c r="N245" s="20" t="s">
        <v>4348</v>
      </c>
      <c r="O245" s="3" t="s">
        <v>2683</v>
      </c>
      <c r="P245" s="3"/>
      <c r="Q245" s="20" t="s">
        <v>4349</v>
      </c>
      <c r="R245" s="3"/>
      <c r="S245" s="3">
        <v>1133307</v>
      </c>
      <c r="T245" s="3" t="s">
        <v>2684</v>
      </c>
      <c r="U245" s="3" t="s">
        <v>4350</v>
      </c>
      <c r="V245" s="3" t="s">
        <v>1855</v>
      </c>
      <c r="W245" s="17">
        <v>45705</v>
      </c>
      <c r="X245" s="3"/>
      <c r="Y245" s="3">
        <v>0</v>
      </c>
      <c r="Z245" s="3" t="s">
        <v>4351</v>
      </c>
      <c r="AA245" s="17">
        <v>45705</v>
      </c>
      <c r="AB245" s="3"/>
      <c r="AC245" s="3"/>
      <c r="AD245" s="3" t="s">
        <v>4352</v>
      </c>
      <c r="AE245" s="3"/>
      <c r="AF245" s="3"/>
      <c r="AG245" s="3"/>
      <c r="AH245" s="6">
        <v>57</v>
      </c>
      <c r="AI245" s="6"/>
      <c r="AJ245" s="6"/>
      <c r="AK245" s="3"/>
      <c r="AL245" s="3"/>
      <c r="AM245" s="23"/>
      <c r="AN245" s="3"/>
      <c r="AO245" s="3"/>
      <c r="AP245" s="3"/>
    </row>
    <row r="246" spans="1:42" ht="12.75" x14ac:dyDescent="0.25">
      <c r="A246" s="26" t="s">
        <v>1665</v>
      </c>
      <c r="B246" s="27" t="s">
        <v>4353</v>
      </c>
      <c r="C246" s="3" t="s">
        <v>1665</v>
      </c>
      <c r="D246" s="15" t="str">
        <f>HYPERLINK("http://nb1969.com/webpi/2024-004614_Webpi.HTML","2024-004614")</f>
        <v>2024-004614</v>
      </c>
      <c r="E246" s="19">
        <v>45433</v>
      </c>
      <c r="F246" s="16" t="s">
        <v>1846</v>
      </c>
      <c r="G246" s="15" t="str">
        <f>HYPERLINK("http://grafico.sapi.gob.ve/marcas/ef2024/2024004614.jpg","mixta")</f>
        <v>mixta</v>
      </c>
      <c r="H246" s="16" t="s">
        <v>1882</v>
      </c>
      <c r="I246" s="3"/>
      <c r="J246" s="3"/>
      <c r="K246" s="17">
        <v>45672</v>
      </c>
      <c r="L246" s="3" t="s">
        <v>2685</v>
      </c>
      <c r="M246" s="3" t="s">
        <v>3292</v>
      </c>
      <c r="N246" s="20" t="s">
        <v>4354</v>
      </c>
      <c r="O246" s="3" t="s">
        <v>2686</v>
      </c>
      <c r="P246" s="3"/>
      <c r="Q246" s="20" t="s">
        <v>4355</v>
      </c>
      <c r="R246" s="3"/>
      <c r="S246" s="3">
        <v>1133376</v>
      </c>
      <c r="T246" s="3" t="s">
        <v>2686</v>
      </c>
      <c r="U246" s="3" t="s">
        <v>4356</v>
      </c>
      <c r="V246" s="3" t="s">
        <v>1855</v>
      </c>
      <c r="W246" s="17">
        <v>45638</v>
      </c>
      <c r="X246" s="17">
        <v>45672</v>
      </c>
      <c r="Y246" s="3">
        <v>637</v>
      </c>
      <c r="Z246" s="3" t="s">
        <v>3293</v>
      </c>
      <c r="AA246" s="17">
        <v>45638</v>
      </c>
      <c r="AB246" s="3" t="s">
        <v>4357</v>
      </c>
      <c r="AC246" s="3"/>
      <c r="AD246" s="3" t="s">
        <v>4358</v>
      </c>
      <c r="AE246" s="3"/>
      <c r="AF246" s="3"/>
      <c r="AG246" s="3"/>
      <c r="AH246" s="6">
        <v>64</v>
      </c>
      <c r="AI246" s="6"/>
      <c r="AJ246" s="6"/>
      <c r="AK246" s="3"/>
      <c r="AL246" s="3"/>
      <c r="AM246" s="23"/>
      <c r="AN246" s="3"/>
      <c r="AO246" s="3"/>
      <c r="AP246" s="3"/>
    </row>
    <row r="247" spans="1:42" ht="12.75" x14ac:dyDescent="0.25">
      <c r="A247" s="26" t="s">
        <v>1675</v>
      </c>
      <c r="B247" s="27" t="s">
        <v>4359</v>
      </c>
      <c r="C247" s="3" t="s">
        <v>1675</v>
      </c>
      <c r="D247" s="15" t="str">
        <f>HYPERLINK("http://nb1969.com/webpi/2024-004796_Webpi.HTML","2024-004796")</f>
        <v>2024-004796</v>
      </c>
      <c r="E247" s="19">
        <v>45440</v>
      </c>
      <c r="F247" s="16" t="s">
        <v>1846</v>
      </c>
      <c r="G247" s="15" t="str">
        <f>HYPERLINK("http://grafico.sapi.gob.ve/marcas/ef2024/2024004796.jpg","mixta")</f>
        <v>mixta</v>
      </c>
      <c r="H247" s="16" t="s">
        <v>1882</v>
      </c>
      <c r="I247" s="3" t="s">
        <v>4360</v>
      </c>
      <c r="J247" s="17">
        <v>45638</v>
      </c>
      <c r="K247" s="17">
        <v>51116</v>
      </c>
      <c r="L247" s="3" t="s">
        <v>2687</v>
      </c>
      <c r="M247" s="3" t="s">
        <v>3001</v>
      </c>
      <c r="N247" s="20" t="s">
        <v>2688</v>
      </c>
      <c r="O247" s="3" t="s">
        <v>2689</v>
      </c>
      <c r="P247" s="3"/>
      <c r="Q247" s="20" t="s">
        <v>2690</v>
      </c>
      <c r="R247" s="3"/>
      <c r="S247" s="3">
        <v>1096659</v>
      </c>
      <c r="T247" s="3" t="s">
        <v>2689</v>
      </c>
      <c r="U247" s="3" t="s">
        <v>2691</v>
      </c>
      <c r="V247" s="3" t="s">
        <v>1855</v>
      </c>
      <c r="W247" s="17">
        <v>45681</v>
      </c>
      <c r="X247" s="3"/>
      <c r="Y247" s="3">
        <v>475062</v>
      </c>
      <c r="Z247" s="3" t="s">
        <v>3005</v>
      </c>
      <c r="AA247" s="17">
        <v>45681</v>
      </c>
      <c r="AB247" s="3">
        <v>16</v>
      </c>
      <c r="AC247" s="3"/>
      <c r="AD247" s="3" t="s">
        <v>4361</v>
      </c>
      <c r="AE247" s="3"/>
      <c r="AF247" s="3"/>
      <c r="AG247" s="3"/>
      <c r="AH247" s="6">
        <v>182</v>
      </c>
      <c r="AI247" s="6"/>
      <c r="AJ247" s="6"/>
      <c r="AK247" s="3"/>
      <c r="AL247" s="3"/>
      <c r="AM247" s="23"/>
      <c r="AN247" s="3"/>
      <c r="AO247" s="3"/>
      <c r="AP247" s="3"/>
    </row>
    <row r="248" spans="1:42" ht="12.75" x14ac:dyDescent="0.25">
      <c r="A248" s="26" t="s">
        <v>1640</v>
      </c>
      <c r="B248" s="27" t="s">
        <v>4362</v>
      </c>
      <c r="C248" s="3" t="s">
        <v>1640</v>
      </c>
      <c r="D248" s="15" t="str">
        <f>HYPERLINK("http://nb1969.com/webpi/2024-004891_Webpi.HTML","2024-004891")</f>
        <v>2024-004891</v>
      </c>
      <c r="E248" s="19">
        <v>45441</v>
      </c>
      <c r="F248" s="16" t="s">
        <v>1862</v>
      </c>
      <c r="G248" s="15" t="str">
        <f>HYPERLINK("http://grafico.sapi.gob.ve/marcas/ef2024/2024004891.jpg","mixta")</f>
        <v>mixta</v>
      </c>
      <c r="H248" s="16" t="s">
        <v>1981</v>
      </c>
      <c r="I248" s="3" t="s">
        <v>4363</v>
      </c>
      <c r="J248" s="17">
        <v>45609</v>
      </c>
      <c r="K248" s="17">
        <v>51087</v>
      </c>
      <c r="L248" s="3" t="s">
        <v>2692</v>
      </c>
      <c r="M248" s="3" t="s">
        <v>3001</v>
      </c>
      <c r="N248" s="20" t="s">
        <v>2693</v>
      </c>
      <c r="O248" s="3" t="s">
        <v>2694</v>
      </c>
      <c r="P248" s="3" t="s">
        <v>2695</v>
      </c>
      <c r="Q248" s="20" t="s">
        <v>2696</v>
      </c>
      <c r="R248" s="3"/>
      <c r="S248" s="3">
        <v>1117326</v>
      </c>
      <c r="T248" s="3" t="s">
        <v>2697</v>
      </c>
      <c r="U248" s="3" t="s">
        <v>2698</v>
      </c>
      <c r="V248" s="3" t="s">
        <v>2699</v>
      </c>
      <c r="W248" s="17">
        <v>45647</v>
      </c>
      <c r="X248" s="3"/>
      <c r="Y248" s="3">
        <v>470756</v>
      </c>
      <c r="Z248" s="3" t="s">
        <v>3005</v>
      </c>
      <c r="AA248" s="17">
        <v>45647</v>
      </c>
      <c r="AB248" s="3">
        <v>38</v>
      </c>
      <c r="AC248" s="3"/>
      <c r="AD248" s="3" t="s">
        <v>4364</v>
      </c>
      <c r="AE248" s="3"/>
      <c r="AF248" s="3"/>
      <c r="AG248" s="3"/>
      <c r="AH248" s="6">
        <v>113</v>
      </c>
      <c r="AI248" s="6"/>
      <c r="AJ248" s="6"/>
      <c r="AK248" s="3"/>
      <c r="AL248" s="3"/>
      <c r="AM248" s="23"/>
      <c r="AN248" s="3"/>
      <c r="AO248" s="3"/>
      <c r="AP248" s="3"/>
    </row>
    <row r="249" spans="1:42" ht="12.75" x14ac:dyDescent="0.25">
      <c r="A249" s="26" t="s">
        <v>1824</v>
      </c>
      <c r="B249" s="27" t="s">
        <v>4365</v>
      </c>
      <c r="C249" s="3" t="s">
        <v>1824</v>
      </c>
      <c r="D249" s="15" t="str">
        <f>HYPERLINK("http://nb1969.com/webpi/2024-004983_Webpi.HTML","2024-004983")</f>
        <v>2024-004983</v>
      </c>
      <c r="E249" s="19">
        <v>45443</v>
      </c>
      <c r="F249" s="16" t="s">
        <v>1846</v>
      </c>
      <c r="G249" s="15" t="str">
        <f>HYPERLINK("http://grafico.sapi.gob.ve/marcas/ef2024/2024004983.jpg","mixta")</f>
        <v>mixta</v>
      </c>
      <c r="H249" s="16" t="s">
        <v>1937</v>
      </c>
      <c r="I249" s="3" t="s">
        <v>4366</v>
      </c>
      <c r="J249" s="17">
        <v>45609</v>
      </c>
      <c r="K249" s="17">
        <v>51087</v>
      </c>
      <c r="L249" s="3" t="s">
        <v>2700</v>
      </c>
      <c r="M249" s="3" t="s">
        <v>3001</v>
      </c>
      <c r="N249" s="20" t="s">
        <v>2701</v>
      </c>
      <c r="O249" s="3" t="s">
        <v>3371</v>
      </c>
      <c r="P249" s="3" t="s">
        <v>4367</v>
      </c>
      <c r="Q249" s="20" t="s">
        <v>2702</v>
      </c>
      <c r="R249" s="3"/>
      <c r="S249" s="3">
        <v>1133530</v>
      </c>
      <c r="T249" s="3" t="s">
        <v>2703</v>
      </c>
      <c r="U249" s="3" t="s">
        <v>2704</v>
      </c>
      <c r="V249" s="3" t="s">
        <v>1861</v>
      </c>
      <c r="W249" s="17">
        <v>45635</v>
      </c>
      <c r="X249" s="3"/>
      <c r="Y249" s="3">
        <v>467953</v>
      </c>
      <c r="Z249" s="3" t="s">
        <v>3005</v>
      </c>
      <c r="AA249" s="17">
        <v>45635</v>
      </c>
      <c r="AB249" s="3">
        <v>9</v>
      </c>
      <c r="AC249" s="3"/>
      <c r="AD249" s="3" t="s">
        <v>4368</v>
      </c>
      <c r="AE249" s="3"/>
      <c r="AF249" s="3"/>
      <c r="AG249" s="3"/>
      <c r="AH249" s="6">
        <v>98</v>
      </c>
      <c r="AI249" s="6"/>
      <c r="AJ249" s="6"/>
      <c r="AK249" s="3"/>
      <c r="AL249" s="3"/>
      <c r="AM249" s="23"/>
      <c r="AN249" s="3"/>
      <c r="AO249" s="3"/>
      <c r="AP249" s="3"/>
    </row>
    <row r="250" spans="1:42" ht="12.75" x14ac:dyDescent="0.25">
      <c r="A250" s="26" t="s">
        <v>1767</v>
      </c>
      <c r="B250" s="27" t="s">
        <v>4369</v>
      </c>
      <c r="C250" s="3" t="s">
        <v>1767</v>
      </c>
      <c r="D250" s="15" t="str">
        <f>HYPERLINK("http://nb1969.com/webpi/2024-005013_Webpi.HTML","2024-005013")</f>
        <v>2024-005013</v>
      </c>
      <c r="E250" s="19">
        <v>45443</v>
      </c>
      <c r="F250" s="16" t="s">
        <v>1862</v>
      </c>
      <c r="G250" s="16" t="s">
        <v>1863</v>
      </c>
      <c r="H250" s="16" t="s">
        <v>2185</v>
      </c>
      <c r="I250" s="3" t="s">
        <v>4370</v>
      </c>
      <c r="J250" s="17">
        <v>45609</v>
      </c>
      <c r="K250" s="17">
        <v>51087</v>
      </c>
      <c r="L250" s="3" t="s">
        <v>2705</v>
      </c>
      <c r="M250" s="3" t="s">
        <v>3001</v>
      </c>
      <c r="N250" s="20" t="s">
        <v>2706</v>
      </c>
      <c r="O250" s="3" t="s">
        <v>2707</v>
      </c>
      <c r="P250" s="3" t="s">
        <v>2708</v>
      </c>
      <c r="Q250" s="20"/>
      <c r="R250" s="3" t="s">
        <v>2709</v>
      </c>
      <c r="S250" s="3">
        <v>1109833</v>
      </c>
      <c r="T250" s="3" t="s">
        <v>2710</v>
      </c>
      <c r="U250" s="3" t="s">
        <v>2711</v>
      </c>
      <c r="V250" s="3" t="s">
        <v>1878</v>
      </c>
      <c r="W250" s="17">
        <v>45646</v>
      </c>
      <c r="X250" s="3"/>
      <c r="Y250" s="3">
        <v>470733</v>
      </c>
      <c r="Z250" s="3" t="s">
        <v>3005</v>
      </c>
      <c r="AA250" s="17">
        <v>45646</v>
      </c>
      <c r="AB250" s="3">
        <v>41</v>
      </c>
      <c r="AC250" s="3"/>
      <c r="AD250" s="3" t="s">
        <v>4371</v>
      </c>
      <c r="AE250" s="3"/>
      <c r="AF250" s="3"/>
      <c r="AG250" s="3"/>
      <c r="AH250" s="6">
        <v>2</v>
      </c>
      <c r="AI250" s="6"/>
      <c r="AJ250" s="6"/>
      <c r="AK250" s="3"/>
      <c r="AL250" s="3"/>
      <c r="AM250" s="23"/>
      <c r="AN250" s="3"/>
      <c r="AO250" s="3"/>
      <c r="AP250" s="3"/>
    </row>
    <row r="251" spans="1:42" ht="12.75" x14ac:dyDescent="0.25">
      <c r="A251" s="26" t="s">
        <v>1560</v>
      </c>
      <c r="B251" s="27" t="s">
        <v>4372</v>
      </c>
      <c r="C251" s="3" t="s">
        <v>1560</v>
      </c>
      <c r="D251" s="15" t="str">
        <f>HYPERLINK("http://nb1969.com/webpi/2024-005030_Webpi.HTML","2024-005030")</f>
        <v>2024-005030</v>
      </c>
      <c r="E251" s="19">
        <v>45443</v>
      </c>
      <c r="F251" s="16" t="s">
        <v>1846</v>
      </c>
      <c r="G251" s="16" t="s">
        <v>1863</v>
      </c>
      <c r="H251" s="16" t="s">
        <v>2142</v>
      </c>
      <c r="I251" s="3"/>
      <c r="J251" s="3"/>
      <c r="K251" s="17">
        <v>45722</v>
      </c>
      <c r="L251" s="3" t="s">
        <v>2712</v>
      </c>
      <c r="M251" s="3" t="s">
        <v>3582</v>
      </c>
      <c r="N251" s="20" t="s">
        <v>2713</v>
      </c>
      <c r="O251" s="3" t="s">
        <v>1866</v>
      </c>
      <c r="P251" s="3"/>
      <c r="Q251" s="20"/>
      <c r="R251" s="3"/>
      <c r="S251" s="3">
        <v>1133541</v>
      </c>
      <c r="T251" s="3" t="s">
        <v>2714</v>
      </c>
      <c r="U251" s="3" t="s">
        <v>2715</v>
      </c>
      <c r="V251" s="3" t="s">
        <v>2319</v>
      </c>
      <c r="W251" s="17">
        <v>45679</v>
      </c>
      <c r="X251" s="17">
        <v>45722</v>
      </c>
      <c r="Y251" s="3">
        <v>638</v>
      </c>
      <c r="Z251" s="3" t="s">
        <v>4373</v>
      </c>
      <c r="AA251" s="17">
        <v>45680</v>
      </c>
      <c r="AB251" s="3" t="s">
        <v>4374</v>
      </c>
      <c r="AC251" s="3"/>
      <c r="AD251" s="3" t="s">
        <v>4375</v>
      </c>
      <c r="AE251" s="3"/>
      <c r="AF251" s="3"/>
      <c r="AG251" s="3"/>
      <c r="AH251" s="6">
        <v>63</v>
      </c>
      <c r="AI251" s="6"/>
      <c r="AJ251" s="6"/>
      <c r="AK251" s="3"/>
      <c r="AL251" s="3"/>
      <c r="AM251" s="23"/>
      <c r="AN251" s="3"/>
      <c r="AO251" s="3"/>
      <c r="AP251" s="3"/>
    </row>
    <row r="252" spans="1:42" ht="12.75" x14ac:dyDescent="0.25">
      <c r="A252" s="26" t="s">
        <v>1709</v>
      </c>
      <c r="B252" s="27" t="s">
        <v>4376</v>
      </c>
      <c r="C252" s="3" t="s">
        <v>1709</v>
      </c>
      <c r="D252" s="15" t="str">
        <f>HYPERLINK("http://nb1969.com/webpi/2024-005075_Webpi.HTML","2024-005075")</f>
        <v>2024-005075</v>
      </c>
      <c r="E252" s="19">
        <v>45447</v>
      </c>
      <c r="F252" s="16" t="s">
        <v>1846</v>
      </c>
      <c r="G252" s="15" t="str">
        <f>HYPERLINK("http://grafico.sapi.gob.ve/marcas/ef2024/2024005075.jpg","mixta")</f>
        <v>mixta</v>
      </c>
      <c r="H252" s="16" t="s">
        <v>1892</v>
      </c>
      <c r="I252" s="3"/>
      <c r="J252" s="3"/>
      <c r="K252" s="17">
        <v>45757</v>
      </c>
      <c r="L252" s="3" t="s">
        <v>2716</v>
      </c>
      <c r="M252" s="3" t="s">
        <v>2604</v>
      </c>
      <c r="N252" s="20" t="s">
        <v>2717</v>
      </c>
      <c r="O252" s="3" t="s">
        <v>2718</v>
      </c>
      <c r="P252" s="3"/>
      <c r="Q252" s="20" t="s">
        <v>4377</v>
      </c>
      <c r="R252" s="3"/>
      <c r="S252" s="3">
        <v>1133223</v>
      </c>
      <c r="T252" s="3" t="s">
        <v>2719</v>
      </c>
      <c r="U252" s="3" t="s">
        <v>2720</v>
      </c>
      <c r="V252" s="3" t="s">
        <v>1855</v>
      </c>
      <c r="W252" s="17">
        <v>45714</v>
      </c>
      <c r="X252" s="17">
        <v>45757</v>
      </c>
      <c r="Y252" s="3">
        <v>639</v>
      </c>
      <c r="Z252" s="3" t="s">
        <v>2612</v>
      </c>
      <c r="AA252" s="17">
        <v>45714</v>
      </c>
      <c r="AB252" s="3" t="s">
        <v>4251</v>
      </c>
      <c r="AC252" s="3"/>
      <c r="AD252" s="3" t="s">
        <v>4378</v>
      </c>
      <c r="AE252" s="3"/>
      <c r="AF252" s="3"/>
      <c r="AG252" s="3"/>
      <c r="AH252" s="6">
        <v>149</v>
      </c>
      <c r="AI252" s="6"/>
      <c r="AJ252" s="6"/>
      <c r="AK252" s="3"/>
      <c r="AL252" s="3"/>
      <c r="AM252" s="23"/>
      <c r="AN252" s="3"/>
      <c r="AO252" s="3"/>
      <c r="AP252" s="3"/>
    </row>
    <row r="253" spans="1:42" ht="12.75" x14ac:dyDescent="0.25">
      <c r="A253" s="26" t="s">
        <v>1666</v>
      </c>
      <c r="B253" s="27" t="s">
        <v>4379</v>
      </c>
      <c r="C253" s="3" t="s">
        <v>1666</v>
      </c>
      <c r="D253" s="15" t="str">
        <f>HYPERLINK("http://nb1969.com/webpi/2024-005099_Webpi.HTML","2024-005099")</f>
        <v>2024-005099</v>
      </c>
      <c r="E253" s="19">
        <v>45447</v>
      </c>
      <c r="F253" s="16" t="s">
        <v>1846</v>
      </c>
      <c r="G253" s="16" t="s">
        <v>1863</v>
      </c>
      <c r="H253" s="16" t="s">
        <v>1870</v>
      </c>
      <c r="I253" s="3"/>
      <c r="J253" s="3"/>
      <c r="K253" s="17">
        <v>45589</v>
      </c>
      <c r="L253" s="3" t="s">
        <v>2721</v>
      </c>
      <c r="M253" s="3" t="s">
        <v>4347</v>
      </c>
      <c r="N253" s="20" t="s">
        <v>2722</v>
      </c>
      <c r="O253" s="3" t="s">
        <v>2723</v>
      </c>
      <c r="P253" s="3" t="s">
        <v>2724</v>
      </c>
      <c r="Q253" s="20"/>
      <c r="R253" s="3"/>
      <c r="S253" s="3">
        <v>1128905</v>
      </c>
      <c r="T253" s="3" t="s">
        <v>2725</v>
      </c>
      <c r="U253" s="3" t="s">
        <v>2726</v>
      </c>
      <c r="V253" s="3" t="s">
        <v>1855</v>
      </c>
      <c r="W253" s="17">
        <v>45700</v>
      </c>
      <c r="X253" s="3"/>
      <c r="Y253" s="3">
        <v>0</v>
      </c>
      <c r="Z253" s="3" t="s">
        <v>4351</v>
      </c>
      <c r="AA253" s="17">
        <v>45700</v>
      </c>
      <c r="AB253" s="3"/>
      <c r="AC253" s="3"/>
      <c r="AD253" s="3" t="s">
        <v>4380</v>
      </c>
      <c r="AE253" s="3"/>
      <c r="AF253" s="3"/>
      <c r="AG253" s="3"/>
      <c r="AH253" s="6">
        <v>162</v>
      </c>
      <c r="AI253" s="6"/>
      <c r="AJ253" s="6"/>
      <c r="AK253" s="3"/>
      <c r="AL253" s="3"/>
      <c r="AM253" s="23"/>
      <c r="AN253" s="3"/>
      <c r="AO253" s="3"/>
      <c r="AP253" s="3"/>
    </row>
    <row r="254" spans="1:42" ht="12.75" x14ac:dyDescent="0.25">
      <c r="A254" s="26" t="s">
        <v>1760</v>
      </c>
      <c r="B254" s="27" t="s">
        <v>4381</v>
      </c>
      <c r="C254" s="3" t="s">
        <v>1760</v>
      </c>
      <c r="D254" s="15" t="str">
        <f>HYPERLINK("http://nb1969.com/webpi/2024-005207_Webpi.HTML","2024-005207")</f>
        <v>2024-005207</v>
      </c>
      <c r="E254" s="19">
        <v>45450</v>
      </c>
      <c r="F254" s="16" t="s">
        <v>1862</v>
      </c>
      <c r="G254" s="16" t="s">
        <v>1863</v>
      </c>
      <c r="H254" s="16" t="s">
        <v>1864</v>
      </c>
      <c r="I254" s="3" t="s">
        <v>4382</v>
      </c>
      <c r="J254" s="17">
        <v>45609</v>
      </c>
      <c r="K254" s="17">
        <v>51087</v>
      </c>
      <c r="L254" s="3" t="s">
        <v>2727</v>
      </c>
      <c r="M254" s="3" t="s">
        <v>3001</v>
      </c>
      <c r="N254" s="20" t="s">
        <v>2728</v>
      </c>
      <c r="O254" s="3" t="s">
        <v>2200</v>
      </c>
      <c r="P254" s="3" t="s">
        <v>2729</v>
      </c>
      <c r="Q254" s="20"/>
      <c r="R254" s="3"/>
      <c r="S254" s="3">
        <v>1017565</v>
      </c>
      <c r="T254" s="3" t="s">
        <v>2730</v>
      </c>
      <c r="U254" s="3" t="s">
        <v>2731</v>
      </c>
      <c r="V254" s="3" t="s">
        <v>1855</v>
      </c>
      <c r="W254" s="17">
        <v>45645</v>
      </c>
      <c r="X254" s="3"/>
      <c r="Y254" s="3">
        <v>470345</v>
      </c>
      <c r="Z254" s="3" t="s">
        <v>3005</v>
      </c>
      <c r="AA254" s="17">
        <v>45645</v>
      </c>
      <c r="AB254" s="3">
        <v>35</v>
      </c>
      <c r="AC254" s="3"/>
      <c r="AD254" s="3" t="s">
        <v>4383</v>
      </c>
      <c r="AE254" s="3"/>
      <c r="AF254" s="3"/>
      <c r="AG254" s="3"/>
      <c r="AH254" s="6">
        <v>163</v>
      </c>
      <c r="AI254" s="6"/>
      <c r="AJ254" s="6"/>
      <c r="AK254" s="3"/>
      <c r="AL254" s="3"/>
      <c r="AM254" s="23"/>
      <c r="AN254" s="3"/>
      <c r="AO254" s="3"/>
      <c r="AP254" s="3"/>
    </row>
    <row r="255" spans="1:42" ht="12.75" x14ac:dyDescent="0.25">
      <c r="A255" s="26" t="s">
        <v>1710</v>
      </c>
      <c r="B255" s="27" t="s">
        <v>4384</v>
      </c>
      <c r="C255" s="3" t="s">
        <v>1710</v>
      </c>
      <c r="D255" s="15" t="str">
        <f>HYPERLINK("http://nb1969.com/webpi/2024-005286_Webpi.HTML","2024-005286")</f>
        <v>2024-005286</v>
      </c>
      <c r="E255" s="19">
        <v>45454</v>
      </c>
      <c r="F255" s="16" t="s">
        <v>1862</v>
      </c>
      <c r="G255" s="15" t="str">
        <f>HYPERLINK("http://grafico.sapi.gob.ve/marcas/ef2024/2024005286.jpg","grafica")</f>
        <v>grafica</v>
      </c>
      <c r="H255" s="16" t="s">
        <v>1864</v>
      </c>
      <c r="I255" s="3"/>
      <c r="J255" s="3"/>
      <c r="K255" s="17">
        <v>45562</v>
      </c>
      <c r="L255" s="3"/>
      <c r="M255" s="3" t="s">
        <v>3582</v>
      </c>
      <c r="N255" s="20" t="s">
        <v>2732</v>
      </c>
      <c r="O255" s="3" t="s">
        <v>2733</v>
      </c>
      <c r="P255" s="3"/>
      <c r="Q255" s="20" t="s">
        <v>2734</v>
      </c>
      <c r="R255" s="3"/>
      <c r="S255" s="3">
        <v>1133462</v>
      </c>
      <c r="T255" s="3" t="s">
        <v>2733</v>
      </c>
      <c r="U255" s="3" t="s">
        <v>2735</v>
      </c>
      <c r="V255" s="3" t="s">
        <v>1855</v>
      </c>
      <c r="W255" s="17">
        <v>45561</v>
      </c>
      <c r="X255" s="3"/>
      <c r="Y255" s="3">
        <v>633</v>
      </c>
      <c r="Z255" s="3" t="s">
        <v>3585</v>
      </c>
      <c r="AA255" s="17">
        <v>45561</v>
      </c>
      <c r="AB255" s="3" t="s">
        <v>4385</v>
      </c>
      <c r="AC255" s="3" t="s">
        <v>4386</v>
      </c>
      <c r="AD255" s="3" t="s">
        <v>4387</v>
      </c>
      <c r="AE255" s="3"/>
      <c r="AF255" s="3"/>
      <c r="AG255" s="3"/>
      <c r="AH255" s="6">
        <v>151</v>
      </c>
      <c r="AI255" s="6"/>
      <c r="AJ255" s="6"/>
      <c r="AK255" s="3"/>
      <c r="AL255" s="3"/>
      <c r="AM255" s="23"/>
      <c r="AN255" s="3"/>
      <c r="AO255" s="3"/>
      <c r="AP255" s="3"/>
    </row>
    <row r="256" spans="1:42" ht="12.75" x14ac:dyDescent="0.25">
      <c r="A256" s="26" t="s">
        <v>1587</v>
      </c>
      <c r="B256" s="27" t="s">
        <v>4388</v>
      </c>
      <c r="C256" s="3" t="s">
        <v>1587</v>
      </c>
      <c r="D256" s="15" t="str">
        <f>HYPERLINK("http://nb1969.com/webpi/2024-005338_Webpi.HTML","2024-005338")</f>
        <v>2024-005338</v>
      </c>
      <c r="E256" s="19">
        <v>45455</v>
      </c>
      <c r="F256" s="16" t="s">
        <v>1846</v>
      </c>
      <c r="G256" s="16" t="s">
        <v>1863</v>
      </c>
      <c r="H256" s="16" t="s">
        <v>1929</v>
      </c>
      <c r="I256" s="3" t="s">
        <v>4389</v>
      </c>
      <c r="J256" s="17">
        <v>45609</v>
      </c>
      <c r="K256" s="17">
        <v>51087</v>
      </c>
      <c r="L256" s="3" t="s">
        <v>2736</v>
      </c>
      <c r="M256" s="3" t="s">
        <v>3001</v>
      </c>
      <c r="N256" s="20" t="s">
        <v>2630</v>
      </c>
      <c r="O256" s="3" t="s">
        <v>3886</v>
      </c>
      <c r="P256" s="3" t="s">
        <v>2418</v>
      </c>
      <c r="Q256" s="20"/>
      <c r="R256" s="3"/>
      <c r="S256" s="3">
        <v>1080285</v>
      </c>
      <c r="T256" s="3" t="s">
        <v>2419</v>
      </c>
      <c r="U256" s="3" t="s">
        <v>2420</v>
      </c>
      <c r="V256" s="3" t="s">
        <v>1855</v>
      </c>
      <c r="W256" s="17">
        <v>45635</v>
      </c>
      <c r="X256" s="3"/>
      <c r="Y256" s="3">
        <v>467801</v>
      </c>
      <c r="Z256" s="3" t="s">
        <v>3005</v>
      </c>
      <c r="AA256" s="17">
        <v>45635</v>
      </c>
      <c r="AB256" s="3">
        <v>5</v>
      </c>
      <c r="AC256" s="3"/>
      <c r="AD256" s="3" t="s">
        <v>4390</v>
      </c>
      <c r="AE256" s="3"/>
      <c r="AF256" s="3"/>
      <c r="AG256" s="3"/>
      <c r="AH256" s="6">
        <v>27</v>
      </c>
      <c r="AI256" s="6"/>
      <c r="AJ256" s="6"/>
      <c r="AK256" s="3"/>
      <c r="AL256" s="3"/>
      <c r="AM256" s="23"/>
      <c r="AN256" s="3"/>
      <c r="AO256" s="3"/>
      <c r="AP256" s="3"/>
    </row>
    <row r="257" spans="1:42" ht="12.75" x14ac:dyDescent="0.25">
      <c r="A257" s="26" t="s">
        <v>1750</v>
      </c>
      <c r="B257" s="27" t="s">
        <v>4391</v>
      </c>
      <c r="C257" s="3" t="s">
        <v>1750</v>
      </c>
      <c r="D257" s="15" t="str">
        <f>HYPERLINK("http://nb1969.com/webpi/2024-005392_Webpi.HTML","2024-005392")</f>
        <v>2024-005392</v>
      </c>
      <c r="E257" s="19">
        <v>45456</v>
      </c>
      <c r="F257" s="16" t="s">
        <v>1846</v>
      </c>
      <c r="G257" s="15" t="str">
        <f>HYPERLINK("http://grafico.sapi.gob.ve/marcas/ef2024/2024005392.jpg","mixta")</f>
        <v>mixta</v>
      </c>
      <c r="H257" s="16" t="s">
        <v>1892</v>
      </c>
      <c r="I257" s="3" t="s">
        <v>4392</v>
      </c>
      <c r="J257" s="17">
        <v>45609</v>
      </c>
      <c r="K257" s="17">
        <v>51087</v>
      </c>
      <c r="L257" s="3" t="s">
        <v>2737</v>
      </c>
      <c r="M257" s="3" t="s">
        <v>3001</v>
      </c>
      <c r="N257" s="20" t="s">
        <v>2738</v>
      </c>
      <c r="O257" s="3" t="s">
        <v>2739</v>
      </c>
      <c r="P257" s="3"/>
      <c r="Q257" s="20" t="s">
        <v>2740</v>
      </c>
      <c r="R257" s="3"/>
      <c r="S257" s="3">
        <v>1133719</v>
      </c>
      <c r="T257" s="3" t="s">
        <v>2739</v>
      </c>
      <c r="U257" s="3" t="s">
        <v>2741</v>
      </c>
      <c r="V257" s="3" t="s">
        <v>1855</v>
      </c>
      <c r="W257" s="17">
        <v>45614</v>
      </c>
      <c r="X257" s="3"/>
      <c r="Y257" s="3">
        <v>462715</v>
      </c>
      <c r="Z257" s="3" t="s">
        <v>3005</v>
      </c>
      <c r="AA257" s="17">
        <v>45614</v>
      </c>
      <c r="AB257" s="3">
        <v>11</v>
      </c>
      <c r="AC257" s="3"/>
      <c r="AD257" s="3" t="s">
        <v>4393</v>
      </c>
      <c r="AE257" s="3"/>
      <c r="AF257" s="3"/>
      <c r="AG257" s="3"/>
      <c r="AH257" s="6">
        <v>190</v>
      </c>
      <c r="AI257" s="6"/>
      <c r="AJ257" s="6"/>
      <c r="AK257" s="3"/>
      <c r="AL257" s="3"/>
      <c r="AM257" s="23"/>
      <c r="AN257" s="3"/>
      <c r="AO257" s="3"/>
      <c r="AP257" s="3"/>
    </row>
    <row r="258" spans="1:42" ht="12.75" x14ac:dyDescent="0.25">
      <c r="A258" s="26" t="s">
        <v>1783</v>
      </c>
      <c r="B258" s="27" t="s">
        <v>4394</v>
      </c>
      <c r="C258" s="3" t="s">
        <v>1783</v>
      </c>
      <c r="D258" s="15" t="str">
        <f>HYPERLINK("http://nb1969.com/webpi/2024-005406_Webpi.HTML","2024-005406")</f>
        <v>2024-005406</v>
      </c>
      <c r="E258" s="19">
        <v>45456</v>
      </c>
      <c r="F258" s="16" t="s">
        <v>1846</v>
      </c>
      <c r="G258" s="15" t="str">
        <f>HYPERLINK("http://grafico.sapi.gob.ve/marcas/ef2024/2024005406.jpg","mixta")</f>
        <v>mixta</v>
      </c>
      <c r="H258" s="16" t="s">
        <v>1958</v>
      </c>
      <c r="I258" s="3" t="s">
        <v>4395</v>
      </c>
      <c r="J258" s="17">
        <v>45609</v>
      </c>
      <c r="K258" s="17">
        <v>51087</v>
      </c>
      <c r="L258" s="3" t="s">
        <v>2742</v>
      </c>
      <c r="M258" s="3" t="s">
        <v>3001</v>
      </c>
      <c r="N258" s="20" t="s">
        <v>2743</v>
      </c>
      <c r="O258" s="3" t="s">
        <v>2024</v>
      </c>
      <c r="P258" s="3"/>
      <c r="Q258" s="20" t="s">
        <v>2744</v>
      </c>
      <c r="R258" s="3"/>
      <c r="S258" s="3">
        <v>1133722</v>
      </c>
      <c r="T258" s="3" t="s">
        <v>2745</v>
      </c>
      <c r="U258" s="3" t="s">
        <v>2746</v>
      </c>
      <c r="V258" s="3" t="s">
        <v>1855</v>
      </c>
      <c r="W258" s="17">
        <v>45664</v>
      </c>
      <c r="X258" s="3"/>
      <c r="Y258" s="3">
        <v>736519</v>
      </c>
      <c r="Z258" s="3" t="s">
        <v>3005</v>
      </c>
      <c r="AA258" s="17">
        <v>45664</v>
      </c>
      <c r="AB258" s="3">
        <v>29</v>
      </c>
      <c r="AC258" s="3"/>
      <c r="AD258" s="3" t="s">
        <v>4396</v>
      </c>
      <c r="AE258" s="3"/>
      <c r="AF258" s="3"/>
      <c r="AG258" s="3"/>
      <c r="AH258" s="6">
        <v>119</v>
      </c>
      <c r="AI258" s="6"/>
      <c r="AJ258" s="6"/>
      <c r="AK258" s="3"/>
      <c r="AL258" s="3"/>
      <c r="AM258" s="23"/>
      <c r="AN258" s="3"/>
      <c r="AO258" s="3"/>
      <c r="AP258" s="3"/>
    </row>
    <row r="259" spans="1:42" ht="12.75" x14ac:dyDescent="0.25">
      <c r="A259" s="26" t="s">
        <v>1598</v>
      </c>
      <c r="B259" s="27" t="s">
        <v>4397</v>
      </c>
      <c r="C259" s="3" t="s">
        <v>1598</v>
      </c>
      <c r="D259" s="15" t="str">
        <f>HYPERLINK("http://nb1969.com/webpi/2024-005412_Webpi.HTML","2024-005412")</f>
        <v>2024-005412</v>
      </c>
      <c r="E259" s="19">
        <v>45456</v>
      </c>
      <c r="F259" s="16" t="s">
        <v>1862</v>
      </c>
      <c r="G259" s="15" t="str">
        <f>HYPERLINK("http://grafico.sapi.gob.ve/marcas/ef2024/2024005412.jpg","mixta")</f>
        <v>mixta</v>
      </c>
      <c r="H259" s="16" t="s">
        <v>1864</v>
      </c>
      <c r="I259" s="3"/>
      <c r="J259" s="3"/>
      <c r="K259" s="17">
        <v>45589</v>
      </c>
      <c r="L259" s="3" t="s">
        <v>2747</v>
      </c>
      <c r="M259" s="3" t="s">
        <v>2775</v>
      </c>
      <c r="N259" s="20" t="s">
        <v>2748</v>
      </c>
      <c r="O259" s="3" t="s">
        <v>2024</v>
      </c>
      <c r="P259" s="3"/>
      <c r="Q259" s="20" t="s">
        <v>2749</v>
      </c>
      <c r="R259" s="3"/>
      <c r="S259" s="3">
        <v>1116644</v>
      </c>
      <c r="T259" s="3" t="s">
        <v>2750</v>
      </c>
      <c r="U259" s="3" t="s">
        <v>2751</v>
      </c>
      <c r="V259" s="3" t="s">
        <v>1855</v>
      </c>
      <c r="W259" s="17">
        <v>45600</v>
      </c>
      <c r="X259" s="3"/>
      <c r="Y259" s="3"/>
      <c r="Z259" s="3" t="s">
        <v>3220</v>
      </c>
      <c r="AA259" s="17">
        <v>45600</v>
      </c>
      <c r="AB259" s="3" t="s">
        <v>3220</v>
      </c>
      <c r="AC259" s="3"/>
      <c r="AD259" s="3" t="s">
        <v>4398</v>
      </c>
      <c r="AE259" s="3"/>
      <c r="AF259" s="3"/>
      <c r="AG259" s="3"/>
      <c r="AH259" s="6">
        <v>141</v>
      </c>
      <c r="AI259" s="6"/>
      <c r="AJ259" s="6"/>
      <c r="AK259" s="3"/>
      <c r="AL259" s="3"/>
      <c r="AM259" s="23"/>
      <c r="AN259" s="3"/>
      <c r="AO259" s="3"/>
      <c r="AP259" s="3"/>
    </row>
    <row r="260" spans="1:42" ht="12.75" x14ac:dyDescent="0.25">
      <c r="A260" s="26" t="s">
        <v>1787</v>
      </c>
      <c r="B260" s="27" t="s">
        <v>4399</v>
      </c>
      <c r="C260" s="3" t="s">
        <v>1787</v>
      </c>
      <c r="D260" s="15" t="str">
        <f>HYPERLINK("http://nb1969.com/webpi/2024-005982_Webpi.HTML","2024-005982")</f>
        <v>2024-005982</v>
      </c>
      <c r="E260" s="19">
        <v>45470</v>
      </c>
      <c r="F260" s="16" t="s">
        <v>1846</v>
      </c>
      <c r="G260" s="16" t="s">
        <v>1863</v>
      </c>
      <c r="H260" s="16" t="s">
        <v>1929</v>
      </c>
      <c r="I260" s="3" t="s">
        <v>4400</v>
      </c>
      <c r="J260" s="17">
        <v>45638</v>
      </c>
      <c r="K260" s="17">
        <v>51116</v>
      </c>
      <c r="L260" s="3" t="s">
        <v>2752</v>
      </c>
      <c r="M260" s="3" t="s">
        <v>3001</v>
      </c>
      <c r="N260" s="20" t="s">
        <v>2091</v>
      </c>
      <c r="O260" s="3" t="s">
        <v>2753</v>
      </c>
      <c r="P260" s="3" t="s">
        <v>2754</v>
      </c>
      <c r="Q260" s="20"/>
      <c r="R260" s="3"/>
      <c r="S260" s="3">
        <v>1131778</v>
      </c>
      <c r="T260" s="3" t="s">
        <v>2755</v>
      </c>
      <c r="U260" s="3" t="s">
        <v>2756</v>
      </c>
      <c r="V260" s="3" t="s">
        <v>2757</v>
      </c>
      <c r="W260" s="17">
        <v>45688</v>
      </c>
      <c r="X260" s="3"/>
      <c r="Y260" s="3">
        <v>476637</v>
      </c>
      <c r="Z260" s="3" t="s">
        <v>3005</v>
      </c>
      <c r="AA260" s="17">
        <v>45688</v>
      </c>
      <c r="AB260" s="3">
        <v>5</v>
      </c>
      <c r="AC260" s="3"/>
      <c r="AD260" s="3" t="s">
        <v>4401</v>
      </c>
      <c r="AE260" s="3"/>
      <c r="AF260" s="3"/>
      <c r="AG260" s="3"/>
      <c r="AH260" s="6">
        <v>3</v>
      </c>
      <c r="AI260" s="6"/>
      <c r="AJ260" s="6"/>
      <c r="AK260" s="3"/>
      <c r="AL260" s="3"/>
      <c r="AM260" s="23"/>
      <c r="AN260" s="3"/>
      <c r="AO260" s="3"/>
      <c r="AP260" s="3"/>
    </row>
    <row r="261" spans="1:42" ht="12.75" x14ac:dyDescent="0.25">
      <c r="A261" s="26" t="s">
        <v>1607</v>
      </c>
      <c r="B261" s="27" t="s">
        <v>4402</v>
      </c>
      <c r="C261" s="3" t="s">
        <v>1607</v>
      </c>
      <c r="D261" s="15" t="str">
        <f>HYPERLINK("http://nb1969.com/webpi/2024-006078_Webpi.HTML","2024-006078")</f>
        <v>2024-006078</v>
      </c>
      <c r="E261" s="19">
        <v>45474</v>
      </c>
      <c r="F261" s="16" t="s">
        <v>1846</v>
      </c>
      <c r="G261" s="15" t="str">
        <f>HYPERLINK("http://grafico.sapi.gob.ve/marcas/ef2024/2024006078.jpg","mixta")</f>
        <v>mixta</v>
      </c>
      <c r="H261" s="16" t="s">
        <v>1937</v>
      </c>
      <c r="I261" s="3"/>
      <c r="J261" s="3"/>
      <c r="K261" s="17">
        <v>45722</v>
      </c>
      <c r="L261" s="3" t="s">
        <v>2758</v>
      </c>
      <c r="M261" s="3" t="s">
        <v>2775</v>
      </c>
      <c r="N261" s="20" t="s">
        <v>2759</v>
      </c>
      <c r="O261" s="3" t="s">
        <v>2760</v>
      </c>
      <c r="P261" s="3" t="s">
        <v>2761</v>
      </c>
      <c r="Q261" s="20" t="s">
        <v>2762</v>
      </c>
      <c r="R261" s="3"/>
      <c r="S261" s="3">
        <v>1133986</v>
      </c>
      <c r="T261" s="3" t="s">
        <v>2763</v>
      </c>
      <c r="U261" s="3" t="s">
        <v>2764</v>
      </c>
      <c r="V261" s="3" t="s">
        <v>1855</v>
      </c>
      <c r="W261" s="17">
        <v>45679</v>
      </c>
      <c r="X261" s="17">
        <v>45722</v>
      </c>
      <c r="Y261" s="3">
        <v>638</v>
      </c>
      <c r="Z261" s="3" t="s">
        <v>2260</v>
      </c>
      <c r="AA261" s="17">
        <v>45679</v>
      </c>
      <c r="AB261" s="3" t="s">
        <v>2781</v>
      </c>
      <c r="AC261" s="3"/>
      <c r="AD261" s="3" t="s">
        <v>4403</v>
      </c>
      <c r="AE261" s="3"/>
      <c r="AF261" s="3"/>
      <c r="AG261" s="3"/>
      <c r="AH261" s="6">
        <v>153</v>
      </c>
      <c r="AI261" s="6"/>
      <c r="AJ261" s="6"/>
      <c r="AK261" s="3"/>
      <c r="AL261" s="3"/>
      <c r="AM261" s="23"/>
      <c r="AN261" s="3"/>
      <c r="AO261" s="3"/>
      <c r="AP261" s="3"/>
    </row>
    <row r="262" spans="1:42" ht="12.75" x14ac:dyDescent="0.25">
      <c r="A262" s="26" t="s">
        <v>1809</v>
      </c>
      <c r="B262" s="27" t="s">
        <v>4404</v>
      </c>
      <c r="C262" s="3" t="s">
        <v>1809</v>
      </c>
      <c r="D262" s="15" t="str">
        <f>HYPERLINK("http://nb1969.com/webpi/2024-006104_Webpi.HTML","2024-006104")</f>
        <v>2024-006104</v>
      </c>
      <c r="E262" s="19">
        <v>45474</v>
      </c>
      <c r="F262" s="16" t="s">
        <v>1862</v>
      </c>
      <c r="G262" s="15" t="str">
        <f>HYPERLINK("http://grafico.sapi.gob.ve/marcas/ef2024/2024006104.jpg","mixta")</f>
        <v>mixta</v>
      </c>
      <c r="H262" s="16" t="s">
        <v>2185</v>
      </c>
      <c r="I262" s="3"/>
      <c r="J262" s="3"/>
      <c r="K262" s="17">
        <v>45630</v>
      </c>
      <c r="L262" s="3" t="s">
        <v>2765</v>
      </c>
      <c r="M262" s="3" t="s">
        <v>4405</v>
      </c>
      <c r="N262" s="20" t="s">
        <v>2766</v>
      </c>
      <c r="O262" s="3" t="s">
        <v>2767</v>
      </c>
      <c r="P262" s="3"/>
      <c r="Q262" s="20" t="s">
        <v>2768</v>
      </c>
      <c r="R262" s="3"/>
      <c r="S262" s="3">
        <v>1127543</v>
      </c>
      <c r="T262" s="3" t="s">
        <v>2769</v>
      </c>
      <c r="U262" s="3" t="s">
        <v>2770</v>
      </c>
      <c r="V262" s="3" t="s">
        <v>1855</v>
      </c>
      <c r="W262" s="17">
        <v>45630</v>
      </c>
      <c r="X262" s="3"/>
      <c r="Y262" s="3">
        <v>0</v>
      </c>
      <c r="Z262" s="3" t="s">
        <v>4406</v>
      </c>
      <c r="AA262" s="17">
        <v>45630</v>
      </c>
      <c r="AB262" s="3" t="s">
        <v>4407</v>
      </c>
      <c r="AC262" s="3"/>
      <c r="AD262" s="3" t="s">
        <v>4408</v>
      </c>
      <c r="AE262" s="3"/>
      <c r="AF262" s="3"/>
      <c r="AG262" s="3"/>
      <c r="AH262" s="6">
        <v>64</v>
      </c>
      <c r="AI262" s="6"/>
      <c r="AJ262" s="6"/>
      <c r="AK262" s="3"/>
      <c r="AL262" s="3"/>
      <c r="AM262" s="23"/>
      <c r="AN262" s="3"/>
      <c r="AO262" s="3"/>
      <c r="AP262" s="3"/>
    </row>
    <row r="263" spans="1:42" ht="12.75" x14ac:dyDescent="0.25">
      <c r="A263" s="26" t="s">
        <v>1651</v>
      </c>
      <c r="B263" s="27" t="s">
        <v>4409</v>
      </c>
      <c r="C263" s="3" t="s">
        <v>1651</v>
      </c>
      <c r="D263" s="15" t="str">
        <f>HYPERLINK("http://nb1969.com/webpi/2024-006140_Webpi.HTML","2024-006140")</f>
        <v>2024-006140</v>
      </c>
      <c r="E263" s="19">
        <v>45474</v>
      </c>
      <c r="F263" s="16" t="s">
        <v>1902</v>
      </c>
      <c r="G263" s="15" t="str">
        <f>HYPERLINK("http://grafico.sapi.gob.ve/marcas/ef2024/2024006140.jpg","mixta")</f>
        <v>mixta</v>
      </c>
      <c r="H263" s="16" t="s">
        <v>1903</v>
      </c>
      <c r="I263" s="3" t="s">
        <v>4410</v>
      </c>
      <c r="J263" s="17">
        <v>45638</v>
      </c>
      <c r="K263" s="17">
        <v>25568</v>
      </c>
      <c r="L263" s="3" t="s">
        <v>2771</v>
      </c>
      <c r="M263" s="3" t="s">
        <v>3001</v>
      </c>
      <c r="N263" s="20" t="s">
        <v>2772</v>
      </c>
      <c r="O263" s="3" t="s">
        <v>2767</v>
      </c>
      <c r="P263" s="3"/>
      <c r="Q263" s="20" t="s">
        <v>2773</v>
      </c>
      <c r="R263" s="3"/>
      <c r="S263" s="3">
        <v>1127543</v>
      </c>
      <c r="T263" s="3" t="s">
        <v>2769</v>
      </c>
      <c r="U263" s="3" t="s">
        <v>2770</v>
      </c>
      <c r="V263" s="3" t="s">
        <v>1855</v>
      </c>
      <c r="W263" s="17">
        <v>45693</v>
      </c>
      <c r="X263" s="3"/>
      <c r="Y263" s="3">
        <v>0</v>
      </c>
      <c r="Z263" s="3" t="s">
        <v>4406</v>
      </c>
      <c r="AA263" s="17">
        <v>45693</v>
      </c>
      <c r="AB263" s="3" t="s">
        <v>4411</v>
      </c>
      <c r="AC263" s="3"/>
      <c r="AD263" s="3" t="s">
        <v>4412</v>
      </c>
      <c r="AE263" s="3"/>
      <c r="AF263" s="3"/>
      <c r="AG263" s="3"/>
      <c r="AH263" s="6">
        <v>17</v>
      </c>
      <c r="AI263" s="6"/>
      <c r="AJ263" s="6"/>
      <c r="AK263" s="3"/>
      <c r="AL263" s="3"/>
      <c r="AM263" s="23"/>
      <c r="AN263" s="3"/>
      <c r="AO263" s="3"/>
      <c r="AP263" s="3"/>
    </row>
    <row r="264" spans="1:42" ht="12.75" x14ac:dyDescent="0.25">
      <c r="A264" s="26" t="s">
        <v>1610</v>
      </c>
      <c r="B264" s="27" t="s">
        <v>4413</v>
      </c>
      <c r="C264" s="3" t="s">
        <v>1610</v>
      </c>
      <c r="D264" s="15" t="str">
        <f>HYPERLINK("http://nb1969.com/webpi/2024-006328_Webpi.HTML","2024-006328")</f>
        <v>2024-006328</v>
      </c>
      <c r="E264" s="19">
        <v>45477</v>
      </c>
      <c r="F264" s="16" t="s">
        <v>1846</v>
      </c>
      <c r="G264" s="15" t="str">
        <f>HYPERLINK("http://grafico.sapi.gob.ve/marcas/ef2024/2024006328.jpg","mixta")</f>
        <v>mixta</v>
      </c>
      <c r="H264" s="16" t="s">
        <v>2300</v>
      </c>
      <c r="I264" s="3"/>
      <c r="J264" s="3"/>
      <c r="K264" s="17">
        <v>45722</v>
      </c>
      <c r="L264" s="3" t="s">
        <v>2774</v>
      </c>
      <c r="M264" s="3" t="s">
        <v>2775</v>
      </c>
      <c r="N264" s="20" t="s">
        <v>2776</v>
      </c>
      <c r="O264" s="3" t="s">
        <v>2777</v>
      </c>
      <c r="P264" s="3"/>
      <c r="Q264" s="20" t="s">
        <v>2778</v>
      </c>
      <c r="R264" s="3"/>
      <c r="S264" s="3">
        <v>1113253</v>
      </c>
      <c r="T264" s="3" t="s">
        <v>2779</v>
      </c>
      <c r="U264" s="3" t="s">
        <v>2780</v>
      </c>
      <c r="V264" s="3" t="s">
        <v>1855</v>
      </c>
      <c r="W264" s="17">
        <v>45679</v>
      </c>
      <c r="X264" s="17">
        <v>45722</v>
      </c>
      <c r="Y264" s="3">
        <v>638</v>
      </c>
      <c r="Z264" s="3" t="s">
        <v>2260</v>
      </c>
      <c r="AA264" s="17">
        <v>45679</v>
      </c>
      <c r="AB264" s="3" t="s">
        <v>2781</v>
      </c>
      <c r="AC264" s="3"/>
      <c r="AD264" s="3" t="s">
        <v>2782</v>
      </c>
      <c r="AE264" s="3"/>
      <c r="AF264" s="3"/>
      <c r="AG264" s="3"/>
      <c r="AH264" s="6">
        <v>176</v>
      </c>
      <c r="AI264" s="6"/>
      <c r="AJ264" s="6"/>
      <c r="AK264" s="3"/>
      <c r="AL264" s="3"/>
      <c r="AM264" s="23"/>
      <c r="AN264" s="3"/>
      <c r="AO264" s="3"/>
      <c r="AP264" s="3"/>
    </row>
    <row r="265" spans="1:42" ht="12.75" x14ac:dyDescent="0.25">
      <c r="A265" s="26" t="s">
        <v>1763</v>
      </c>
      <c r="B265" s="27" t="s">
        <v>4414</v>
      </c>
      <c r="C265" s="3" t="s">
        <v>1763</v>
      </c>
      <c r="D265" s="15" t="str">
        <f>HYPERLINK("http://nb1969.com/webpi/2024-006362_Webpi.HTML","2024-006362")</f>
        <v>2024-006362</v>
      </c>
      <c r="E265" s="19">
        <v>45481</v>
      </c>
      <c r="F265" s="16" t="s">
        <v>1862</v>
      </c>
      <c r="G265" s="15" t="str">
        <f>HYPERLINK("http://grafico.sapi.gob.ve/marcas/ef2024/2024006362.jpg","mixta")</f>
        <v>mixta</v>
      </c>
      <c r="H265" s="16" t="s">
        <v>2170</v>
      </c>
      <c r="I265" s="3"/>
      <c r="J265" s="3"/>
      <c r="K265" s="17">
        <v>45664</v>
      </c>
      <c r="L265" s="3" t="s">
        <v>2783</v>
      </c>
      <c r="M265" s="3" t="s">
        <v>2254</v>
      </c>
      <c r="N265" s="20" t="s">
        <v>2784</v>
      </c>
      <c r="O265" s="3" t="s">
        <v>2785</v>
      </c>
      <c r="P265" s="3"/>
      <c r="Q265" s="20" t="s">
        <v>4415</v>
      </c>
      <c r="R265" s="3"/>
      <c r="S265" s="3">
        <v>1124476</v>
      </c>
      <c r="T265" s="3" t="s">
        <v>2786</v>
      </c>
      <c r="U265" s="3" t="s">
        <v>2787</v>
      </c>
      <c r="V265" s="3" t="s">
        <v>1855</v>
      </c>
      <c r="W265" s="17">
        <v>45680</v>
      </c>
      <c r="X265" s="3"/>
      <c r="Y265" s="3">
        <v>0</v>
      </c>
      <c r="Z265" s="3" t="s">
        <v>2972</v>
      </c>
      <c r="AA265" s="17">
        <v>45680</v>
      </c>
      <c r="AB265" s="3"/>
      <c r="AC265" s="3"/>
      <c r="AD265" s="3" t="s">
        <v>4416</v>
      </c>
      <c r="AE265" s="3"/>
      <c r="AF265" s="3"/>
      <c r="AG265" s="3"/>
      <c r="AH265" s="6">
        <v>148</v>
      </c>
      <c r="AI265" s="6"/>
      <c r="AJ265" s="6"/>
      <c r="AK265" s="3"/>
      <c r="AL265" s="3"/>
      <c r="AM265" s="23"/>
      <c r="AN265" s="3"/>
      <c r="AO265" s="3"/>
      <c r="AP265" s="3"/>
    </row>
    <row r="266" spans="1:42" ht="12.75" x14ac:dyDescent="0.25">
      <c r="A266" s="26" t="s">
        <v>1554</v>
      </c>
      <c r="B266" s="27" t="s">
        <v>4417</v>
      </c>
      <c r="C266" s="3" t="s">
        <v>1554</v>
      </c>
      <c r="D266" s="15" t="str">
        <f>HYPERLINK("http://nb1969.com/webpi/2024-006385_Webpi.HTML","2024-006385")</f>
        <v>2024-006385</v>
      </c>
      <c r="E266" s="19">
        <v>45482</v>
      </c>
      <c r="F266" s="16" t="s">
        <v>1846</v>
      </c>
      <c r="G266" s="15" t="str">
        <f>HYPERLINK("http://grafico.sapi.gob.ve/marcas/ef2024/2024006385.jpg","mixta")</f>
        <v>mixta</v>
      </c>
      <c r="H266" s="16" t="s">
        <v>2788</v>
      </c>
      <c r="I266" s="3"/>
      <c r="J266" s="3"/>
      <c r="K266" s="17">
        <v>45664</v>
      </c>
      <c r="L266" s="3" t="s">
        <v>2789</v>
      </c>
      <c r="M266" s="3" t="s">
        <v>3582</v>
      </c>
      <c r="N266" s="20" t="s">
        <v>2790</v>
      </c>
      <c r="O266" s="3" t="s">
        <v>2791</v>
      </c>
      <c r="P266" s="3" t="s">
        <v>2792</v>
      </c>
      <c r="Q266" s="20" t="s">
        <v>2793</v>
      </c>
      <c r="R266" s="3"/>
      <c r="S266" s="3">
        <v>1128169</v>
      </c>
      <c r="T266" s="3" t="s">
        <v>2794</v>
      </c>
      <c r="U266" s="3" t="s">
        <v>2795</v>
      </c>
      <c r="V266" s="3" t="s">
        <v>1923</v>
      </c>
      <c r="W266" s="17">
        <v>45637</v>
      </c>
      <c r="X266" s="3"/>
      <c r="Y266" s="3">
        <v>636</v>
      </c>
      <c r="Z266" s="3" t="s">
        <v>3585</v>
      </c>
      <c r="AA266" s="17">
        <v>45637</v>
      </c>
      <c r="AB266" s="3" t="s">
        <v>4418</v>
      </c>
      <c r="AC266" s="3" t="s">
        <v>4419</v>
      </c>
      <c r="AD266" s="3" t="s">
        <v>4420</v>
      </c>
      <c r="AE266" s="3"/>
      <c r="AF266" s="3"/>
      <c r="AG266" s="3"/>
      <c r="AH266" s="6">
        <v>153</v>
      </c>
      <c r="AI266" s="6"/>
      <c r="AJ266" s="6"/>
      <c r="AK266" s="3"/>
      <c r="AL266" s="3"/>
      <c r="AM266" s="23"/>
      <c r="AN266" s="3"/>
      <c r="AO266" s="3"/>
      <c r="AP266" s="3"/>
    </row>
    <row r="267" spans="1:42" ht="12.75" x14ac:dyDescent="0.25">
      <c r="A267" s="26" t="s">
        <v>1595</v>
      </c>
      <c r="B267" s="27" t="s">
        <v>4421</v>
      </c>
      <c r="C267" s="3" t="s">
        <v>1595</v>
      </c>
      <c r="D267" s="15" t="str">
        <f>HYPERLINK("http://nb1969.com/webpi/2024-006419_Webpi.HTML","2024-006419")</f>
        <v>2024-006419</v>
      </c>
      <c r="E267" s="19">
        <v>45482</v>
      </c>
      <c r="F267" s="16" t="s">
        <v>1846</v>
      </c>
      <c r="G267" s="16" t="s">
        <v>1863</v>
      </c>
      <c r="H267" s="16" t="s">
        <v>2300</v>
      </c>
      <c r="I267" s="3"/>
      <c r="J267" s="3"/>
      <c r="K267" s="17">
        <v>45664</v>
      </c>
      <c r="L267" s="3" t="s">
        <v>2796</v>
      </c>
      <c r="M267" s="3" t="s">
        <v>3582</v>
      </c>
      <c r="N267" s="20" t="s">
        <v>2797</v>
      </c>
      <c r="O267" s="3" t="s">
        <v>1848</v>
      </c>
      <c r="P267" s="3"/>
      <c r="Q267" s="20"/>
      <c r="R267" s="3"/>
      <c r="S267" s="3">
        <v>1134132</v>
      </c>
      <c r="T267" s="3" t="s">
        <v>2798</v>
      </c>
      <c r="U267" s="3" t="s">
        <v>2799</v>
      </c>
      <c r="V267" s="3" t="s">
        <v>2800</v>
      </c>
      <c r="W267" s="17">
        <v>45625</v>
      </c>
      <c r="X267" s="3"/>
      <c r="Y267" s="3">
        <v>636</v>
      </c>
      <c r="Z267" s="3" t="s">
        <v>3585</v>
      </c>
      <c r="AA267" s="17">
        <v>45625</v>
      </c>
      <c r="AB267" s="3" t="s">
        <v>4422</v>
      </c>
      <c r="AC267" s="3" t="s">
        <v>4423</v>
      </c>
      <c r="AD267" s="3" t="s">
        <v>4424</v>
      </c>
      <c r="AE267" s="3"/>
      <c r="AF267" s="3"/>
      <c r="AG267" s="3"/>
      <c r="AH267" s="6">
        <v>19</v>
      </c>
      <c r="AI267" s="6"/>
      <c r="AJ267" s="6"/>
      <c r="AK267" s="3"/>
      <c r="AL267" s="3"/>
      <c r="AM267" s="23"/>
      <c r="AN267" s="3"/>
      <c r="AO267" s="3"/>
      <c r="AP267" s="3"/>
    </row>
    <row r="268" spans="1:42" ht="12.75" x14ac:dyDescent="0.25">
      <c r="A268" s="26" t="s">
        <v>1717</v>
      </c>
      <c r="B268" s="27" t="s">
        <v>4425</v>
      </c>
      <c r="C268" s="3" t="s">
        <v>1717</v>
      </c>
      <c r="D268" s="15" t="str">
        <f>HYPERLINK("http://nb1969.com/webpi/2024-006475_Webpi.HTML","2024-006475")</f>
        <v>2024-006475</v>
      </c>
      <c r="E268" s="19">
        <v>45483</v>
      </c>
      <c r="F268" s="16" t="s">
        <v>1846</v>
      </c>
      <c r="G268" s="15" t="str">
        <f>HYPERLINK("http://grafico.sapi.gob.ve/marcas/ef2024/2024006475.jpg","mixta")</f>
        <v>mixta</v>
      </c>
      <c r="H268" s="16" t="s">
        <v>2578</v>
      </c>
      <c r="I268" s="3" t="s">
        <v>4426</v>
      </c>
      <c r="J268" s="17">
        <v>45679</v>
      </c>
      <c r="K268" s="17">
        <v>51157</v>
      </c>
      <c r="L268" s="3" t="s">
        <v>2801</v>
      </c>
      <c r="M268" s="3" t="s">
        <v>3001</v>
      </c>
      <c r="N268" s="20" t="s">
        <v>2802</v>
      </c>
      <c r="O268" s="3" t="s">
        <v>2256</v>
      </c>
      <c r="P268" s="3" t="s">
        <v>2803</v>
      </c>
      <c r="Q268" s="20" t="s">
        <v>2804</v>
      </c>
      <c r="R268" s="3"/>
      <c r="S268" s="3">
        <v>1124390</v>
      </c>
      <c r="T268" s="3" t="s">
        <v>2805</v>
      </c>
      <c r="U268" s="3" t="s">
        <v>2806</v>
      </c>
      <c r="V268" s="3" t="s">
        <v>2352</v>
      </c>
      <c r="W268" s="17">
        <v>45706</v>
      </c>
      <c r="X268" s="17"/>
      <c r="Y268" s="3">
        <v>480641</v>
      </c>
      <c r="Z268" s="3" t="s">
        <v>3005</v>
      </c>
      <c r="AA268" s="17">
        <v>45706</v>
      </c>
      <c r="AB268" s="3">
        <v>17</v>
      </c>
      <c r="AC268" s="3"/>
      <c r="AD268" s="3" t="s">
        <v>4427</v>
      </c>
      <c r="AE268" s="3"/>
      <c r="AF268" s="3"/>
      <c r="AG268" s="3"/>
      <c r="AH268" s="6">
        <v>148</v>
      </c>
      <c r="AI268" s="6"/>
      <c r="AJ268" s="6"/>
      <c r="AK268" s="3"/>
      <c r="AL268" s="3"/>
      <c r="AM268" s="23"/>
      <c r="AN268" s="3"/>
      <c r="AO268" s="3"/>
      <c r="AP268" s="3"/>
    </row>
    <row r="269" spans="1:42" ht="12.75" x14ac:dyDescent="0.25">
      <c r="A269" s="26" t="s">
        <v>1683</v>
      </c>
      <c r="B269" s="27" t="s">
        <v>4428</v>
      </c>
      <c r="C269" s="3" t="s">
        <v>1683</v>
      </c>
      <c r="D269" s="15" t="str">
        <f>HYPERLINK("http://nb1969.com/webpi/2024-006523_Webpi.HTML","2024-006523")</f>
        <v>2024-006523</v>
      </c>
      <c r="E269" s="19">
        <v>45484</v>
      </c>
      <c r="F269" s="16" t="s">
        <v>1846</v>
      </c>
      <c r="G269" s="16" t="s">
        <v>1863</v>
      </c>
      <c r="H269" s="16" t="s">
        <v>1929</v>
      </c>
      <c r="I269" s="3"/>
      <c r="J269" s="3"/>
      <c r="K269" s="17">
        <v>45722</v>
      </c>
      <c r="L269" s="3" t="s">
        <v>2807</v>
      </c>
      <c r="M269" s="3" t="s">
        <v>2604</v>
      </c>
      <c r="N269" s="20" t="s">
        <v>2808</v>
      </c>
      <c r="O269" s="3" t="s">
        <v>2200</v>
      </c>
      <c r="P269" s="3" t="s">
        <v>2809</v>
      </c>
      <c r="Q269" s="20"/>
      <c r="R269" s="3"/>
      <c r="S269" s="3">
        <v>1115355</v>
      </c>
      <c r="T269" s="3" t="s">
        <v>2810</v>
      </c>
      <c r="U269" s="3" t="s">
        <v>2811</v>
      </c>
      <c r="V269" s="3" t="s">
        <v>1869</v>
      </c>
      <c r="W269" s="17">
        <v>45679</v>
      </c>
      <c r="X269" s="17">
        <v>45722</v>
      </c>
      <c r="Y269" s="3">
        <v>638</v>
      </c>
      <c r="Z269" s="3" t="s">
        <v>2612</v>
      </c>
      <c r="AA269" s="17">
        <v>45679</v>
      </c>
      <c r="AB269" s="3" t="s">
        <v>2613</v>
      </c>
      <c r="AC269" s="3"/>
      <c r="AD269" s="3" t="s">
        <v>4429</v>
      </c>
      <c r="AE269" s="3"/>
      <c r="AF269" s="3"/>
      <c r="AG269" s="3"/>
      <c r="AH269" s="6">
        <v>87</v>
      </c>
      <c r="AI269" s="6"/>
      <c r="AJ269" s="6"/>
      <c r="AK269" s="3"/>
      <c r="AL269" s="3"/>
      <c r="AM269" s="23"/>
      <c r="AN269" s="3"/>
      <c r="AO269" s="3"/>
      <c r="AP269" s="3"/>
    </row>
    <row r="270" spans="1:42" ht="12.75" x14ac:dyDescent="0.25">
      <c r="A270" s="26" t="s">
        <v>1700</v>
      </c>
      <c r="B270" s="27" t="s">
        <v>4430</v>
      </c>
      <c r="C270" s="3" t="s">
        <v>1700</v>
      </c>
      <c r="D270" s="15" t="str">
        <f>HYPERLINK("http://nb1969.com/webpi/2024-006540_Webpi.HTML","2024-006540")</f>
        <v>2024-006540</v>
      </c>
      <c r="E270" s="19">
        <v>45485</v>
      </c>
      <c r="F270" s="16" t="s">
        <v>1862</v>
      </c>
      <c r="G270" s="15" t="str">
        <f>HYPERLINK("http://grafico.sapi.gob.ve/marcas/ef2024/2024006540.jpg","mixta")</f>
        <v>mixta</v>
      </c>
      <c r="H270" s="16" t="s">
        <v>2335</v>
      </c>
      <c r="I270" s="3" t="s">
        <v>4431</v>
      </c>
      <c r="J270" s="17">
        <v>45679</v>
      </c>
      <c r="K270" s="17">
        <v>51157</v>
      </c>
      <c r="L270" s="3" t="s">
        <v>2812</v>
      </c>
      <c r="M270" s="3" t="s">
        <v>3001</v>
      </c>
      <c r="N270" s="20" t="s">
        <v>2813</v>
      </c>
      <c r="O270" s="3" t="s">
        <v>4432</v>
      </c>
      <c r="P270" s="3" t="s">
        <v>2814</v>
      </c>
      <c r="Q270" s="20" t="s">
        <v>2815</v>
      </c>
      <c r="R270" s="3"/>
      <c r="S270" s="3">
        <v>1134206</v>
      </c>
      <c r="T270" s="3" t="s">
        <v>2816</v>
      </c>
      <c r="U270" s="3" t="s">
        <v>2817</v>
      </c>
      <c r="V270" s="3" t="s">
        <v>2818</v>
      </c>
      <c r="W270" s="17">
        <v>45693</v>
      </c>
      <c r="X270" s="3"/>
      <c r="Y270" s="3">
        <v>477613</v>
      </c>
      <c r="Z270" s="3" t="s">
        <v>3005</v>
      </c>
      <c r="AA270" s="17">
        <v>45693</v>
      </c>
      <c r="AB270" s="3">
        <v>44</v>
      </c>
      <c r="AC270" s="3"/>
      <c r="AD270" s="3" t="s">
        <v>4433</v>
      </c>
      <c r="AE270" s="3"/>
      <c r="AF270" s="3"/>
      <c r="AG270" s="3"/>
      <c r="AH270" s="6">
        <v>39</v>
      </c>
      <c r="AI270" s="6"/>
      <c r="AJ270" s="6"/>
      <c r="AK270" s="3"/>
      <c r="AL270" s="3"/>
      <c r="AM270" s="23"/>
      <c r="AN270" s="3"/>
      <c r="AO270" s="3"/>
      <c r="AP270" s="3"/>
    </row>
    <row r="271" spans="1:42" ht="12.75" x14ac:dyDescent="0.25">
      <c r="A271" s="26" t="s">
        <v>1752</v>
      </c>
      <c r="B271" s="27" t="s">
        <v>4434</v>
      </c>
      <c r="C271" s="3" t="s">
        <v>1752</v>
      </c>
      <c r="D271" s="15" t="str">
        <f>HYPERLINK("http://nb1969.com/webpi/2024-006650_Webpi.HTML","2024-006650")</f>
        <v>2024-006650</v>
      </c>
      <c r="E271" s="19">
        <v>45488</v>
      </c>
      <c r="F271" s="16" t="s">
        <v>1846</v>
      </c>
      <c r="G271" s="15" t="str">
        <f>HYPERLINK("http://grafico.sapi.gob.ve/marcas/ef2024/2024006650.jpg","mixta")</f>
        <v>mixta</v>
      </c>
      <c r="H271" s="16" t="s">
        <v>1892</v>
      </c>
      <c r="I271" s="3" t="s">
        <v>4435</v>
      </c>
      <c r="J271" s="17">
        <v>45679</v>
      </c>
      <c r="K271" s="17">
        <v>51157</v>
      </c>
      <c r="L271" s="3" t="s">
        <v>2819</v>
      </c>
      <c r="M271" s="3" t="s">
        <v>3001</v>
      </c>
      <c r="N271" s="20" t="s">
        <v>2820</v>
      </c>
      <c r="O271" s="3" t="s">
        <v>3815</v>
      </c>
      <c r="P271" s="3" t="s">
        <v>2821</v>
      </c>
      <c r="Q271" s="20" t="s">
        <v>2822</v>
      </c>
      <c r="R271" s="3"/>
      <c r="S271" s="3">
        <v>1134248</v>
      </c>
      <c r="T271" s="3" t="s">
        <v>2823</v>
      </c>
      <c r="U271" s="3" t="s">
        <v>2824</v>
      </c>
      <c r="V271" s="3" t="s">
        <v>2168</v>
      </c>
      <c r="W271" s="17">
        <v>45712</v>
      </c>
      <c r="X271" s="3"/>
      <c r="Y271" s="3">
        <v>481661</v>
      </c>
      <c r="Z271" s="3" t="s">
        <v>3005</v>
      </c>
      <c r="AA271" s="17">
        <v>45712</v>
      </c>
      <c r="AB271" s="3">
        <v>11</v>
      </c>
      <c r="AC271" s="3"/>
      <c r="AD271" s="3" t="s">
        <v>4436</v>
      </c>
      <c r="AE271" s="3"/>
      <c r="AF271" s="3"/>
      <c r="AG271" s="3"/>
      <c r="AH271" s="6">
        <v>15</v>
      </c>
      <c r="AI271" s="6"/>
      <c r="AJ271" s="6"/>
      <c r="AK271" s="3"/>
      <c r="AL271" s="3"/>
      <c r="AM271" s="23"/>
      <c r="AN271" s="3"/>
      <c r="AO271" s="3"/>
      <c r="AP271" s="3"/>
    </row>
    <row r="272" spans="1:42" ht="12.75" x14ac:dyDescent="0.25">
      <c r="A272" s="26" t="s">
        <v>1795</v>
      </c>
      <c r="B272" s="27" t="s">
        <v>4437</v>
      </c>
      <c r="C272" s="3" t="s">
        <v>1795</v>
      </c>
      <c r="D272" s="15" t="str">
        <f>HYPERLINK("http://nb1969.com/webpi/2024-006709_Webpi.HTML","2024-006709")</f>
        <v>2024-006709</v>
      </c>
      <c r="E272" s="19">
        <v>45489</v>
      </c>
      <c r="F272" s="16" t="s">
        <v>1846</v>
      </c>
      <c r="G272" s="16" t="s">
        <v>1863</v>
      </c>
      <c r="H272" s="16" t="s">
        <v>2008</v>
      </c>
      <c r="I272" s="3" t="s">
        <v>4438</v>
      </c>
      <c r="J272" s="17">
        <v>45679</v>
      </c>
      <c r="K272" s="17">
        <v>51157</v>
      </c>
      <c r="L272" s="3" t="s">
        <v>2825</v>
      </c>
      <c r="M272" s="3" t="s">
        <v>3001</v>
      </c>
      <c r="N272" s="20" t="s">
        <v>2826</v>
      </c>
      <c r="O272" s="3" t="s">
        <v>4439</v>
      </c>
      <c r="P272" s="3" t="s">
        <v>2827</v>
      </c>
      <c r="Q272" s="20"/>
      <c r="R272" s="3"/>
      <c r="S272" s="3">
        <v>1134264</v>
      </c>
      <c r="T272" s="3" t="s">
        <v>2828</v>
      </c>
      <c r="U272" s="3" t="s">
        <v>2829</v>
      </c>
      <c r="V272" s="3" t="s">
        <v>1850</v>
      </c>
      <c r="W272" s="17">
        <v>45715</v>
      </c>
      <c r="X272" s="3"/>
      <c r="Y272" s="3">
        <v>482681</v>
      </c>
      <c r="Z272" s="3" t="s">
        <v>3005</v>
      </c>
      <c r="AA272" s="17">
        <v>45715</v>
      </c>
      <c r="AB272" s="3">
        <v>1</v>
      </c>
      <c r="AC272" s="3"/>
      <c r="AD272" s="3" t="s">
        <v>4440</v>
      </c>
      <c r="AE272" s="3"/>
      <c r="AF272" s="3"/>
      <c r="AG272" s="3"/>
      <c r="AH272" s="6">
        <v>38</v>
      </c>
      <c r="AI272" s="6"/>
      <c r="AJ272" s="6"/>
      <c r="AK272" s="3"/>
      <c r="AL272" s="3"/>
      <c r="AM272" s="23"/>
      <c r="AN272" s="3"/>
      <c r="AO272" s="3"/>
      <c r="AP272" s="3"/>
    </row>
    <row r="273" spans="1:42" ht="12.75" x14ac:dyDescent="0.25">
      <c r="A273" s="26" t="s">
        <v>1802</v>
      </c>
      <c r="B273" s="27" t="s">
        <v>4441</v>
      </c>
      <c r="C273" s="3" t="s">
        <v>1802</v>
      </c>
      <c r="D273" s="15" t="str">
        <f>HYPERLINK("http://nb1969.com/webpi/2024-006890_Webpi.HTML","2024-006890")</f>
        <v>2024-006890</v>
      </c>
      <c r="E273" s="19">
        <v>45495</v>
      </c>
      <c r="F273" s="16" t="s">
        <v>1846</v>
      </c>
      <c r="G273" s="16" t="s">
        <v>1863</v>
      </c>
      <c r="H273" s="16" t="s">
        <v>2099</v>
      </c>
      <c r="I273" s="3" t="s">
        <v>4442</v>
      </c>
      <c r="J273" s="17">
        <v>45679</v>
      </c>
      <c r="K273" s="17">
        <v>51157</v>
      </c>
      <c r="L273" s="3" t="s">
        <v>2830</v>
      </c>
      <c r="M273" s="3" t="s">
        <v>3001</v>
      </c>
      <c r="N273" s="20" t="s">
        <v>2831</v>
      </c>
      <c r="O273" s="3" t="s">
        <v>2832</v>
      </c>
      <c r="P273" s="3"/>
      <c r="Q273" s="20"/>
      <c r="R273" s="3"/>
      <c r="S273" s="3">
        <v>1134343</v>
      </c>
      <c r="T273" s="3" t="s">
        <v>2833</v>
      </c>
      <c r="U273" s="3" t="s">
        <v>2834</v>
      </c>
      <c r="V273" s="3" t="s">
        <v>1855</v>
      </c>
      <c r="W273" s="17">
        <v>45702</v>
      </c>
      <c r="X273" s="3"/>
      <c r="Y273" s="3">
        <v>479736</v>
      </c>
      <c r="Z273" s="3" t="s">
        <v>3005</v>
      </c>
      <c r="AA273" s="17">
        <v>45702</v>
      </c>
      <c r="AB273" s="3">
        <v>7</v>
      </c>
      <c r="AC273" s="3"/>
      <c r="AD273" s="3" t="s">
        <v>4443</v>
      </c>
      <c r="AE273" s="3"/>
      <c r="AF273" s="3"/>
      <c r="AG273" s="3"/>
      <c r="AH273" s="6">
        <v>136</v>
      </c>
      <c r="AI273" s="6"/>
      <c r="AJ273" s="6"/>
      <c r="AK273" s="3"/>
      <c r="AL273" s="3"/>
      <c r="AM273" s="23"/>
      <c r="AN273" s="3"/>
      <c r="AO273" s="3"/>
      <c r="AP273" s="3"/>
    </row>
    <row r="274" spans="1:42" ht="12.75" x14ac:dyDescent="0.25">
      <c r="A274" s="26" t="s">
        <v>1553</v>
      </c>
      <c r="B274" s="27" t="s">
        <v>4444</v>
      </c>
      <c r="C274" s="3" t="s">
        <v>1553</v>
      </c>
      <c r="D274" s="15" t="str">
        <f>HYPERLINK("http://nb1969.com/webpi/2024-006981_Webpi.HTML","2024-006981")</f>
        <v>2024-006981</v>
      </c>
      <c r="E274" s="19">
        <v>45496</v>
      </c>
      <c r="F274" s="16" t="s">
        <v>1846</v>
      </c>
      <c r="G274" s="15" t="str">
        <f>HYPERLINK("http://grafico.sapi.gob.ve/marcas/ef2024/2024006981.jpg","mixta")</f>
        <v>mixta</v>
      </c>
      <c r="H274" s="16" t="s">
        <v>1847</v>
      </c>
      <c r="I274" s="3"/>
      <c r="J274" s="3"/>
      <c r="K274" s="17">
        <v>45664</v>
      </c>
      <c r="L274" s="3" t="s">
        <v>2835</v>
      </c>
      <c r="M274" s="3" t="s">
        <v>2775</v>
      </c>
      <c r="N274" s="20" t="s">
        <v>2836</v>
      </c>
      <c r="O274" s="3" t="s">
        <v>2837</v>
      </c>
      <c r="P274" s="3"/>
      <c r="Q274" s="20" t="s">
        <v>2838</v>
      </c>
      <c r="R274" s="3"/>
      <c r="S274" s="3">
        <v>1061209</v>
      </c>
      <c r="T274" s="3" t="s">
        <v>2839</v>
      </c>
      <c r="U274" s="3" t="s">
        <v>2840</v>
      </c>
      <c r="V274" s="3" t="s">
        <v>1855</v>
      </c>
      <c r="W274" s="17">
        <v>45666</v>
      </c>
      <c r="X274" s="3"/>
      <c r="Y274" s="3"/>
      <c r="Z274" s="3" t="s">
        <v>3220</v>
      </c>
      <c r="AA274" s="17">
        <v>45666</v>
      </c>
      <c r="AB274" s="3" t="s">
        <v>3220</v>
      </c>
      <c r="AC274" s="3"/>
      <c r="AD274" s="3" t="s">
        <v>4445</v>
      </c>
      <c r="AE274" s="3"/>
      <c r="AF274" s="3"/>
      <c r="AG274" s="3"/>
      <c r="AH274" s="6">
        <v>197</v>
      </c>
      <c r="AI274" s="6"/>
      <c r="AJ274" s="6"/>
      <c r="AK274" s="3"/>
      <c r="AL274" s="3"/>
      <c r="AM274" s="23"/>
      <c r="AN274" s="3"/>
      <c r="AO274" s="3"/>
      <c r="AP274" s="3"/>
    </row>
    <row r="275" spans="1:42" ht="12.75" x14ac:dyDescent="0.25">
      <c r="A275" s="26" t="s">
        <v>1818</v>
      </c>
      <c r="B275" s="27" t="s">
        <v>4446</v>
      </c>
      <c r="C275" s="3" t="s">
        <v>1818</v>
      </c>
      <c r="D275" s="15" t="str">
        <f>HYPERLINK("http://nb1969.com/webpi/2024-006984_Webpi.HTML","2024-006984")</f>
        <v>2024-006984</v>
      </c>
      <c r="E275" s="19">
        <v>45496</v>
      </c>
      <c r="F275" s="16" t="s">
        <v>1846</v>
      </c>
      <c r="G275" s="15" t="str">
        <f>HYPERLINK("http://grafico.sapi.gob.ve/marcas/ef2024/2024006984.jpg","mixta")</f>
        <v>mixta</v>
      </c>
      <c r="H275" s="16" t="s">
        <v>1929</v>
      </c>
      <c r="I275" s="3" t="s">
        <v>4447</v>
      </c>
      <c r="J275" s="17">
        <v>45679</v>
      </c>
      <c r="K275" s="17">
        <v>51157</v>
      </c>
      <c r="L275" s="3" t="s">
        <v>2841</v>
      </c>
      <c r="M275" s="3" t="s">
        <v>3001</v>
      </c>
      <c r="N275" s="20" t="s">
        <v>2630</v>
      </c>
      <c r="O275" s="3" t="s">
        <v>2842</v>
      </c>
      <c r="P275" s="3"/>
      <c r="Q275" s="20" t="s">
        <v>2843</v>
      </c>
      <c r="R275" s="3"/>
      <c r="S275" s="3">
        <v>1134385</v>
      </c>
      <c r="T275" s="3" t="s">
        <v>2842</v>
      </c>
      <c r="U275" s="3" t="s">
        <v>2844</v>
      </c>
      <c r="V275" s="3" t="s">
        <v>1855</v>
      </c>
      <c r="W275" s="17">
        <v>45692</v>
      </c>
      <c r="X275" s="3"/>
      <c r="Y275" s="3">
        <v>477272</v>
      </c>
      <c r="Z275" s="3" t="s">
        <v>3005</v>
      </c>
      <c r="AA275" s="17">
        <v>45692</v>
      </c>
      <c r="AB275" s="3">
        <v>5</v>
      </c>
      <c r="AC275" s="3"/>
      <c r="AD275" s="3" t="s">
        <v>4448</v>
      </c>
      <c r="AE275" s="3"/>
      <c r="AF275" s="3"/>
      <c r="AG275" s="3"/>
      <c r="AH275" s="6">
        <v>113</v>
      </c>
      <c r="AI275" s="6"/>
      <c r="AJ275" s="6"/>
      <c r="AK275" s="3"/>
      <c r="AL275" s="3"/>
      <c r="AM275" s="23"/>
      <c r="AN275" s="3"/>
      <c r="AO275" s="3"/>
      <c r="AP275" s="3"/>
    </row>
    <row r="276" spans="1:42" ht="12.75" x14ac:dyDescent="0.25">
      <c r="A276" s="26" t="s">
        <v>1745</v>
      </c>
      <c r="B276" s="27" t="s">
        <v>4449</v>
      </c>
      <c r="C276" s="3" t="s">
        <v>1745</v>
      </c>
      <c r="D276" s="15" t="str">
        <f>HYPERLINK("http://nb1969.com/webpi/2024-007215_Webpi.HTML","2024-007215")</f>
        <v>2024-007215</v>
      </c>
      <c r="E276" s="19">
        <v>45510</v>
      </c>
      <c r="F276" s="16" t="s">
        <v>1862</v>
      </c>
      <c r="G276" s="16" t="s">
        <v>1863</v>
      </c>
      <c r="H276" s="16" t="s">
        <v>1879</v>
      </c>
      <c r="I276" s="3"/>
      <c r="J276" s="3"/>
      <c r="K276" s="17">
        <v>45722</v>
      </c>
      <c r="L276" s="3" t="s">
        <v>2845</v>
      </c>
      <c r="M276" s="3" t="s">
        <v>2846</v>
      </c>
      <c r="N276" s="20" t="s">
        <v>2847</v>
      </c>
      <c r="O276" s="3" t="s">
        <v>2413</v>
      </c>
      <c r="P276" s="3" t="s">
        <v>2848</v>
      </c>
      <c r="Q276" s="20"/>
      <c r="R276" s="3"/>
      <c r="S276" s="3">
        <v>1116083</v>
      </c>
      <c r="T276" s="3" t="s">
        <v>2849</v>
      </c>
      <c r="U276" s="3" t="s">
        <v>2850</v>
      </c>
      <c r="V276" s="3" t="s">
        <v>1878</v>
      </c>
      <c r="W276" s="17">
        <v>45679</v>
      </c>
      <c r="X276" s="17">
        <v>45722</v>
      </c>
      <c r="Y276" s="3">
        <v>638</v>
      </c>
      <c r="Z276" s="3" t="s">
        <v>2612</v>
      </c>
      <c r="AA276" s="17">
        <v>45679</v>
      </c>
      <c r="AB276" s="3" t="s">
        <v>2851</v>
      </c>
      <c r="AC276" s="3"/>
      <c r="AD276" s="3" t="s">
        <v>2852</v>
      </c>
      <c r="AE276" s="3"/>
      <c r="AF276" s="3"/>
      <c r="AG276" s="3"/>
      <c r="AH276" s="6">
        <v>156</v>
      </c>
      <c r="AI276" s="6"/>
      <c r="AJ276" s="6"/>
      <c r="AK276" s="3"/>
      <c r="AL276" s="3"/>
      <c r="AM276" s="23"/>
      <c r="AN276" s="3"/>
      <c r="AO276" s="3"/>
      <c r="AP276" s="3"/>
    </row>
    <row r="277" spans="1:42" ht="12.75" x14ac:dyDescent="0.25">
      <c r="A277" s="26" t="s">
        <v>1601</v>
      </c>
      <c r="B277" s="27" t="s">
        <v>4450</v>
      </c>
      <c r="C277" s="3" t="s">
        <v>1601</v>
      </c>
      <c r="D277" s="15" t="str">
        <f>HYPERLINK("http://nb1969.com/webpi/2024-007351_Webpi.HTML","2024-007351")</f>
        <v>2024-007351</v>
      </c>
      <c r="E277" s="19">
        <v>45513</v>
      </c>
      <c r="F277" s="16" t="s">
        <v>1846</v>
      </c>
      <c r="G277" s="16" t="s">
        <v>1863</v>
      </c>
      <c r="H277" s="16" t="s">
        <v>1937</v>
      </c>
      <c r="I277" s="3" t="s">
        <v>4451</v>
      </c>
      <c r="J277" s="17">
        <v>45679</v>
      </c>
      <c r="K277" s="17">
        <v>51157</v>
      </c>
      <c r="L277" s="3" t="s">
        <v>2853</v>
      </c>
      <c r="M277" s="3" t="s">
        <v>3001</v>
      </c>
      <c r="N277" s="20" t="s">
        <v>2854</v>
      </c>
      <c r="O277" s="3" t="s">
        <v>2476</v>
      </c>
      <c r="P277" s="3" t="s">
        <v>2477</v>
      </c>
      <c r="Q277" s="20"/>
      <c r="R277" s="3"/>
      <c r="S277" s="3">
        <v>1091697</v>
      </c>
      <c r="T277" s="3" t="s">
        <v>2478</v>
      </c>
      <c r="U277" s="3" t="s">
        <v>2855</v>
      </c>
      <c r="V277" s="3" t="s">
        <v>1855</v>
      </c>
      <c r="W277" s="17">
        <v>45705</v>
      </c>
      <c r="X277" s="3"/>
      <c r="Y277" s="3">
        <v>480279</v>
      </c>
      <c r="Z277" s="3" t="s">
        <v>3005</v>
      </c>
      <c r="AA277" s="17">
        <v>45705</v>
      </c>
      <c r="AB277" s="3">
        <v>9</v>
      </c>
      <c r="AC277" s="3"/>
      <c r="AD277" s="3" t="s">
        <v>4452</v>
      </c>
      <c r="AE277" s="3"/>
      <c r="AF277" s="3"/>
      <c r="AG277" s="3"/>
      <c r="AH277" s="6">
        <v>121</v>
      </c>
      <c r="AI277" s="6"/>
      <c r="AJ277" s="6"/>
      <c r="AK277" s="3"/>
      <c r="AL277" s="3"/>
      <c r="AM277" s="23"/>
      <c r="AN277" s="3"/>
      <c r="AO277" s="3"/>
      <c r="AP277" s="3"/>
    </row>
    <row r="278" spans="1:42" ht="12.75" x14ac:dyDescent="0.25">
      <c r="A278" s="26" t="s">
        <v>1577</v>
      </c>
      <c r="B278" s="27" t="s">
        <v>4453</v>
      </c>
      <c r="C278" s="3" t="s">
        <v>1577</v>
      </c>
      <c r="D278" s="15" t="str">
        <f>HYPERLINK("http://nb1969.com/webpi/2024-007537_Webpi.HTML","2024-007537")</f>
        <v>2024-007537</v>
      </c>
      <c r="E278" s="19">
        <v>45519</v>
      </c>
      <c r="F278" s="16" t="s">
        <v>1846</v>
      </c>
      <c r="G278" s="15" t="str">
        <f>HYPERLINK("http://grafico.sapi.gob.ve/marcas/ef2024/2024007537.jpg","mixta")</f>
        <v>mixta</v>
      </c>
      <c r="H278" s="16" t="s">
        <v>2142</v>
      </c>
      <c r="I278" s="3"/>
      <c r="J278" s="3"/>
      <c r="K278" s="17">
        <v>45757</v>
      </c>
      <c r="L278" s="3" t="s">
        <v>2856</v>
      </c>
      <c r="M278" s="3" t="s">
        <v>2604</v>
      </c>
      <c r="N278" s="20" t="s">
        <v>2857</v>
      </c>
      <c r="O278" s="3" t="s">
        <v>4454</v>
      </c>
      <c r="P278" s="3" t="s">
        <v>2858</v>
      </c>
      <c r="Q278" s="20" t="s">
        <v>2859</v>
      </c>
      <c r="R278" s="3"/>
      <c r="S278" s="3">
        <v>1134663</v>
      </c>
      <c r="T278" s="3" t="s">
        <v>2860</v>
      </c>
      <c r="U278" s="3" t="s">
        <v>2861</v>
      </c>
      <c r="V278" s="3" t="s">
        <v>1980</v>
      </c>
      <c r="W278" s="17">
        <v>45714</v>
      </c>
      <c r="X278" s="17">
        <v>45757</v>
      </c>
      <c r="Y278" s="3">
        <v>639</v>
      </c>
      <c r="Z278" s="3" t="s">
        <v>2612</v>
      </c>
      <c r="AA278" s="17">
        <v>45714</v>
      </c>
      <c r="AB278" s="3" t="s">
        <v>4251</v>
      </c>
      <c r="AC278" s="3"/>
      <c r="AD278" s="3" t="s">
        <v>4455</v>
      </c>
      <c r="AE278" s="3"/>
      <c r="AF278" s="3"/>
      <c r="AG278" s="3"/>
      <c r="AH278" s="6">
        <v>31</v>
      </c>
      <c r="AI278" s="6"/>
      <c r="AJ278" s="6"/>
      <c r="AK278" s="3"/>
      <c r="AL278" s="3"/>
      <c r="AM278" s="23"/>
      <c r="AN278" s="3"/>
      <c r="AO278" s="3"/>
      <c r="AP278" s="3"/>
    </row>
    <row r="279" spans="1:42" ht="12.75" x14ac:dyDescent="0.25">
      <c r="A279" s="26" t="s">
        <v>1630</v>
      </c>
      <c r="B279" s="27" t="s">
        <v>4456</v>
      </c>
      <c r="C279" s="3" t="s">
        <v>1630</v>
      </c>
      <c r="D279" s="15" t="str">
        <f>HYPERLINK("http://nb1969.com/webpi/2024-007778_Webpi.HTML","2024-007778")</f>
        <v>2024-007778</v>
      </c>
      <c r="E279" s="19">
        <v>45526</v>
      </c>
      <c r="F279" s="16" t="s">
        <v>1862</v>
      </c>
      <c r="G279" s="15" t="str">
        <f>HYPERLINK("http://grafico.sapi.gob.ve/marcas/ef2024/2024007778.jpg","mixta")</f>
        <v>mixta</v>
      </c>
      <c r="H279" s="16" t="s">
        <v>1981</v>
      </c>
      <c r="I279" s="3"/>
      <c r="J279" s="3"/>
      <c r="K279" s="17">
        <v>45589</v>
      </c>
      <c r="L279" s="3" t="s">
        <v>2862</v>
      </c>
      <c r="M279" s="3" t="s">
        <v>2254</v>
      </c>
      <c r="N279" s="20" t="s">
        <v>2863</v>
      </c>
      <c r="O279" s="3" t="s">
        <v>2864</v>
      </c>
      <c r="P279" s="3"/>
      <c r="Q279" s="20" t="s">
        <v>2865</v>
      </c>
      <c r="R279" s="3"/>
      <c r="S279" s="3">
        <v>1134761</v>
      </c>
      <c r="T279" s="3" t="s">
        <v>2864</v>
      </c>
      <c r="U279" s="3" t="s">
        <v>2866</v>
      </c>
      <c r="V279" s="3" t="s">
        <v>1855</v>
      </c>
      <c r="W279" s="17">
        <v>45610</v>
      </c>
      <c r="X279" s="3"/>
      <c r="Y279" s="3"/>
      <c r="Z279" s="3" t="s">
        <v>3220</v>
      </c>
      <c r="AA279" s="17">
        <v>45610</v>
      </c>
      <c r="AB279" s="3" t="s">
        <v>3220</v>
      </c>
      <c r="AC279" s="3"/>
      <c r="AD279" s="3" t="s">
        <v>4457</v>
      </c>
      <c r="AE279" s="3"/>
      <c r="AF279" s="3"/>
      <c r="AG279" s="3"/>
      <c r="AH279" s="6">
        <v>58</v>
      </c>
      <c r="AI279" s="6"/>
      <c r="AJ279" s="6"/>
      <c r="AK279" s="3"/>
      <c r="AL279" s="3"/>
      <c r="AM279" s="23"/>
      <c r="AN279" s="3"/>
      <c r="AO279" s="3"/>
      <c r="AP279" s="3"/>
    </row>
    <row r="280" spans="1:42" ht="12.75" x14ac:dyDescent="0.25">
      <c r="A280" s="26" t="s">
        <v>1707</v>
      </c>
      <c r="B280" s="27" t="s">
        <v>4458</v>
      </c>
      <c r="C280" s="3" t="s">
        <v>1707</v>
      </c>
      <c r="D280" s="15" t="str">
        <f>HYPERLINK("http://nb1969.com/webpi/2024-007867_Webpi.HTML","2024-007867")</f>
        <v>2024-007867</v>
      </c>
      <c r="E280" s="19">
        <v>45530</v>
      </c>
      <c r="F280" s="16" t="s">
        <v>1846</v>
      </c>
      <c r="G280" s="15" t="str">
        <f>HYPERLINK("http://grafico.sapi.gob.ve/marcas/ef2024/2024007867.jpg","mixta")</f>
        <v>mixta</v>
      </c>
      <c r="H280" s="16" t="s">
        <v>1851</v>
      </c>
      <c r="I280" s="3" t="s">
        <v>4459</v>
      </c>
      <c r="J280" s="17">
        <v>45638</v>
      </c>
      <c r="K280" s="17">
        <v>51116</v>
      </c>
      <c r="L280" s="3" t="s">
        <v>2051</v>
      </c>
      <c r="M280" s="3" t="s">
        <v>3001</v>
      </c>
      <c r="N280" s="20" t="s">
        <v>2867</v>
      </c>
      <c r="O280" s="3" t="s">
        <v>2868</v>
      </c>
      <c r="P280" s="3"/>
      <c r="Q280" s="20" t="s">
        <v>2869</v>
      </c>
      <c r="R280" s="3"/>
      <c r="S280" s="3">
        <v>1134794</v>
      </c>
      <c r="T280" s="3" t="s">
        <v>2868</v>
      </c>
      <c r="U280" s="3" t="s">
        <v>2870</v>
      </c>
      <c r="V280" s="3" t="s">
        <v>1855</v>
      </c>
      <c r="W280" s="17">
        <v>45692</v>
      </c>
      <c r="X280" s="3"/>
      <c r="Y280" s="3">
        <v>477384</v>
      </c>
      <c r="Z280" s="3" t="s">
        <v>3005</v>
      </c>
      <c r="AA280" s="17">
        <v>45692</v>
      </c>
      <c r="AB280" s="3">
        <v>31</v>
      </c>
      <c r="AC280" s="3"/>
      <c r="AD280" s="3" t="s">
        <v>4460</v>
      </c>
      <c r="AE280" s="3"/>
      <c r="AF280" s="3"/>
      <c r="AG280" s="3"/>
      <c r="AH280" s="6">
        <v>120</v>
      </c>
      <c r="AI280" s="6"/>
      <c r="AJ280" s="6"/>
      <c r="AK280" s="3"/>
      <c r="AL280" s="3"/>
      <c r="AM280" s="23"/>
      <c r="AN280" s="3"/>
      <c r="AO280" s="3"/>
      <c r="AP280" s="3"/>
    </row>
    <row r="281" spans="1:42" ht="12.75" x14ac:dyDescent="0.25">
      <c r="A281" s="26" t="s">
        <v>1653</v>
      </c>
      <c r="B281" s="27" t="s">
        <v>4461</v>
      </c>
      <c r="C281" s="3" t="s">
        <v>1653</v>
      </c>
      <c r="D281" s="15" t="str">
        <f>HYPERLINK("http://nb1969.com/webpi/2024-007934_Webpi.HTML","2024-007934")</f>
        <v>2024-007934</v>
      </c>
      <c r="E281" s="19">
        <v>45531</v>
      </c>
      <c r="F281" s="16" t="s">
        <v>1846</v>
      </c>
      <c r="G281" s="16" t="s">
        <v>1863</v>
      </c>
      <c r="H281" s="16" t="s">
        <v>1887</v>
      </c>
      <c r="I281" s="3" t="s">
        <v>4462</v>
      </c>
      <c r="J281" s="17">
        <v>45679</v>
      </c>
      <c r="K281" s="17">
        <v>51157</v>
      </c>
      <c r="L281" s="3" t="s">
        <v>2871</v>
      </c>
      <c r="M281" s="3" t="s">
        <v>3001</v>
      </c>
      <c r="N281" s="20" t="s">
        <v>2872</v>
      </c>
      <c r="O281" s="3" t="s">
        <v>2873</v>
      </c>
      <c r="P281" s="3"/>
      <c r="Q281" s="20"/>
      <c r="R281" s="3"/>
      <c r="S281" s="3">
        <v>1089816</v>
      </c>
      <c r="T281" s="3" t="s">
        <v>2874</v>
      </c>
      <c r="U281" s="3" t="s">
        <v>2875</v>
      </c>
      <c r="V281" s="3" t="s">
        <v>1855</v>
      </c>
      <c r="W281" s="17">
        <v>45691</v>
      </c>
      <c r="X281" s="3"/>
      <c r="Y281" s="3">
        <v>477043</v>
      </c>
      <c r="Z281" s="3" t="s">
        <v>3005</v>
      </c>
      <c r="AA281" s="17">
        <v>45691</v>
      </c>
      <c r="AB281" s="3">
        <v>30</v>
      </c>
      <c r="AC281" s="3"/>
      <c r="AD281" s="3" t="s">
        <v>4463</v>
      </c>
      <c r="AE281" s="3"/>
      <c r="AF281" s="3"/>
      <c r="AG281" s="3"/>
      <c r="AH281" s="6">
        <v>16</v>
      </c>
      <c r="AI281" s="6"/>
      <c r="AJ281" s="6"/>
      <c r="AK281" s="3"/>
      <c r="AL281" s="3"/>
      <c r="AM281" s="23"/>
      <c r="AN281" s="3"/>
      <c r="AO281" s="3"/>
      <c r="AP281" s="3"/>
    </row>
    <row r="282" spans="1:42" ht="12.75" x14ac:dyDescent="0.25">
      <c r="A282" s="26" t="s">
        <v>1591</v>
      </c>
      <c r="B282" s="27" t="s">
        <v>4464</v>
      </c>
      <c r="C282" s="3" t="s">
        <v>1591</v>
      </c>
      <c r="D282" s="15" t="str">
        <f>HYPERLINK("http://nb1969.com/webpi/2024-007963_Webpi.HTML","2024-007963")</f>
        <v>2024-007963</v>
      </c>
      <c r="E282" s="19">
        <v>45532</v>
      </c>
      <c r="F282" s="16" t="s">
        <v>1846</v>
      </c>
      <c r="G282" s="15" t="str">
        <f>HYPERLINK("http://grafico.sapi.gob.ve/marcas/ef2024/2024007963.jpg","grafica")</f>
        <v>grafica</v>
      </c>
      <c r="H282" s="16" t="s">
        <v>1958</v>
      </c>
      <c r="I282" s="3"/>
      <c r="J282" s="3"/>
      <c r="K282" s="17">
        <v>45589</v>
      </c>
      <c r="L282" s="3"/>
      <c r="M282" s="3" t="s">
        <v>3582</v>
      </c>
      <c r="N282" s="20" t="s">
        <v>2876</v>
      </c>
      <c r="O282" s="3" t="s">
        <v>2877</v>
      </c>
      <c r="P282" s="3" t="s">
        <v>2878</v>
      </c>
      <c r="Q282" s="20" t="s">
        <v>2879</v>
      </c>
      <c r="R282" s="3"/>
      <c r="S282" s="3">
        <v>1054763</v>
      </c>
      <c r="T282" s="3" t="s">
        <v>2880</v>
      </c>
      <c r="U282" s="3" t="s">
        <v>2881</v>
      </c>
      <c r="V282" s="3" t="s">
        <v>1855</v>
      </c>
      <c r="W282" s="17">
        <v>45695</v>
      </c>
      <c r="X282" s="3"/>
      <c r="Y282" s="3">
        <v>0</v>
      </c>
      <c r="Z282" s="3" t="s">
        <v>3414</v>
      </c>
      <c r="AA282" s="17">
        <v>45695</v>
      </c>
      <c r="AB282" s="3" t="s">
        <v>3414</v>
      </c>
      <c r="AC282" s="3"/>
      <c r="AD282" s="3" t="s">
        <v>4465</v>
      </c>
      <c r="AE282" s="3"/>
      <c r="AF282" s="3"/>
      <c r="AG282" s="3"/>
      <c r="AH282" s="6">
        <v>4</v>
      </c>
      <c r="AI282" s="6"/>
      <c r="AJ282" s="6"/>
      <c r="AK282" s="3"/>
      <c r="AL282" s="3"/>
      <c r="AM282" s="23"/>
      <c r="AN282" s="3"/>
      <c r="AO282" s="3"/>
      <c r="AP282" s="3"/>
    </row>
    <row r="283" spans="1:42" ht="12.75" x14ac:dyDescent="0.25">
      <c r="A283" s="26" t="s">
        <v>1572</v>
      </c>
      <c r="B283" s="27" t="s">
        <v>4466</v>
      </c>
      <c r="C283" s="3" t="s">
        <v>1572</v>
      </c>
      <c r="D283" s="15" t="str">
        <f>HYPERLINK("http://nb1969.com/webpi/2024-008038_Webpi.HTML","2024-008038")</f>
        <v>2024-008038</v>
      </c>
      <c r="E283" s="19">
        <v>45533</v>
      </c>
      <c r="F283" s="16" t="s">
        <v>1846</v>
      </c>
      <c r="G283" s="15" t="str">
        <f>HYPERLINK("http://grafico.sapi.gob.ve/marcas/ef2024/2024008038.jpg","mixta")</f>
        <v>mixta</v>
      </c>
      <c r="H283" s="16" t="s">
        <v>1870</v>
      </c>
      <c r="I283" s="3" t="s">
        <v>4467</v>
      </c>
      <c r="J283" s="17">
        <v>45679</v>
      </c>
      <c r="K283" s="17">
        <v>51157</v>
      </c>
      <c r="L283" s="3" t="s">
        <v>2882</v>
      </c>
      <c r="M283" s="3" t="s">
        <v>3001</v>
      </c>
      <c r="N283" s="20" t="s">
        <v>2883</v>
      </c>
      <c r="O283" s="3" t="s">
        <v>2200</v>
      </c>
      <c r="P283" s="3" t="s">
        <v>2884</v>
      </c>
      <c r="Q283" s="20" t="s">
        <v>2885</v>
      </c>
      <c r="R283" s="3"/>
      <c r="S283" s="3">
        <v>1115566</v>
      </c>
      <c r="T283" s="3" t="s">
        <v>2886</v>
      </c>
      <c r="U283" s="3" t="s">
        <v>2887</v>
      </c>
      <c r="V283" s="3" t="s">
        <v>1869</v>
      </c>
      <c r="W283" s="17">
        <v>45700</v>
      </c>
      <c r="X283" s="3"/>
      <c r="Y283" s="3">
        <v>479129</v>
      </c>
      <c r="Z283" s="3" t="s">
        <v>3005</v>
      </c>
      <c r="AA283" s="17">
        <v>45700</v>
      </c>
      <c r="AB283" s="3">
        <v>25</v>
      </c>
      <c r="AC283" s="3"/>
      <c r="AD283" s="3" t="s">
        <v>4468</v>
      </c>
      <c r="AE283" s="3"/>
      <c r="AF283" s="3"/>
      <c r="AG283" s="3"/>
      <c r="AH283" s="6">
        <v>89</v>
      </c>
      <c r="AI283" s="6"/>
      <c r="AJ283" s="6"/>
      <c r="AK283" s="3"/>
      <c r="AL283" s="3"/>
      <c r="AM283" s="23"/>
      <c r="AN283" s="3"/>
      <c r="AO283" s="3"/>
      <c r="AP283" s="3"/>
    </row>
    <row r="284" spans="1:42" ht="12.75" x14ac:dyDescent="0.25">
      <c r="A284" s="26" t="s">
        <v>1705</v>
      </c>
      <c r="B284" s="27" t="s">
        <v>4469</v>
      </c>
      <c r="C284" s="3" t="s">
        <v>1705</v>
      </c>
      <c r="D284" s="15" t="str">
        <f>HYPERLINK("http://nb1969.com/webpi/2024-008039_Webpi.HTML","2024-008039")</f>
        <v>2024-008039</v>
      </c>
      <c r="E284" s="19">
        <v>45533</v>
      </c>
      <c r="F284" s="16" t="s">
        <v>1846</v>
      </c>
      <c r="G284" s="15" t="str">
        <f>HYPERLINK("http://grafico.sapi.gob.ve/marcas/ef2024/2024008039.jpg","mixta")</f>
        <v>mixta</v>
      </c>
      <c r="H284" s="16" t="s">
        <v>1937</v>
      </c>
      <c r="I284" s="3"/>
      <c r="J284" s="3"/>
      <c r="K284" s="17">
        <v>45589</v>
      </c>
      <c r="L284" s="3" t="s">
        <v>2888</v>
      </c>
      <c r="M284" s="3" t="s">
        <v>3582</v>
      </c>
      <c r="N284" s="20" t="s">
        <v>2889</v>
      </c>
      <c r="O284" s="3" t="s">
        <v>1866</v>
      </c>
      <c r="P284" s="3"/>
      <c r="Q284" s="20" t="s">
        <v>2890</v>
      </c>
      <c r="R284" s="3"/>
      <c r="S284" s="3">
        <v>1134871</v>
      </c>
      <c r="T284" s="3" t="s">
        <v>2891</v>
      </c>
      <c r="U284" s="3" t="s">
        <v>2892</v>
      </c>
      <c r="V284" s="3" t="s">
        <v>1861</v>
      </c>
      <c r="W284" s="17">
        <v>45583</v>
      </c>
      <c r="X284" s="3"/>
      <c r="Y284" s="3">
        <v>634</v>
      </c>
      <c r="Z284" s="3" t="s">
        <v>3585</v>
      </c>
      <c r="AA284" s="17">
        <v>45583</v>
      </c>
      <c r="AB284" s="3" t="s">
        <v>4470</v>
      </c>
      <c r="AC284" s="3" t="s">
        <v>4471</v>
      </c>
      <c r="AD284" s="3" t="s">
        <v>4472</v>
      </c>
      <c r="AE284" s="3"/>
      <c r="AF284" s="3"/>
      <c r="AG284" s="3"/>
      <c r="AH284" s="6">
        <v>184</v>
      </c>
      <c r="AI284" s="6"/>
      <c r="AJ284" s="6"/>
      <c r="AK284" s="3"/>
      <c r="AL284" s="3"/>
      <c r="AM284" s="23"/>
      <c r="AN284" s="3"/>
      <c r="AO284" s="3"/>
      <c r="AP284" s="3"/>
    </row>
    <row r="285" spans="1:42" ht="12.75" x14ac:dyDescent="0.25">
      <c r="A285" s="26" t="s">
        <v>1661</v>
      </c>
      <c r="B285" s="27" t="s">
        <v>4473</v>
      </c>
      <c r="C285" s="3" t="s">
        <v>1661</v>
      </c>
      <c r="D285" s="15" t="str">
        <f>HYPERLINK("http://nb1969.com/webpi/2024-008077_Webpi.HTML","2024-008077")</f>
        <v>2024-008077</v>
      </c>
      <c r="E285" s="19">
        <v>45537</v>
      </c>
      <c r="F285" s="16" t="s">
        <v>1902</v>
      </c>
      <c r="G285" s="16" t="s">
        <v>1863</v>
      </c>
      <c r="H285" s="16" t="s">
        <v>1903</v>
      </c>
      <c r="I285" s="3"/>
      <c r="J285" s="3"/>
      <c r="K285" s="17">
        <v>45722</v>
      </c>
      <c r="L285" s="3" t="s">
        <v>2893</v>
      </c>
      <c r="M285" s="3" t="s">
        <v>2604</v>
      </c>
      <c r="N285" s="20" t="s">
        <v>2894</v>
      </c>
      <c r="O285" s="3" t="s">
        <v>2895</v>
      </c>
      <c r="P285" s="3"/>
      <c r="Q285" s="20"/>
      <c r="R285" s="3"/>
      <c r="S285" s="3">
        <v>1101164</v>
      </c>
      <c r="T285" s="3" t="s">
        <v>2896</v>
      </c>
      <c r="U285" s="3" t="s">
        <v>2897</v>
      </c>
      <c r="V285" s="3" t="s">
        <v>1855</v>
      </c>
      <c r="W285" s="17">
        <v>45679</v>
      </c>
      <c r="X285" s="17">
        <v>45722</v>
      </c>
      <c r="Y285" s="3">
        <v>638</v>
      </c>
      <c r="Z285" s="3" t="s">
        <v>2612</v>
      </c>
      <c r="AA285" s="17">
        <v>45679</v>
      </c>
      <c r="AB285" s="3" t="s">
        <v>2613</v>
      </c>
      <c r="AC285" s="3"/>
      <c r="AD285" s="3" t="s">
        <v>4474</v>
      </c>
      <c r="AE285" s="3"/>
      <c r="AF285" s="3"/>
      <c r="AG285" s="3"/>
      <c r="AH285" s="6">
        <v>122</v>
      </c>
      <c r="AI285" s="6"/>
      <c r="AJ285" s="6"/>
      <c r="AK285" s="3"/>
      <c r="AL285" s="3"/>
      <c r="AM285" s="23"/>
      <c r="AN285" s="3"/>
      <c r="AO285" s="3"/>
      <c r="AP285" s="3"/>
    </row>
    <row r="286" spans="1:42" ht="12.75" x14ac:dyDescent="0.25">
      <c r="A286" s="26" t="s">
        <v>1642</v>
      </c>
      <c r="B286" s="27" t="s">
        <v>4475</v>
      </c>
      <c r="C286" s="3" t="s">
        <v>1642</v>
      </c>
      <c r="D286" s="15" t="str">
        <f>HYPERLINK("http://nb1969.com/webpi/2024-008151_Webpi.HTML","2024-008151")</f>
        <v>2024-008151</v>
      </c>
      <c r="E286" s="19">
        <v>45538</v>
      </c>
      <c r="F286" s="16" t="s">
        <v>2116</v>
      </c>
      <c r="G286" s="16" t="s">
        <v>1863</v>
      </c>
      <c r="H286" s="16" t="s">
        <v>2117</v>
      </c>
      <c r="I286" s="3"/>
      <c r="J286" s="3"/>
      <c r="K286" s="17">
        <v>45693</v>
      </c>
      <c r="L286" s="3" t="s">
        <v>2898</v>
      </c>
      <c r="M286" s="3" t="s">
        <v>2846</v>
      </c>
      <c r="N286" s="20" t="s">
        <v>2899</v>
      </c>
      <c r="O286" s="3" t="s">
        <v>2676</v>
      </c>
      <c r="P286" s="3" t="s">
        <v>2900</v>
      </c>
      <c r="Q286" s="20"/>
      <c r="R286" s="3"/>
      <c r="S286" s="3">
        <v>1082103</v>
      </c>
      <c r="T286" s="3" t="s">
        <v>2901</v>
      </c>
      <c r="U286" s="3" t="s">
        <v>2902</v>
      </c>
      <c r="V286" s="3" t="s">
        <v>1855</v>
      </c>
      <c r="W286" s="17">
        <v>45693</v>
      </c>
      <c r="X286" s="3"/>
      <c r="Y286" s="3">
        <v>637</v>
      </c>
      <c r="Z286" s="3" t="s">
        <v>3086</v>
      </c>
      <c r="AA286" s="17">
        <v>45693</v>
      </c>
      <c r="AB286" s="3" t="s">
        <v>4476</v>
      </c>
      <c r="AC286" s="3" t="s">
        <v>4477</v>
      </c>
      <c r="AD286" s="3" t="s">
        <v>4478</v>
      </c>
      <c r="AE286" s="3"/>
      <c r="AF286" s="3"/>
      <c r="AG286" s="3"/>
      <c r="AH286" s="6">
        <v>82</v>
      </c>
      <c r="AI286" s="6"/>
      <c r="AJ286" s="6"/>
      <c r="AK286" s="3"/>
      <c r="AL286" s="3"/>
      <c r="AM286" s="23"/>
      <c r="AN286" s="3"/>
      <c r="AO286" s="3"/>
      <c r="AP286" s="3"/>
    </row>
    <row r="287" spans="1:42" ht="12.75" x14ac:dyDescent="0.25">
      <c r="A287" s="26" t="s">
        <v>1756</v>
      </c>
      <c r="B287" s="27" t="s">
        <v>4479</v>
      </c>
      <c r="C287" s="3" t="s">
        <v>1756</v>
      </c>
      <c r="D287" s="15" t="str">
        <f>HYPERLINK("http://nb1969.com/webpi/2024-008330_Webpi.HTML","2024-008330")</f>
        <v>2024-008330</v>
      </c>
      <c r="E287" s="19">
        <v>45544</v>
      </c>
      <c r="F287" s="16" t="s">
        <v>1862</v>
      </c>
      <c r="G287" s="16" t="s">
        <v>1863</v>
      </c>
      <c r="H287" s="16" t="s">
        <v>1911</v>
      </c>
      <c r="I287" s="3" t="s">
        <v>4480</v>
      </c>
      <c r="J287" s="17">
        <v>45679</v>
      </c>
      <c r="K287" s="17">
        <v>51157</v>
      </c>
      <c r="L287" s="3" t="s">
        <v>2903</v>
      </c>
      <c r="M287" s="3" t="s">
        <v>3001</v>
      </c>
      <c r="N287" s="20" t="s">
        <v>2904</v>
      </c>
      <c r="O287" s="3" t="s">
        <v>2905</v>
      </c>
      <c r="P287" s="3"/>
      <c r="Q287" s="20"/>
      <c r="R287" s="3"/>
      <c r="S287" s="3" t="s">
        <v>2906</v>
      </c>
      <c r="T287" s="3" t="s">
        <v>2907</v>
      </c>
      <c r="U287" s="3" t="s">
        <v>2908</v>
      </c>
      <c r="V287" s="3" t="s">
        <v>2909</v>
      </c>
      <c r="W287" s="17">
        <v>45692</v>
      </c>
      <c r="X287" s="3"/>
      <c r="Y287" s="3">
        <v>477462</v>
      </c>
      <c r="Z287" s="3" t="s">
        <v>3005</v>
      </c>
      <c r="AA287" s="17">
        <v>45692</v>
      </c>
      <c r="AB287" s="3">
        <v>45</v>
      </c>
      <c r="AC287" s="3"/>
      <c r="AD287" s="3" t="s">
        <v>4481</v>
      </c>
      <c r="AE287" s="3"/>
      <c r="AF287" s="3"/>
      <c r="AG287" s="3"/>
      <c r="AH287" s="6">
        <v>41</v>
      </c>
      <c r="AI287" s="6"/>
      <c r="AJ287" s="6"/>
      <c r="AK287" s="3"/>
      <c r="AL287" s="3"/>
      <c r="AM287" s="23"/>
      <c r="AN287" s="3"/>
      <c r="AO287" s="3"/>
      <c r="AP287" s="3"/>
    </row>
    <row r="288" spans="1:42" ht="12.75" x14ac:dyDescent="0.25">
      <c r="A288" s="26" t="s">
        <v>1831</v>
      </c>
      <c r="B288" s="27" t="s">
        <v>4482</v>
      </c>
      <c r="C288" s="3" t="s">
        <v>1831</v>
      </c>
      <c r="D288" s="15" t="str">
        <f>HYPERLINK("http://nb1969.com/webpi/2024-008587_Webpi.HTML","2024-008587")</f>
        <v>2024-008587</v>
      </c>
      <c r="E288" s="19">
        <v>45548</v>
      </c>
      <c r="F288" s="16" t="s">
        <v>1862</v>
      </c>
      <c r="G288" s="15" t="str">
        <f>HYPERLINK("http://grafico.sapi.gob.ve/marcas/ef2024/2024008587.jpg","mixta")</f>
        <v>mixta</v>
      </c>
      <c r="H288" s="16" t="s">
        <v>1946</v>
      </c>
      <c r="I288" s="3"/>
      <c r="J288" s="3"/>
      <c r="K288" s="17">
        <v>45722</v>
      </c>
      <c r="L288" s="3" t="s">
        <v>2910</v>
      </c>
      <c r="M288" s="3" t="s">
        <v>2775</v>
      </c>
      <c r="N288" s="20" t="s">
        <v>2911</v>
      </c>
      <c r="O288" s="3" t="s">
        <v>2912</v>
      </c>
      <c r="P288" s="3" t="s">
        <v>2913</v>
      </c>
      <c r="Q288" s="20" t="s">
        <v>2914</v>
      </c>
      <c r="R288" s="3"/>
      <c r="S288" s="3">
        <v>1135200</v>
      </c>
      <c r="T288" s="3" t="s">
        <v>2915</v>
      </c>
      <c r="U288" s="3" t="s">
        <v>2074</v>
      </c>
      <c r="V288" s="3" t="s">
        <v>1855</v>
      </c>
      <c r="W288" s="17">
        <v>45707</v>
      </c>
      <c r="X288" s="3"/>
      <c r="Y288" s="3"/>
      <c r="Z288" s="3" t="s">
        <v>3220</v>
      </c>
      <c r="AA288" s="17">
        <v>45707</v>
      </c>
      <c r="AB288" s="3" t="s">
        <v>3220</v>
      </c>
      <c r="AC288" s="3"/>
      <c r="AD288" s="3" t="s">
        <v>4483</v>
      </c>
      <c r="AE288" s="3"/>
      <c r="AF288" s="3"/>
      <c r="AG288" s="3"/>
      <c r="AH288" s="6">
        <v>13</v>
      </c>
      <c r="AI288" s="6"/>
      <c r="AJ288" s="6"/>
      <c r="AK288" s="3"/>
      <c r="AL288" s="3"/>
      <c r="AM288" s="23"/>
      <c r="AN288" s="3"/>
      <c r="AO288" s="3"/>
      <c r="AP288" s="3"/>
    </row>
    <row r="289" spans="1:42" ht="12.75" x14ac:dyDescent="0.25">
      <c r="A289" s="26" t="s">
        <v>1670</v>
      </c>
      <c r="B289" s="27" t="s">
        <v>4484</v>
      </c>
      <c r="C289" s="3" t="s">
        <v>1670</v>
      </c>
      <c r="D289" s="15" t="str">
        <f>HYPERLINK("http://nb1969.com/webpi/2024-008821_Webpi.HTML","2024-008821")</f>
        <v>2024-008821</v>
      </c>
      <c r="E289" s="19">
        <v>45553</v>
      </c>
      <c r="F289" s="16" t="s">
        <v>1846</v>
      </c>
      <c r="G289" s="15" t="str">
        <f>HYPERLINK("http://grafico.sapi.gob.ve/marcas/ef2024/2024008821.jpg","mixta")</f>
        <v>mixta</v>
      </c>
      <c r="H289" s="16" t="s">
        <v>1892</v>
      </c>
      <c r="I289" s="3" t="s">
        <v>4485</v>
      </c>
      <c r="J289" s="17">
        <v>45679</v>
      </c>
      <c r="K289" s="17">
        <v>51157</v>
      </c>
      <c r="L289" s="3" t="s">
        <v>2916</v>
      </c>
      <c r="M289" s="3" t="s">
        <v>3001</v>
      </c>
      <c r="N289" s="20" t="s">
        <v>2917</v>
      </c>
      <c r="O289" s="3" t="s">
        <v>2918</v>
      </c>
      <c r="P289" s="3"/>
      <c r="Q289" s="20" t="s">
        <v>2919</v>
      </c>
      <c r="R289" s="3"/>
      <c r="S289" s="3">
        <v>1135262</v>
      </c>
      <c r="T289" s="3" t="s">
        <v>2920</v>
      </c>
      <c r="U289" s="3" t="s">
        <v>2921</v>
      </c>
      <c r="V289" s="3" t="s">
        <v>1855</v>
      </c>
      <c r="W289" s="17">
        <v>45681</v>
      </c>
      <c r="X289" s="3"/>
      <c r="Y289" s="3">
        <v>475127</v>
      </c>
      <c r="Z289" s="3" t="s">
        <v>3005</v>
      </c>
      <c r="AA289" s="17">
        <v>45681</v>
      </c>
      <c r="AB289" s="3">
        <v>11</v>
      </c>
      <c r="AC289" s="3"/>
      <c r="AD289" s="3" t="s">
        <v>4486</v>
      </c>
      <c r="AE289" s="3"/>
      <c r="AF289" s="3"/>
      <c r="AG289" s="3"/>
      <c r="AH289" s="6">
        <v>154</v>
      </c>
      <c r="AI289" s="6"/>
      <c r="AJ289" s="6"/>
      <c r="AK289" s="3"/>
      <c r="AL289" s="3"/>
      <c r="AM289" s="23"/>
      <c r="AN289" s="3"/>
      <c r="AO289" s="3"/>
      <c r="AP289" s="3"/>
    </row>
    <row r="290" spans="1:42" ht="12.75" x14ac:dyDescent="0.25">
      <c r="A290" s="26" t="s">
        <v>1584</v>
      </c>
      <c r="B290" s="27" t="s">
        <v>4487</v>
      </c>
      <c r="C290" s="3" t="s">
        <v>1584</v>
      </c>
      <c r="D290" s="15" t="str">
        <f>HYPERLINK("http://nb1969.com/webpi/2024-009057_Webpi.HTML","2024-009057")</f>
        <v>2024-009057</v>
      </c>
      <c r="E290" s="19">
        <v>45559</v>
      </c>
      <c r="F290" s="16" t="s">
        <v>1846</v>
      </c>
      <c r="G290" s="16" t="s">
        <v>1863</v>
      </c>
      <c r="H290" s="16" t="s">
        <v>2372</v>
      </c>
      <c r="I290" s="3" t="s">
        <v>4488</v>
      </c>
      <c r="J290" s="17">
        <v>45679</v>
      </c>
      <c r="K290" s="17">
        <v>51157</v>
      </c>
      <c r="L290" s="3" t="s">
        <v>2922</v>
      </c>
      <c r="M290" s="3" t="s">
        <v>3001</v>
      </c>
      <c r="N290" s="20" t="s">
        <v>2923</v>
      </c>
      <c r="O290" s="3" t="s">
        <v>2924</v>
      </c>
      <c r="P290" s="3" t="s">
        <v>2925</v>
      </c>
      <c r="Q290" s="20"/>
      <c r="R290" s="3"/>
      <c r="S290" s="3">
        <v>1135339</v>
      </c>
      <c r="T290" s="3" t="s">
        <v>2926</v>
      </c>
      <c r="U290" s="3" t="s">
        <v>2927</v>
      </c>
      <c r="V290" s="3" t="s">
        <v>2928</v>
      </c>
      <c r="W290" s="17">
        <v>45692</v>
      </c>
      <c r="X290" s="3"/>
      <c r="Y290" s="3">
        <v>477171</v>
      </c>
      <c r="Z290" s="3" t="s">
        <v>3005</v>
      </c>
      <c r="AA290" s="17">
        <v>45692</v>
      </c>
      <c r="AB290" s="3">
        <v>24</v>
      </c>
      <c r="AC290" s="3"/>
      <c r="AD290" s="3" t="s">
        <v>4489</v>
      </c>
      <c r="AE290" s="3"/>
      <c r="AF290" s="3"/>
      <c r="AG290" s="3"/>
      <c r="AH290" s="6">
        <v>56</v>
      </c>
      <c r="AI290" s="6"/>
      <c r="AJ290" s="6"/>
      <c r="AK290" s="3"/>
      <c r="AL290" s="3"/>
      <c r="AM290" s="23"/>
      <c r="AN290" s="3"/>
      <c r="AO290" s="3"/>
      <c r="AP290" s="3"/>
    </row>
    <row r="291" spans="1:42" ht="12.75" x14ac:dyDescent="0.25">
      <c r="A291" s="26" t="s">
        <v>1792</v>
      </c>
      <c r="B291" s="27" t="s">
        <v>4490</v>
      </c>
      <c r="C291" s="3" t="s">
        <v>1792</v>
      </c>
      <c r="D291" s="15" t="str">
        <f>HYPERLINK("http://nb1969.com/webpi/2024-009191_Webpi.HTML","2024-009191")</f>
        <v>2024-009191</v>
      </c>
      <c r="E291" s="19">
        <v>45561</v>
      </c>
      <c r="F291" s="16" t="s">
        <v>1862</v>
      </c>
      <c r="G291" s="15" t="str">
        <f>HYPERLINK("http://grafico.sapi.gob.ve/marcas/ef2024/2024009191.jpg","mixta")</f>
        <v>mixta</v>
      </c>
      <c r="H291" s="16" t="s">
        <v>2185</v>
      </c>
      <c r="I291" s="3" t="s">
        <v>4491</v>
      </c>
      <c r="J291" s="17">
        <v>45679</v>
      </c>
      <c r="K291" s="17">
        <v>51157</v>
      </c>
      <c r="L291" s="3" t="s">
        <v>2929</v>
      </c>
      <c r="M291" s="3" t="s">
        <v>3001</v>
      </c>
      <c r="N291" s="20" t="s">
        <v>2930</v>
      </c>
      <c r="O291" s="3" t="s">
        <v>2931</v>
      </c>
      <c r="P291" s="3"/>
      <c r="Q291" s="20" t="s">
        <v>2932</v>
      </c>
      <c r="R291" s="3"/>
      <c r="S291" s="3">
        <v>1034555</v>
      </c>
      <c r="T291" s="3" t="s">
        <v>2933</v>
      </c>
      <c r="U291" s="3" t="s">
        <v>2934</v>
      </c>
      <c r="V291" s="3" t="s">
        <v>1855</v>
      </c>
      <c r="W291" s="17">
        <v>45701</v>
      </c>
      <c r="X291" s="3"/>
      <c r="Y291" s="3">
        <v>479538</v>
      </c>
      <c r="Z291" s="3" t="s">
        <v>3005</v>
      </c>
      <c r="AA291" s="17">
        <v>45701</v>
      </c>
      <c r="AB291" s="3">
        <v>41</v>
      </c>
      <c r="AC291" s="3"/>
      <c r="AD291" s="3" t="s">
        <v>4492</v>
      </c>
      <c r="AE291" s="3"/>
      <c r="AF291" s="3"/>
      <c r="AG291" s="3"/>
      <c r="AH291" s="6">
        <v>132</v>
      </c>
      <c r="AI291" s="6"/>
      <c r="AJ291" s="6"/>
      <c r="AK291" s="3"/>
      <c r="AL291" s="3"/>
      <c r="AM291" s="23"/>
      <c r="AN291" s="3"/>
      <c r="AO291" s="3"/>
      <c r="AP291" s="3"/>
    </row>
    <row r="292" spans="1:42" ht="12.75" x14ac:dyDescent="0.25">
      <c r="A292" s="26" t="s">
        <v>1559</v>
      </c>
      <c r="B292" s="27" t="s">
        <v>4493</v>
      </c>
      <c r="C292" s="3" t="s">
        <v>1559</v>
      </c>
      <c r="D292" s="15" t="str">
        <f>HYPERLINK("http://nb1969.com/webpi/2024-009219_Webpi.HTML","2024-009219")</f>
        <v>2024-009219</v>
      </c>
      <c r="E292" s="19">
        <v>45562</v>
      </c>
      <c r="F292" s="16" t="s">
        <v>1902</v>
      </c>
      <c r="G292" s="16" t="s">
        <v>1863</v>
      </c>
      <c r="H292" s="16" t="s">
        <v>1903</v>
      </c>
      <c r="I292" s="3"/>
      <c r="J292" s="3"/>
      <c r="K292" s="17">
        <v>45757</v>
      </c>
      <c r="L292" s="3" t="s">
        <v>2935</v>
      </c>
      <c r="M292" s="3" t="s">
        <v>2775</v>
      </c>
      <c r="N292" s="20" t="s">
        <v>2936</v>
      </c>
      <c r="O292" s="3" t="s">
        <v>4135</v>
      </c>
      <c r="P292" s="3" t="s">
        <v>4494</v>
      </c>
      <c r="Q292" s="20"/>
      <c r="R292" s="3"/>
      <c r="S292" s="3">
        <v>1135436</v>
      </c>
      <c r="T292" s="3" t="s">
        <v>2937</v>
      </c>
      <c r="U292" s="3" t="s">
        <v>2938</v>
      </c>
      <c r="V292" s="3" t="s">
        <v>1855</v>
      </c>
      <c r="W292" s="17">
        <v>45714</v>
      </c>
      <c r="X292" s="17">
        <v>45757</v>
      </c>
      <c r="Y292" s="3">
        <v>639</v>
      </c>
      <c r="Z292" s="3" t="s">
        <v>2260</v>
      </c>
      <c r="AA292" s="17">
        <v>45714</v>
      </c>
      <c r="AB292" s="3" t="s">
        <v>3917</v>
      </c>
      <c r="AC292" s="3"/>
      <c r="AD292" s="3" t="s">
        <v>4495</v>
      </c>
      <c r="AE292" s="3"/>
      <c r="AF292" s="3"/>
      <c r="AG292" s="3"/>
      <c r="AH292" s="6">
        <v>185</v>
      </c>
      <c r="AI292" s="6"/>
      <c r="AJ292" s="6"/>
      <c r="AK292" s="3"/>
      <c r="AL292" s="3"/>
      <c r="AM292" s="23"/>
      <c r="AN292" s="3"/>
      <c r="AO292" s="3"/>
      <c r="AP292" s="3"/>
    </row>
    <row r="293" spans="1:42" ht="12.75" x14ac:dyDescent="0.25">
      <c r="A293" s="26" t="s">
        <v>1678</v>
      </c>
      <c r="B293" s="27" t="s">
        <v>4496</v>
      </c>
      <c r="C293" s="3" t="s">
        <v>1678</v>
      </c>
      <c r="D293" s="15" t="str">
        <f>HYPERLINK("http://nb1969.com/webpi/2024-009363_Webpi.HTML","2024-009363")</f>
        <v>2024-009363</v>
      </c>
      <c r="E293" s="19">
        <v>45566</v>
      </c>
      <c r="F293" s="16" t="s">
        <v>1846</v>
      </c>
      <c r="G293" s="16" t="s">
        <v>1863</v>
      </c>
      <c r="H293" s="16" t="s">
        <v>1929</v>
      </c>
      <c r="I293" s="3" t="s">
        <v>4497</v>
      </c>
      <c r="J293" s="17">
        <v>45679</v>
      </c>
      <c r="K293" s="17">
        <v>51157</v>
      </c>
      <c r="L293" s="3" t="s">
        <v>2939</v>
      </c>
      <c r="M293" s="3" t="s">
        <v>3001</v>
      </c>
      <c r="N293" s="20" t="s">
        <v>2940</v>
      </c>
      <c r="O293" s="3" t="s">
        <v>2200</v>
      </c>
      <c r="P293" s="3" t="s">
        <v>2941</v>
      </c>
      <c r="Q293" s="20"/>
      <c r="R293" s="3"/>
      <c r="S293" s="3">
        <v>1129229</v>
      </c>
      <c r="T293" s="3" t="s">
        <v>2942</v>
      </c>
      <c r="U293" s="3" t="s">
        <v>2943</v>
      </c>
      <c r="V293" s="3" t="s">
        <v>2168</v>
      </c>
      <c r="W293" s="17">
        <v>45700</v>
      </c>
      <c r="X293" s="3"/>
      <c r="Y293" s="3">
        <v>479155</v>
      </c>
      <c r="Z293" s="3" t="s">
        <v>3005</v>
      </c>
      <c r="AA293" s="17">
        <v>45700</v>
      </c>
      <c r="AB293" s="3">
        <v>5</v>
      </c>
      <c r="AC293" s="3"/>
      <c r="AD293" s="3" t="s">
        <v>4498</v>
      </c>
      <c r="AE293" s="3"/>
      <c r="AF293" s="3"/>
      <c r="AG293" s="3"/>
      <c r="AH293" s="6">
        <v>126</v>
      </c>
      <c r="AI293" s="6"/>
      <c r="AJ293" s="6"/>
      <c r="AK293" s="3"/>
      <c r="AL293" s="3"/>
      <c r="AM293" s="23"/>
      <c r="AN293" s="3"/>
      <c r="AO293" s="3"/>
      <c r="AP293" s="3"/>
    </row>
    <row r="294" spans="1:42" ht="12.75" x14ac:dyDescent="0.25">
      <c r="A294" s="26" t="s">
        <v>1550</v>
      </c>
      <c r="B294" s="27" t="s">
        <v>4499</v>
      </c>
      <c r="C294" s="3" t="s">
        <v>1550</v>
      </c>
      <c r="D294" s="15" t="str">
        <f>HYPERLINK("http://nb1969.com/webpi/2024-009400_Webpi.HTML","2024-009400")</f>
        <v>2024-009400</v>
      </c>
      <c r="E294" s="19">
        <v>45568</v>
      </c>
      <c r="F294" s="16" t="s">
        <v>1846</v>
      </c>
      <c r="G294" s="15" t="str">
        <f>HYPERLINK("http://grafico.sapi.gob.ve/marcas/ef2024/2024009400.jpg","mixta")</f>
        <v>mixta</v>
      </c>
      <c r="H294" s="16" t="s">
        <v>1887</v>
      </c>
      <c r="I294" s="3"/>
      <c r="J294" s="3"/>
      <c r="K294" s="17">
        <v>45664</v>
      </c>
      <c r="L294" s="3" t="s">
        <v>2944</v>
      </c>
      <c r="M294" s="3" t="s">
        <v>2254</v>
      </c>
      <c r="N294" s="20" t="s">
        <v>2945</v>
      </c>
      <c r="O294" s="3" t="s">
        <v>2946</v>
      </c>
      <c r="P294" s="3"/>
      <c r="Q294" s="20" t="s">
        <v>2947</v>
      </c>
      <c r="R294" s="3"/>
      <c r="S294" s="3">
        <v>1109453</v>
      </c>
      <c r="T294" s="3" t="s">
        <v>2948</v>
      </c>
      <c r="U294" s="3" t="s">
        <v>2949</v>
      </c>
      <c r="V294" s="3" t="s">
        <v>1855</v>
      </c>
      <c r="W294" s="17">
        <v>45702</v>
      </c>
      <c r="X294" s="3"/>
      <c r="Y294" s="3">
        <v>0</v>
      </c>
      <c r="Z294" s="3" t="s">
        <v>2972</v>
      </c>
      <c r="AA294" s="17">
        <v>45702</v>
      </c>
      <c r="AB294" s="3"/>
      <c r="AC294" s="3"/>
      <c r="AD294" s="3" t="s">
        <v>4500</v>
      </c>
      <c r="AE294" s="3"/>
      <c r="AF294" s="3"/>
      <c r="AG294" s="3"/>
      <c r="AH294" s="6">
        <v>10</v>
      </c>
      <c r="AI294" s="6"/>
      <c r="AJ294" s="6"/>
      <c r="AK294" s="3"/>
      <c r="AL294" s="3"/>
      <c r="AM294" s="23"/>
      <c r="AN294" s="3"/>
      <c r="AO294" s="3"/>
      <c r="AP294" s="3"/>
    </row>
    <row r="295" spans="1:42" ht="12.75" x14ac:dyDescent="0.25">
      <c r="A295" s="26" t="s">
        <v>1730</v>
      </c>
      <c r="B295" s="27" t="s">
        <v>4501</v>
      </c>
      <c r="C295" s="3" t="s">
        <v>1730</v>
      </c>
      <c r="D295" s="15" t="str">
        <f>HYPERLINK("http://nb1969.com/webpi/2024-009404_Webpi.HTML","2024-009404")</f>
        <v>2024-009404</v>
      </c>
      <c r="E295" s="19">
        <v>45568</v>
      </c>
      <c r="F295" s="16" t="s">
        <v>1846</v>
      </c>
      <c r="G295" s="16" t="s">
        <v>1863</v>
      </c>
      <c r="H295" s="16" t="s">
        <v>2466</v>
      </c>
      <c r="I295" s="3"/>
      <c r="J295" s="3"/>
      <c r="K295" s="17">
        <v>45664</v>
      </c>
      <c r="L295" s="3" t="s">
        <v>2950</v>
      </c>
      <c r="M295" s="3" t="s">
        <v>3582</v>
      </c>
      <c r="N295" s="20" t="s">
        <v>2951</v>
      </c>
      <c r="O295" s="3" t="s">
        <v>2952</v>
      </c>
      <c r="P295" s="3"/>
      <c r="Q295" s="20"/>
      <c r="R295" s="3"/>
      <c r="S295" s="3">
        <v>1129060</v>
      </c>
      <c r="T295" s="3" t="s">
        <v>2953</v>
      </c>
      <c r="U295" s="3" t="s">
        <v>2954</v>
      </c>
      <c r="V295" s="3" t="s">
        <v>1855</v>
      </c>
      <c r="W295" s="17">
        <v>45635</v>
      </c>
      <c r="X295" s="3"/>
      <c r="Y295" s="3">
        <v>636</v>
      </c>
      <c r="Z295" s="3" t="s">
        <v>3585</v>
      </c>
      <c r="AA295" s="17">
        <v>45635</v>
      </c>
      <c r="AB295" s="3" t="s">
        <v>4502</v>
      </c>
      <c r="AC295" s="3" t="s">
        <v>4503</v>
      </c>
      <c r="AD295" s="3" t="s">
        <v>4504</v>
      </c>
      <c r="AE295" s="3"/>
      <c r="AF295" s="3"/>
      <c r="AG295" s="3"/>
      <c r="AH295" s="6">
        <v>180</v>
      </c>
      <c r="AI295" s="6"/>
      <c r="AJ295" s="6"/>
      <c r="AK295" s="3"/>
      <c r="AL295" s="3"/>
      <c r="AM295" s="23"/>
      <c r="AN295" s="3"/>
      <c r="AO295" s="3"/>
      <c r="AP295" s="3"/>
    </row>
    <row r="296" spans="1:42" ht="12.75" x14ac:dyDescent="0.25">
      <c r="A296" s="26" t="s">
        <v>1672</v>
      </c>
      <c r="B296" s="27" t="s">
        <v>4505</v>
      </c>
      <c r="C296" s="3" t="s">
        <v>1672</v>
      </c>
      <c r="D296" s="15" t="str">
        <f>HYPERLINK("http://nb1969.com/webpi/2024-009516_Webpi.HTML","2024-009516")</f>
        <v>2024-009516</v>
      </c>
      <c r="E296" s="19">
        <v>45573</v>
      </c>
      <c r="F296" s="16" t="s">
        <v>2116</v>
      </c>
      <c r="G296" s="16" t="s">
        <v>1863</v>
      </c>
      <c r="H296" s="16" t="s">
        <v>2117</v>
      </c>
      <c r="I296" s="3"/>
      <c r="J296" s="3"/>
      <c r="K296" s="17">
        <v>45664</v>
      </c>
      <c r="L296" s="3" t="s">
        <v>2955</v>
      </c>
      <c r="M296" s="3" t="s">
        <v>2775</v>
      </c>
      <c r="N296" s="20" t="s">
        <v>2956</v>
      </c>
      <c r="O296" s="3" t="s">
        <v>2273</v>
      </c>
      <c r="P296" s="3"/>
      <c r="Q296" s="20"/>
      <c r="R296" s="3"/>
      <c r="S296" s="3">
        <v>1102711</v>
      </c>
      <c r="T296" s="3" t="s">
        <v>2957</v>
      </c>
      <c r="U296" s="3" t="s">
        <v>2958</v>
      </c>
      <c r="V296" s="3" t="s">
        <v>1855</v>
      </c>
      <c r="W296" s="17">
        <v>45609</v>
      </c>
      <c r="X296" s="17">
        <v>45664</v>
      </c>
      <c r="Y296" s="3">
        <v>636</v>
      </c>
      <c r="Z296" s="3" t="s">
        <v>2260</v>
      </c>
      <c r="AA296" s="17">
        <v>45609</v>
      </c>
      <c r="AB296" s="3" t="s">
        <v>4506</v>
      </c>
      <c r="AC296" s="3"/>
      <c r="AD296" s="3" t="s">
        <v>4507</v>
      </c>
      <c r="AE296" s="3"/>
      <c r="AF296" s="3"/>
      <c r="AG296" s="3"/>
      <c r="AH296" s="6">
        <v>92</v>
      </c>
      <c r="AI296" s="6"/>
      <c r="AJ296" s="6"/>
      <c r="AK296" s="3"/>
      <c r="AL296" s="3"/>
      <c r="AM296" s="23"/>
      <c r="AN296" s="3"/>
      <c r="AO296" s="3"/>
      <c r="AP296" s="3"/>
    </row>
    <row r="297" spans="1:42" ht="12.75" x14ac:dyDescent="0.25">
      <c r="A297" s="26" t="s">
        <v>1592</v>
      </c>
      <c r="B297" s="27" t="s">
        <v>4508</v>
      </c>
      <c r="C297" s="3" t="s">
        <v>1592</v>
      </c>
      <c r="D297" s="15" t="str">
        <f>HYPERLINK("http://nb1969.com/webpi/2024-009586_Webpi.HTML","2024-009586")</f>
        <v>2024-009586</v>
      </c>
      <c r="E297" s="19">
        <v>45574</v>
      </c>
      <c r="F297" s="16" t="s">
        <v>1862</v>
      </c>
      <c r="G297" s="16" t="s">
        <v>1863</v>
      </c>
      <c r="H297" s="16" t="s">
        <v>2185</v>
      </c>
      <c r="I297" s="3"/>
      <c r="J297" s="3"/>
      <c r="K297" s="17">
        <v>45664</v>
      </c>
      <c r="L297" s="3" t="s">
        <v>2959</v>
      </c>
      <c r="M297" s="3" t="s">
        <v>2775</v>
      </c>
      <c r="N297" s="20" t="s">
        <v>2960</v>
      </c>
      <c r="O297" s="3" t="s">
        <v>2961</v>
      </c>
      <c r="P297" s="3" t="s">
        <v>2962</v>
      </c>
      <c r="Q297" s="20"/>
      <c r="R297" s="3"/>
      <c r="S297" s="3">
        <v>1132545</v>
      </c>
      <c r="T297" s="3" t="s">
        <v>2963</v>
      </c>
      <c r="U297" s="3" t="s">
        <v>2964</v>
      </c>
      <c r="V297" s="3" t="s">
        <v>1995</v>
      </c>
      <c r="W297" s="17">
        <v>45609</v>
      </c>
      <c r="X297" s="17">
        <v>45664</v>
      </c>
      <c r="Y297" s="3">
        <v>636</v>
      </c>
      <c r="Z297" s="3" t="s">
        <v>2260</v>
      </c>
      <c r="AA297" s="17">
        <v>45609</v>
      </c>
      <c r="AB297" s="3" t="s">
        <v>4506</v>
      </c>
      <c r="AC297" s="3"/>
      <c r="AD297" s="3" t="s">
        <v>4509</v>
      </c>
      <c r="AE297" s="3"/>
      <c r="AF297" s="3"/>
      <c r="AG297" s="3"/>
      <c r="AH297" s="6">
        <v>5</v>
      </c>
      <c r="AI297" s="6"/>
      <c r="AJ297" s="6"/>
      <c r="AK297" s="3"/>
      <c r="AL297" s="3"/>
      <c r="AM297" s="23"/>
      <c r="AN297" s="3"/>
      <c r="AO297" s="3"/>
      <c r="AP297" s="3"/>
    </row>
    <row r="298" spans="1:42" ht="12.75" x14ac:dyDescent="0.25">
      <c r="A298" s="26" t="s">
        <v>1695</v>
      </c>
      <c r="B298" s="27" t="s">
        <v>4510</v>
      </c>
      <c r="C298" s="3" t="s">
        <v>1695</v>
      </c>
      <c r="D298" s="15" t="str">
        <f>HYPERLINK("http://nb1969.com/webpi/2024-009620_Webpi.HTML","2024-009620")</f>
        <v>2024-009620</v>
      </c>
      <c r="E298" s="19">
        <v>45574</v>
      </c>
      <c r="F298" s="16" t="s">
        <v>1846</v>
      </c>
      <c r="G298" s="15" t="str">
        <f>HYPERLINK("http://grafico.sapi.gob.ve/marcas/ef2024/2024009620.jpg","mixta")</f>
        <v>mixta</v>
      </c>
      <c r="H298" s="16" t="s">
        <v>1870</v>
      </c>
      <c r="I298" s="3"/>
      <c r="J298" s="3"/>
      <c r="K298" s="17">
        <v>45757</v>
      </c>
      <c r="L298" s="3" t="s">
        <v>2965</v>
      </c>
      <c r="M298" s="3" t="s">
        <v>2604</v>
      </c>
      <c r="N298" s="20" t="s">
        <v>2966</v>
      </c>
      <c r="O298" s="3" t="s">
        <v>2967</v>
      </c>
      <c r="P298" s="3" t="s">
        <v>2968</v>
      </c>
      <c r="Q298" s="20" t="s">
        <v>2969</v>
      </c>
      <c r="R298" s="3"/>
      <c r="S298" s="3">
        <v>1114091</v>
      </c>
      <c r="T298" s="3" t="s">
        <v>2970</v>
      </c>
      <c r="U298" s="3" t="s">
        <v>2971</v>
      </c>
      <c r="V298" s="3" t="s">
        <v>2358</v>
      </c>
      <c r="W298" s="17">
        <v>45714</v>
      </c>
      <c r="X298" s="17">
        <v>45757</v>
      </c>
      <c r="Y298" s="3">
        <v>639</v>
      </c>
      <c r="Z298" s="3" t="s">
        <v>2612</v>
      </c>
      <c r="AA298" s="17">
        <v>45714</v>
      </c>
      <c r="AB298" s="3" t="s">
        <v>4251</v>
      </c>
      <c r="AC298" s="3"/>
      <c r="AD298" s="3" t="s">
        <v>4511</v>
      </c>
      <c r="AE298" s="3"/>
      <c r="AF298" s="3"/>
      <c r="AG298" s="3"/>
      <c r="AH298" s="6">
        <v>170</v>
      </c>
      <c r="AI298" s="6"/>
      <c r="AJ298" s="6"/>
      <c r="AK298" s="3"/>
      <c r="AL298" s="3"/>
      <c r="AM298" s="23"/>
      <c r="AN298" s="3"/>
      <c r="AO298" s="3"/>
      <c r="AP298" s="3"/>
    </row>
    <row r="299" spans="1:42" ht="12.75" x14ac:dyDescent="0.25">
      <c r="A299" s="26" t="s">
        <v>1673</v>
      </c>
      <c r="B299" s="27" t="s">
        <v>4512</v>
      </c>
      <c r="C299" s="3" t="s">
        <v>1673</v>
      </c>
      <c r="D299" s="15" t="str">
        <f>HYPERLINK("http://nb1969.com/webpi/2024-009782_Webpi.HTML","2024-009782")</f>
        <v>2024-009782</v>
      </c>
      <c r="E299" s="19">
        <v>45579</v>
      </c>
      <c r="F299" s="16" t="s">
        <v>1862</v>
      </c>
      <c r="G299" s="15" t="str">
        <f>HYPERLINK("http://grafico.sapi.gob.ve/marcas/ef2024/2024009782.jpg","mixta")</f>
        <v>mixta</v>
      </c>
      <c r="H299" s="16" t="s">
        <v>2185</v>
      </c>
      <c r="I299" s="3"/>
      <c r="J299" s="3"/>
      <c r="K299" s="17">
        <v>45664</v>
      </c>
      <c r="L299" s="3" t="s">
        <v>2973</v>
      </c>
      <c r="M299" s="3" t="s">
        <v>3019</v>
      </c>
      <c r="N299" s="20" t="s">
        <v>2974</v>
      </c>
      <c r="O299" s="3" t="s">
        <v>2975</v>
      </c>
      <c r="P299" s="3"/>
      <c r="Q299" s="20" t="s">
        <v>2976</v>
      </c>
      <c r="R299" s="3"/>
      <c r="S299" s="3">
        <v>1135849</v>
      </c>
      <c r="T299" s="3" t="s">
        <v>2977</v>
      </c>
      <c r="U299" s="3" t="s">
        <v>2978</v>
      </c>
      <c r="V299" s="3" t="s">
        <v>1855</v>
      </c>
      <c r="W299" s="17">
        <v>45686</v>
      </c>
      <c r="X299" s="3"/>
      <c r="Y299" s="3">
        <v>0</v>
      </c>
      <c r="Z299" s="3" t="s">
        <v>3019</v>
      </c>
      <c r="AA299" s="17">
        <v>45686</v>
      </c>
      <c r="AB299" s="3" t="s">
        <v>4513</v>
      </c>
      <c r="AC299" s="3"/>
      <c r="AD299" s="3" t="s">
        <v>4514</v>
      </c>
      <c r="AE299" s="3"/>
      <c r="AF299" s="3"/>
      <c r="AG299" s="3"/>
      <c r="AH299" s="6">
        <v>31</v>
      </c>
      <c r="AI299" s="6"/>
      <c r="AJ299" s="6"/>
      <c r="AK299" s="3"/>
      <c r="AL299" s="3"/>
      <c r="AM299" s="23"/>
      <c r="AN299" s="3"/>
      <c r="AO299" s="3"/>
      <c r="AP299" s="3"/>
    </row>
    <row r="300" spans="1:42" ht="12.75" x14ac:dyDescent="0.25">
      <c r="A300" s="26" t="s">
        <v>1714</v>
      </c>
      <c r="B300" s="27" t="s">
        <v>4515</v>
      </c>
      <c r="C300" s="3" t="s">
        <v>1714</v>
      </c>
      <c r="D300" s="15" t="str">
        <f>HYPERLINK("http://nb1969.com/webpi/2024-009915_Webpi.HTML","2024-009915")</f>
        <v>2024-009915</v>
      </c>
      <c r="E300" s="19">
        <v>45581</v>
      </c>
      <c r="F300" s="16" t="s">
        <v>1902</v>
      </c>
      <c r="G300" s="15" t="str">
        <f>HYPERLINK("http://grafico.sapi.gob.ve/marcas/ef2024/2024009915.jpg","mixta")</f>
        <v>mixta</v>
      </c>
      <c r="H300" s="16" t="s">
        <v>1903</v>
      </c>
      <c r="I300" s="3"/>
      <c r="J300" s="3"/>
      <c r="K300" s="17">
        <v>45664</v>
      </c>
      <c r="L300" s="3" t="s">
        <v>2979</v>
      </c>
      <c r="M300" s="3" t="s">
        <v>2775</v>
      </c>
      <c r="N300" s="20" t="s">
        <v>2980</v>
      </c>
      <c r="O300" s="3" t="s">
        <v>2981</v>
      </c>
      <c r="P300" s="3" t="s">
        <v>2982</v>
      </c>
      <c r="Q300" s="20" t="s">
        <v>2983</v>
      </c>
      <c r="R300" s="3"/>
      <c r="S300" s="3">
        <v>1135855</v>
      </c>
      <c r="T300" s="3" t="s">
        <v>2984</v>
      </c>
      <c r="U300" s="3" t="s">
        <v>2985</v>
      </c>
      <c r="V300" s="3" t="s">
        <v>1855</v>
      </c>
      <c r="W300" s="17">
        <v>45684</v>
      </c>
      <c r="X300" s="3"/>
      <c r="Y300" s="3"/>
      <c r="Z300" s="3" t="s">
        <v>3220</v>
      </c>
      <c r="AA300" s="17">
        <v>45684</v>
      </c>
      <c r="AB300" s="3" t="s">
        <v>3220</v>
      </c>
      <c r="AC300" s="3"/>
      <c r="AD300" s="3" t="s">
        <v>4516</v>
      </c>
      <c r="AE300" s="3"/>
      <c r="AF300" s="3"/>
      <c r="AG300" s="3"/>
      <c r="AH300" s="6">
        <v>191</v>
      </c>
      <c r="AI300" s="6"/>
      <c r="AJ300" s="6"/>
      <c r="AK300" s="3"/>
      <c r="AL300" s="3"/>
      <c r="AM300" s="23"/>
      <c r="AN300" s="3"/>
      <c r="AO300" s="3"/>
      <c r="AP300" s="3"/>
    </row>
    <row r="301" spans="1:42" ht="12.75" x14ac:dyDescent="0.25">
      <c r="A301" s="26" t="s">
        <v>1696</v>
      </c>
      <c r="B301" s="27" t="s">
        <v>4517</v>
      </c>
      <c r="C301" s="3" t="s">
        <v>1696</v>
      </c>
      <c r="D301" s="15" t="str">
        <f>HYPERLINK("http://nb1969.com/webpi/2024-009938_Webpi.HTML","2024-009938")</f>
        <v>2024-009938</v>
      </c>
      <c r="E301" s="19">
        <v>45581</v>
      </c>
      <c r="F301" s="16" t="s">
        <v>1862</v>
      </c>
      <c r="G301" s="15" t="str">
        <f>HYPERLINK("http://grafico.sapi.gob.ve/marcas/ef2024/2024009938.jpg","mixta")</f>
        <v>mixta</v>
      </c>
      <c r="H301" s="16" t="s">
        <v>1864</v>
      </c>
      <c r="I301" s="3"/>
      <c r="J301" s="3"/>
      <c r="K301" s="17">
        <v>45757</v>
      </c>
      <c r="L301" s="3" t="s">
        <v>2986</v>
      </c>
      <c r="M301" s="3" t="s">
        <v>2604</v>
      </c>
      <c r="N301" s="20" t="s">
        <v>2987</v>
      </c>
      <c r="O301" s="3" t="s">
        <v>2256</v>
      </c>
      <c r="P301" s="3" t="s">
        <v>2988</v>
      </c>
      <c r="Q301" s="20" t="s">
        <v>2989</v>
      </c>
      <c r="R301" s="3"/>
      <c r="S301" s="3">
        <v>1127861</v>
      </c>
      <c r="T301" s="3" t="s">
        <v>2990</v>
      </c>
      <c r="U301" s="3" t="s">
        <v>2991</v>
      </c>
      <c r="V301" s="3" t="s">
        <v>1878</v>
      </c>
      <c r="W301" s="17">
        <v>45714</v>
      </c>
      <c r="X301" s="17">
        <v>45757</v>
      </c>
      <c r="Y301" s="3">
        <v>639</v>
      </c>
      <c r="Z301" s="3" t="s">
        <v>2612</v>
      </c>
      <c r="AA301" s="17">
        <v>45714</v>
      </c>
      <c r="AB301" s="3" t="s">
        <v>4251</v>
      </c>
      <c r="AC301" s="3"/>
      <c r="AD301" s="3" t="s">
        <v>4518</v>
      </c>
      <c r="AE301" s="3"/>
      <c r="AF301" s="3"/>
      <c r="AG301" s="3"/>
      <c r="AH301" s="6">
        <v>160</v>
      </c>
      <c r="AI301" s="6"/>
      <c r="AJ301" s="6"/>
      <c r="AK301" s="3"/>
      <c r="AL301" s="3"/>
      <c r="AM301" s="23"/>
      <c r="AN301" s="3"/>
      <c r="AO301" s="3"/>
      <c r="AP301" s="3"/>
    </row>
  </sheetData>
  <sortState xmlns:xlrd2="http://schemas.microsoft.com/office/spreadsheetml/2017/richdata2" ref="A2:A301">
    <sortCondition ref="A2:A301"/>
  </sortState>
  <pageMargins left="0.4" right="0.4" top="1.4" bottom="0.8" header="0.3" footer="0.3"/>
  <pageSetup paperSize="9" orientation="landscape" r:id="rId1"/>
  <headerFooter>
    <oddHeader>&amp;L&amp;G&amp;R&amp;G&amp;C&amp;F - &amp;A</oddHeader>
    <oddFooter>&amp;LNB&amp;CPag &amp;P / &amp;N&amp;R&amp;D - &amp;T</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agentes</vt:lpstr>
      <vt:lpstr>solicitantes</vt:lpstr>
      <vt:lpstr>solicitudes de marcas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Néstor Bueno</dc:creator>
  <cp:lastModifiedBy>Néstor Bueno</cp:lastModifiedBy>
  <dcterms:created xsi:type="dcterms:W3CDTF">2025-02-27T17:19:57Z</dcterms:created>
  <dcterms:modified xsi:type="dcterms:W3CDTF">2025-02-28T14:10:32Z</dcterms:modified>
</cp:coreProperties>
</file>