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عبدالرحمن\Desktop\"/>
    </mc:Choice>
  </mc:AlternateContent>
  <xr:revisionPtr revIDLastSave="0" documentId="13_ncr:1_{7E2E5299-565D-4B73-AB05-FA36209CEFF5}" xr6:coauthVersionLast="47" xr6:coauthVersionMax="47" xr10:uidLastSave="{00000000-0000-0000-0000-000000000000}"/>
  <bookViews>
    <workbookView xWindow="338" yWindow="698" windowWidth="13897" windowHeight="12202" xr2:uid="{46AF9124-F102-4071-86A7-0157C926C6C6}"/>
  </bookViews>
  <sheets>
    <sheet name="ملخص المؤشرات المالية" sheetId="3" r:id="rId1"/>
    <sheet name="تحليل التدفق النقدي للمشروع" sheetId="4" r:id="rId2"/>
    <sheet name="رسم توضيحي (1)" sheetId="5" r:id="rId3"/>
    <sheet name="رسم توضيحي (2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8" i="3"/>
  <c r="C24" i="3" s="1"/>
  <c r="C28" i="3" s="1"/>
  <c r="C9" i="3" s="1"/>
  <c r="C19" i="3"/>
  <c r="D10" i="4" l="1"/>
  <c r="C10" i="4"/>
  <c r="D8" i="4"/>
  <c r="C8" i="4"/>
  <c r="V6" i="4"/>
  <c r="V7" i="4" s="1"/>
  <c r="U6" i="4"/>
  <c r="U7" i="4" s="1"/>
  <c r="T6" i="4"/>
  <c r="T7" i="4" s="1"/>
  <c r="S6" i="4"/>
  <c r="S7" i="4" s="1"/>
  <c r="R6" i="4"/>
  <c r="R7" i="4" s="1"/>
  <c r="Q6" i="4"/>
  <c r="Q7" i="4" s="1"/>
  <c r="P6" i="4"/>
  <c r="P7" i="4" s="1"/>
  <c r="O6" i="4"/>
  <c r="O7" i="4" s="1"/>
  <c r="N6" i="4"/>
  <c r="N7" i="4" s="1"/>
  <c r="M6" i="4"/>
  <c r="M7" i="4" s="1"/>
  <c r="L6" i="4"/>
  <c r="L7" i="4" s="1"/>
  <c r="K6" i="4"/>
  <c r="K7" i="4" s="1"/>
  <c r="J6" i="4"/>
  <c r="J7" i="4" s="1"/>
  <c r="I6" i="4"/>
  <c r="I7" i="4" s="1"/>
  <c r="H6" i="4"/>
  <c r="H7" i="4" s="1"/>
  <c r="G6" i="4"/>
  <c r="G7" i="4" s="1"/>
  <c r="F6" i="4"/>
  <c r="F7" i="4" s="1"/>
  <c r="E6" i="4"/>
  <c r="E7" i="4" s="1"/>
  <c r="F11" i="3" l="1"/>
  <c r="F10" i="3"/>
  <c r="F4" i="3"/>
  <c r="F5" i="3" s="1"/>
  <c r="F9" i="4" l="1"/>
  <c r="F10" i="4" s="1"/>
  <c r="E9" i="4"/>
  <c r="E10" i="4" s="1"/>
  <c r="G9" i="4"/>
  <c r="F18" i="3" l="1"/>
  <c r="J9" i="4"/>
  <c r="J10" i="4" s="1"/>
  <c r="H9" i="4"/>
  <c r="H10" i="4" s="1"/>
  <c r="I9" i="4"/>
  <c r="I10" i="4" s="1"/>
  <c r="L9" i="4"/>
  <c r="K9" i="4"/>
  <c r="K10" i="4" s="1"/>
  <c r="G10" i="4"/>
  <c r="P9" i="4" l="1"/>
  <c r="P10" i="4" s="1"/>
  <c r="Q9" i="4"/>
  <c r="O9" i="4"/>
  <c r="O10" i="4" s="1"/>
  <c r="N9" i="4"/>
  <c r="N10" i="4" s="1"/>
  <c r="M9" i="4"/>
  <c r="M10" i="4" s="1"/>
  <c r="L10" i="4"/>
  <c r="V9" i="4" l="1"/>
  <c r="V10" i="4" s="1"/>
  <c r="U9" i="4"/>
  <c r="U10" i="4" s="1"/>
  <c r="T9" i="4"/>
  <c r="T10" i="4" s="1"/>
  <c r="S9" i="4"/>
  <c r="S10" i="4" s="1"/>
  <c r="R9" i="4"/>
  <c r="Q10" i="4"/>
  <c r="R10" i="4" l="1"/>
  <c r="F16" i="3" s="1"/>
  <c r="F12" i="3"/>
  <c r="F13" i="3" l="1"/>
  <c r="F14" i="3"/>
  <c r="F15" i="3"/>
</calcChain>
</file>

<file path=xl/sharedStrings.xml><?xml version="1.0" encoding="utf-8"?>
<sst xmlns="http://schemas.openxmlformats.org/spreadsheetml/2006/main" count="42" uniqueCount="41">
  <si>
    <t>معدل الرسملة</t>
  </si>
  <si>
    <t>IRR</t>
  </si>
  <si>
    <t>NPV</t>
  </si>
  <si>
    <t xml:space="preserve">تكاليف التطوير </t>
  </si>
  <si>
    <t>استئجار الأرض</t>
  </si>
  <si>
    <t>صافي الدخل</t>
  </si>
  <si>
    <t>مخصص شراء الأرض</t>
  </si>
  <si>
    <t>نسبة التأجير من صافي الدخل</t>
  </si>
  <si>
    <t>عدد السنوات</t>
  </si>
  <si>
    <t>فترة السماح (سنوات)</t>
  </si>
  <si>
    <t>زيادة إيجارية متكررة (سنوات)</t>
  </si>
  <si>
    <t>نسبة الزيادة الإيجارية</t>
  </si>
  <si>
    <t>متوسط الأجرة السنوية</t>
  </si>
  <si>
    <t xml:space="preserve">إجمالي الدخل </t>
  </si>
  <si>
    <t>إجمالي الدخل</t>
  </si>
  <si>
    <t>متوسط صافي الدخل السنوي</t>
  </si>
  <si>
    <t>متوسط الدخل السنوي</t>
  </si>
  <si>
    <t>الإيجار السنوي (قيمة العطاء المقترح)</t>
  </si>
  <si>
    <t>نسبة التأجير من إجمالي الدخل</t>
  </si>
  <si>
    <t>معامل البناء</t>
  </si>
  <si>
    <t>نسبة البناء</t>
  </si>
  <si>
    <t>إجمالي مسطحات البناء (م2)</t>
  </si>
  <si>
    <t>أعمال الموقع العام (م2)</t>
  </si>
  <si>
    <t>مسطح القبو (م2)</t>
  </si>
  <si>
    <t>مساحة الأرض (م2)</t>
  </si>
  <si>
    <t>تكلفة البناء (ريال/متر2)</t>
  </si>
  <si>
    <t>تكاليف غير مباشرة</t>
  </si>
  <si>
    <t>تكاليف التصميم والإشراف الهندسي</t>
  </si>
  <si>
    <t>تكلفة أعمال الموقع العام (ريال/متر2)</t>
  </si>
  <si>
    <t>تكلفة القبو (ريال/متر2)</t>
  </si>
  <si>
    <t>إجمالي تكلفة الإنشاءات</t>
  </si>
  <si>
    <t>مخاطر ارتفاع الأسعار</t>
  </si>
  <si>
    <t>إجمالي تكاليف التطوير</t>
  </si>
  <si>
    <t>مدة العقد (سنوات)</t>
  </si>
  <si>
    <t>تكاليف التطوير (تكاليف رأسمالية)</t>
  </si>
  <si>
    <t>نسبة التأجير من مخصص شراء الأرض</t>
  </si>
  <si>
    <t>صافي القيمة الحالية للتدفقات النقدية</t>
  </si>
  <si>
    <t xml:space="preserve">صافي التدفقات النقدية </t>
  </si>
  <si>
    <t>مدخلات تتطلب تعديل على الجدول في ورقة (تحليل التدفق النقدي للمشروع)</t>
  </si>
  <si>
    <t>خلية تتطلب إدخال بيانات</t>
  </si>
  <si>
    <t>خلية تظهر كنتيجة لمعادلة حسابية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</si>
</sst>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ر.س.‏&quot;;[Red]\-#,##0.00\ &quot;ر.س.‏&quot;"/>
    <numFmt numFmtId="43" formatCode="_-* #,##0.00_-;\-* #,##0.00_-;_-* &quot;-&quot;??_-;_-@_-"/>
    <numFmt numFmtId="164" formatCode="#,##0.00\ &quot;ر.س.‏&quot;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3" fontId="2" fillId="0" borderId="8" xfId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43" fontId="0" fillId="4" borderId="0" xfId="1" applyFont="1" applyFill="1" applyBorder="1" applyAlignment="1">
      <alignment horizontal="center" vertical="center"/>
    </xf>
    <xf numFmtId="43" fontId="0" fillId="2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10" fontId="2" fillId="0" borderId="6" xfId="2" applyNumberFormat="1" applyFont="1" applyBorder="1" applyAlignment="1">
      <alignment horizontal="center"/>
    </xf>
    <xf numFmtId="43" fontId="0" fillId="3" borderId="0" xfId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9" fontId="2" fillId="0" borderId="13" xfId="2" applyFont="1" applyBorder="1" applyAlignment="1">
      <alignment horizontal="center"/>
    </xf>
    <xf numFmtId="10" fontId="2" fillId="0" borderId="13" xfId="2" applyNumberFormat="1" applyFont="1" applyBorder="1" applyAlignment="1">
      <alignment horizontal="center"/>
    </xf>
    <xf numFmtId="164" fontId="2" fillId="0" borderId="13" xfId="1" applyNumberFormat="1" applyFont="1" applyBorder="1" applyAlignment="1">
      <alignment horizontal="center"/>
    </xf>
    <xf numFmtId="10" fontId="2" fillId="0" borderId="14" xfId="2" applyNumberFormat="1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43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3" borderId="4" xfId="1" applyFont="1" applyFill="1" applyBorder="1" applyAlignment="1">
      <alignment horizontal="center" vertical="center"/>
    </xf>
    <xf numFmtId="0" fontId="2" fillId="0" borderId="13" xfId="1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43" fontId="2" fillId="0" borderId="12" xfId="1" applyFon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8" borderId="0" xfId="1" applyNumberFormat="1" applyFont="1" applyFill="1" applyBorder="1" applyAlignment="1">
      <alignment horizontal="center" vertical="center"/>
    </xf>
    <xf numFmtId="43" fontId="0" fillId="8" borderId="0" xfId="1" applyFont="1" applyFill="1" applyBorder="1" applyAlignment="1">
      <alignment horizontal="center" vertical="center"/>
    </xf>
    <xf numFmtId="43" fontId="0" fillId="8" borderId="4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8" fontId="5" fillId="5" borderId="4" xfId="0" applyNumberFormat="1" applyFont="1" applyFill="1" applyBorder="1" applyAlignment="1">
      <alignment horizontal="center"/>
    </xf>
    <xf numFmtId="8" fontId="5" fillId="5" borderId="2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9" fontId="5" fillId="5" borderId="4" xfId="2" applyFont="1" applyFill="1" applyBorder="1" applyAlignment="1">
      <alignment horizontal="center"/>
    </xf>
    <xf numFmtId="9" fontId="5" fillId="5" borderId="4" xfId="0" applyNumberFormat="1" applyFont="1" applyFill="1" applyBorder="1" applyAlignment="1">
      <alignment horizontal="center"/>
    </xf>
    <xf numFmtId="8" fontId="5" fillId="5" borderId="6" xfId="0" applyNumberFormat="1" applyFont="1" applyFill="1" applyBorder="1" applyAlignment="1">
      <alignment horizontal="center"/>
    </xf>
    <xf numFmtId="43" fontId="5" fillId="5" borderId="13" xfId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8" fontId="3" fillId="7" borderId="12" xfId="0" applyNumberFormat="1" applyFont="1" applyFill="1" applyBorder="1" applyAlignment="1">
      <alignment horizontal="center" vertical="center"/>
    </xf>
    <xf numFmtId="8" fontId="3" fillId="7" borderId="14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2" fillId="9" borderId="12" xfId="2" applyNumberFormat="1" applyFont="1" applyFill="1" applyBorder="1" applyAlignment="1">
      <alignment horizontal="center"/>
    </xf>
    <xf numFmtId="0" fontId="2" fillId="9" borderId="13" xfId="2" applyNumberFormat="1" applyFont="1" applyFill="1" applyBorder="1" applyAlignment="1">
      <alignment horizontal="center"/>
    </xf>
    <xf numFmtId="9" fontId="2" fillId="9" borderId="13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</xdr:row>
          <xdr:rowOff>0</xdr:rowOff>
        </xdr:from>
        <xdr:to>
          <xdr:col>5</xdr:col>
          <xdr:colOff>1562100</xdr:colOff>
          <xdr:row>20</xdr:row>
          <xdr:rowOff>166688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1">
                <a:defRPr sz="1000"/>
              </a:pPr>
              <a:r>
                <a:rPr lang="ar-SA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اضغط للوصول إلى أعلى عطاء سنوي يمكن تقديمه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414337</xdr:colOff>
      <xdr:row>2</xdr:row>
      <xdr:rowOff>166686</xdr:rowOff>
    </xdr:from>
    <xdr:ext cx="3519489" cy="340995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40753199" y="509586"/>
          <a:ext cx="3519489" cy="3409952"/>
        </a:xfrm>
        <a:prstGeom prst="rect">
          <a:avLst/>
        </a:prstGeom>
        <a:solidFill>
          <a:schemeClr val="tx2">
            <a:lumMod val="90000"/>
            <a:lumOff val="1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ctr">
          <a:noAutofit/>
        </a:bodyPr>
        <a:lstStyle/>
        <a:p>
          <a:pPr algn="r" rtl="1"/>
          <a:r>
            <a:rPr lang="ar-SA" sz="1100" b="1">
              <a:solidFill>
                <a:schemeClr val="bg1"/>
              </a:solidFill>
            </a:rPr>
            <a:t>إيضاحات :</a:t>
          </a:r>
        </a:p>
        <a:p>
          <a:pPr algn="r" rtl="1"/>
          <a:r>
            <a:rPr lang="ar-SA" sz="1100">
              <a:solidFill>
                <a:schemeClr val="bg1"/>
              </a:solidFill>
            </a:rPr>
            <a:t>* (مدة العقد) مرتبطة بورقة </a:t>
          </a:r>
          <a:r>
            <a:rPr lang="ar-SA" sz="1100" u="sng">
              <a:solidFill>
                <a:schemeClr val="bg1"/>
              </a:solidFill>
            </a:rPr>
            <a:t>(تحليل التدفق النقدي للمشروع)</a:t>
          </a:r>
          <a:r>
            <a:rPr lang="ar-SA" sz="1100" baseline="0">
              <a:solidFill>
                <a:schemeClr val="bg1"/>
              </a:solidFill>
            </a:rPr>
            <a:t> ويمكن تعديل عدد السنوات الواردة بها بالزيادة أو التقليل على أن يتم مراعاة تعديل نطاقات المعادلات المرتبطة بها في ورقة </a:t>
          </a:r>
          <a:r>
            <a:rPr lang="ar-SA" sz="1100" u="sng" baseline="0">
              <a:solidFill>
                <a:schemeClr val="bg1"/>
              </a:solidFill>
            </a:rPr>
            <a:t>(ملخص المؤشرات المالية)</a:t>
          </a:r>
          <a:r>
            <a:rPr lang="ar-SA" sz="1100" baseline="0">
              <a:solidFill>
                <a:schemeClr val="bg1"/>
              </a:solidFill>
            </a:rPr>
            <a:t> وهي (صافي القيمة الحالية للتدفقات النقدية) و (متوسط الدخل السنوي) و (متوسط صافي الدخل السنوي) و (متوسط الأجرة السنوية) و (</a:t>
          </a:r>
          <a:r>
            <a:rPr lang="en-US" sz="1100" baseline="0">
              <a:solidFill>
                <a:schemeClr val="bg1"/>
              </a:solidFill>
            </a:rPr>
            <a:t>IRR</a:t>
          </a:r>
          <a:r>
            <a:rPr lang="ar-SA" sz="1100" baseline="0">
              <a:solidFill>
                <a:schemeClr val="bg1"/>
              </a:solidFill>
            </a:rPr>
            <a:t>) و (</a:t>
          </a:r>
          <a:r>
            <a:rPr lang="en-US" sz="1100" baseline="0">
              <a:solidFill>
                <a:schemeClr val="bg1"/>
              </a:solidFill>
            </a:rPr>
            <a:t>NPV</a:t>
          </a:r>
          <a:r>
            <a:rPr lang="ar-SA" sz="1100" baseline="0">
              <a:solidFill>
                <a:schemeClr val="bg1"/>
              </a:solidFill>
            </a:rPr>
            <a:t>)</a:t>
          </a:r>
          <a:r>
            <a:rPr lang="en-US" sz="1100" baseline="0">
              <a:solidFill>
                <a:schemeClr val="bg1"/>
              </a:solidFill>
            </a:rPr>
            <a:t>.</a:t>
          </a:r>
          <a:endParaRPr lang="ar-SA" sz="1100" baseline="0">
            <a:solidFill>
              <a:schemeClr val="bg1"/>
            </a:solidFill>
          </a:endParaRPr>
        </a:p>
        <a:p>
          <a:pPr algn="r" rtl="1"/>
          <a:r>
            <a:rPr lang="ar-SA" sz="1100" baseline="0">
              <a:solidFill>
                <a:schemeClr val="bg1"/>
              </a:solidFill>
            </a:rPr>
            <a:t>* (فترة السماح) يتم التعويض عنها بقيمة صفر عن (السنة/السنوات) الغير مدفوعة للصف الخاص الذي يخص (استئجارالأرض)  بورقة (تحليل التدفق النقدي للمشروع) حسب مواصفات الفرصة المراد التقديم عليها</a:t>
          </a:r>
          <a:r>
            <a:rPr lang="en-US" sz="1100" baseline="0">
              <a:solidFill>
                <a:schemeClr val="bg1"/>
              </a:solidFill>
            </a:rPr>
            <a:t>.</a:t>
          </a:r>
          <a:endParaRPr lang="ar-SA" sz="1100" baseline="0">
            <a:solidFill>
              <a:schemeClr val="bg1"/>
            </a:solidFill>
          </a:endParaRPr>
        </a:p>
        <a:p>
          <a:pPr algn="r" rtl="1"/>
          <a:r>
            <a:rPr lang="ar-SA" sz="1100" baseline="0">
              <a:solidFill>
                <a:schemeClr val="bg1"/>
              </a:solidFill>
            </a:rPr>
            <a:t>* (الزيادة الإيجارية المتكررة) و (نسبة الزيادة الإيجارية) منعكسة في الصف الخاص بقيمة (استئجار الأرض) حسب السنوات في ورقة </a:t>
          </a:r>
          <a:r>
            <a:rPr lang="ar-SA" sz="1100" u="sng" baseline="0">
              <a:solidFill>
                <a:schemeClr val="bg1"/>
              </a:solidFill>
            </a:rPr>
            <a:t>(تحليل التدفق النقدي للمشروع)</a:t>
          </a:r>
          <a:r>
            <a:rPr lang="en-US" sz="1100" u="sng" baseline="0">
              <a:solidFill>
                <a:schemeClr val="bg1"/>
              </a:solidFill>
            </a:rPr>
            <a:t>.</a:t>
          </a:r>
          <a:endParaRPr lang="ar-SA" sz="1100" u="sng" baseline="0">
            <a:solidFill>
              <a:schemeClr val="bg1"/>
            </a:solidFill>
          </a:endParaRPr>
        </a:p>
        <a:p>
          <a:pPr algn="r" rtl="1"/>
          <a:r>
            <a:rPr lang="ar-SA" sz="1100" baseline="0">
              <a:solidFill>
                <a:schemeClr val="bg1"/>
              </a:solidFill>
            </a:rPr>
            <a:t>* (تكاليف التطوير) يمكن الاستعانة بالجدول المستخدم حالياً أو إدخال إجمالي التكاليف بشكل مباشر</a:t>
          </a:r>
          <a:r>
            <a:rPr lang="en-US" sz="1100" baseline="0">
              <a:solidFill>
                <a:schemeClr val="bg1"/>
              </a:solidFill>
            </a:rPr>
            <a:t>.</a:t>
          </a:r>
          <a:endParaRPr lang="ar-SA" sz="1100" baseline="0">
            <a:solidFill>
              <a:schemeClr val="bg1"/>
            </a:solidFill>
          </a:endParaRPr>
        </a:p>
        <a:p>
          <a:pPr algn="r" rtl="1"/>
          <a:r>
            <a:rPr lang="ar-SA" sz="1100" baseline="0">
              <a:solidFill>
                <a:schemeClr val="bg1"/>
              </a:solidFill>
            </a:rPr>
            <a:t>* (مخصص شراء الأرض) هي القيمة المتبقية من (صافي القيمة الحالية للتدفقات النقدية) بعد خصم (تكاليف التطوير)</a:t>
          </a:r>
          <a:r>
            <a:rPr lang="en-US" sz="1100" baseline="0">
              <a:solidFill>
                <a:schemeClr val="bg1"/>
              </a:solidFill>
            </a:rPr>
            <a:t>.</a:t>
          </a:r>
          <a:endParaRPr lang="ar-SA" sz="1100" baseline="0">
            <a:solidFill>
              <a:schemeClr val="bg1"/>
            </a:solidFill>
          </a:endParaRPr>
        </a:p>
        <a:p>
          <a:pPr algn="r" rtl="1"/>
          <a:r>
            <a:rPr lang="ar-SA" sz="1100" baseline="0">
              <a:solidFill>
                <a:schemeClr val="bg1"/>
              </a:solidFill>
            </a:rPr>
            <a:t>* أيقونة (اضغط للوصول إلى أعلى عطاء سنوي يمكن تقديمه) تعتمد على إيجاد أعلى رقم يخص (قيمة العطاء المقترح) وذلك عندما تكون صافي التدفقات النقدية للمشروع (</a:t>
          </a:r>
          <a:r>
            <a:rPr lang="en-US" sz="1100" baseline="0">
              <a:solidFill>
                <a:schemeClr val="bg1"/>
              </a:solidFill>
            </a:rPr>
            <a:t>NPV</a:t>
          </a:r>
          <a:r>
            <a:rPr lang="ar-SA" sz="1100" baseline="0">
              <a:solidFill>
                <a:schemeClr val="bg1"/>
              </a:solidFill>
            </a:rPr>
            <a:t>) صفر وهو أقل مؤشر مقبول للدخول في الفرصة الاستثمارية</a:t>
          </a:r>
          <a:r>
            <a:rPr lang="en-US" sz="1100" baseline="0">
              <a:solidFill>
                <a:schemeClr val="bg1"/>
              </a:solidFill>
            </a:rPr>
            <a:t>.</a:t>
          </a:r>
          <a:endParaRPr lang="ar-SA" sz="1100" baseline="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7</xdr:col>
      <xdr:colOff>1293922</xdr:colOff>
      <xdr:row>31</xdr:row>
      <xdr:rowOff>4769</xdr:rowOff>
    </xdr:from>
    <xdr:to>
      <xdr:col>11</xdr:col>
      <xdr:colOff>222684</xdr:colOff>
      <xdr:row>36</xdr:row>
      <xdr:rowOff>76366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9678029" y="6400807"/>
          <a:ext cx="3291212" cy="928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409577</xdr:colOff>
      <xdr:row>20</xdr:row>
      <xdr:rowOff>128580</xdr:rowOff>
    </xdr:from>
    <xdr:to>
      <xdr:col>12</xdr:col>
      <xdr:colOff>614689</xdr:colOff>
      <xdr:row>26</xdr:row>
      <xdr:rowOff>28727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0731911" y="6400793"/>
          <a:ext cx="3291212" cy="9288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514347</xdr:colOff>
      <xdr:row>39</xdr:row>
      <xdr:rowOff>90499</xdr:rowOff>
    </xdr:from>
    <xdr:to>
      <xdr:col>19</xdr:col>
      <xdr:colOff>376559</xdr:colOff>
      <xdr:row>44</xdr:row>
      <xdr:rowOff>162096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2740441" y="6777049"/>
          <a:ext cx="3291212" cy="928847"/>
        </a:xfrm>
        <a:prstGeom prst="rect">
          <a:avLst/>
        </a:prstGeom>
      </xdr:spPr>
    </xdr:pic>
    <xdr:clientData/>
  </xdr:twoCellAnchor>
  <xdr:twoCellAnchor editAs="oneCell">
    <xdr:from>
      <xdr:col>4</xdr:col>
      <xdr:colOff>12525</xdr:colOff>
      <xdr:row>7</xdr:row>
      <xdr:rowOff>33343</xdr:rowOff>
    </xdr:from>
    <xdr:to>
      <xdr:col>17</xdr:col>
      <xdr:colOff>87616</xdr:colOff>
      <xdr:row>36</xdr:row>
      <xdr:rowOff>14292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4400984" y="1233493"/>
          <a:ext cx="8990491" cy="4952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8</xdr:row>
      <xdr:rowOff>161929</xdr:rowOff>
    </xdr:from>
    <xdr:to>
      <xdr:col>17</xdr:col>
      <xdr:colOff>74458</xdr:colOff>
      <xdr:row>33</xdr:row>
      <xdr:rowOff>154604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4414142" y="1533529"/>
          <a:ext cx="8989857" cy="4278925"/>
        </a:xfrm>
        <a:prstGeom prst="rect">
          <a:avLst/>
        </a:prstGeom>
      </xdr:spPr>
    </xdr:pic>
    <xdr:clientData/>
  </xdr:twoCellAnchor>
  <xdr:twoCellAnchor editAs="oneCell">
    <xdr:from>
      <xdr:col>14</xdr:col>
      <xdr:colOff>509584</xdr:colOff>
      <xdr:row>37</xdr:row>
      <xdr:rowOff>52389</xdr:rowOff>
    </xdr:from>
    <xdr:to>
      <xdr:col>19</xdr:col>
      <xdr:colOff>371796</xdr:colOff>
      <xdr:row>42</xdr:row>
      <xdr:rowOff>123986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2745204" y="6396039"/>
          <a:ext cx="3291212" cy="928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6121-9705-4D8C-B19E-2C162F758AF4}">
  <sheetPr codeName="Sheet1">
    <tabColor theme="3" tint="0.499984740745262"/>
  </sheetPr>
  <dimension ref="B2:I38"/>
  <sheetViews>
    <sheetView showGridLines="0" showRowColHeaders="0" rightToLeft="1" tabSelected="1" topLeftCell="A2" workbookViewId="0">
      <selection activeCell="F16" sqref="F16"/>
    </sheetView>
  </sheetViews>
  <sheetFormatPr defaultColWidth="5.5625" defaultRowHeight="13.5" x14ac:dyDescent="0.35"/>
  <cols>
    <col min="1" max="1" width="12.25" customWidth="1"/>
    <col min="2" max="2" width="25.5625" customWidth="1"/>
    <col min="3" max="3" width="20.5625" customWidth="1"/>
    <col min="4" max="4" width="5.5625" customWidth="1"/>
    <col min="5" max="5" width="25.5625" customWidth="1"/>
    <col min="6" max="6" width="20.5625" customWidth="1"/>
    <col min="7" max="7" width="5.5625" customWidth="1"/>
    <col min="8" max="8" width="25.5625" customWidth="1"/>
    <col min="9" max="9" width="20.5625" customWidth="1"/>
  </cols>
  <sheetData>
    <row r="2" spans="2:6" ht="84.75" customHeight="1" x14ac:dyDescent="0.35"/>
    <row r="3" spans="2:6" ht="13.9" thickBot="1" x14ac:dyDescent="0.4"/>
    <row r="4" spans="2:6" ht="13.9" x14ac:dyDescent="0.4">
      <c r="B4" s="52" t="s">
        <v>33</v>
      </c>
      <c r="C4" s="64">
        <v>20</v>
      </c>
      <c r="E4" s="14" t="s">
        <v>36</v>
      </c>
      <c r="F4" s="45">
        <f>NPV(C8,'تحليل التدفق النقدي للمشروع'!C7:V7)</f>
        <v>65894970.584929556</v>
      </c>
    </row>
    <row r="5" spans="2:6" ht="13.9" x14ac:dyDescent="0.4">
      <c r="B5" s="53" t="s">
        <v>9</v>
      </c>
      <c r="C5" s="65">
        <v>2</v>
      </c>
      <c r="E5" s="15" t="s">
        <v>6</v>
      </c>
      <c r="F5" s="44">
        <f>F4-$C$9</f>
        <v>6600150.5849295557</v>
      </c>
    </row>
    <row r="6" spans="2:6" ht="14.25" thickBot="1" x14ac:dyDescent="0.45">
      <c r="B6" s="53" t="s">
        <v>10</v>
      </c>
      <c r="C6" s="65">
        <v>5</v>
      </c>
      <c r="E6" s="32" t="s">
        <v>35</v>
      </c>
      <c r="F6" s="12">
        <v>0.18608906284885368</v>
      </c>
    </row>
    <row r="7" spans="2:6" ht="13.9" x14ac:dyDescent="0.4">
      <c r="B7" s="53" t="s">
        <v>11</v>
      </c>
      <c r="C7" s="66">
        <v>0.1</v>
      </c>
    </row>
    <row r="8" spans="2:6" ht="13.9" x14ac:dyDescent="0.4">
      <c r="B8" s="30" t="s">
        <v>0</v>
      </c>
      <c r="C8" s="17">
        <v>7.0000000000000007E-2</v>
      </c>
    </row>
    <row r="9" spans="2:6" ht="14.25" thickBot="1" x14ac:dyDescent="0.45">
      <c r="B9" s="15" t="s">
        <v>34</v>
      </c>
      <c r="C9" s="44">
        <f>$C$28</f>
        <v>59294820</v>
      </c>
    </row>
    <row r="10" spans="2:6" ht="13.9" x14ac:dyDescent="0.4">
      <c r="B10" s="30" t="s">
        <v>14</v>
      </c>
      <c r="C10" s="18">
        <v>30000000</v>
      </c>
      <c r="E10" s="14" t="s">
        <v>16</v>
      </c>
      <c r="F10" s="46">
        <f>AVERAGE('تحليل التدفق النقدي للمشروع'!C6:V6)</f>
        <v>27000000</v>
      </c>
    </row>
    <row r="11" spans="2:6" ht="14.25" thickBot="1" x14ac:dyDescent="0.45">
      <c r="B11" s="31" t="s">
        <v>5</v>
      </c>
      <c r="C11" s="19">
        <v>0.25</v>
      </c>
      <c r="E11" s="15" t="s">
        <v>15</v>
      </c>
      <c r="F11" s="47">
        <f>AVERAGE('تحليل التدفق النقدي للمشروع'!C7:V7)</f>
        <v>6750000</v>
      </c>
    </row>
    <row r="12" spans="2:6" ht="13.9" x14ac:dyDescent="0.4">
      <c r="B12" s="5"/>
      <c r="C12" s="5"/>
      <c r="E12" s="15" t="s">
        <v>12</v>
      </c>
      <c r="F12" s="47">
        <f>AVERAGE('تحليل التدفق النقدي للمشروع'!C9:V9)</f>
        <v>1302215.8411907586</v>
      </c>
    </row>
    <row r="13" spans="2:6" ht="13.9" x14ac:dyDescent="0.4">
      <c r="B13" s="5"/>
      <c r="C13" s="5"/>
      <c r="E13" s="15" t="s">
        <v>18</v>
      </c>
      <c r="F13" s="48">
        <f>F12/F10</f>
        <v>4.8230216340398466E-2</v>
      </c>
    </row>
    <row r="14" spans="2:6" ht="14.25" thickBot="1" x14ac:dyDescent="0.45">
      <c r="B14" s="5"/>
      <c r="C14" s="5"/>
      <c r="E14" s="15" t="s">
        <v>7</v>
      </c>
      <c r="F14" s="48">
        <f>F12/F11</f>
        <v>0.19292086536159386</v>
      </c>
    </row>
    <row r="15" spans="2:6" ht="13.9" x14ac:dyDescent="0.4">
      <c r="B15" s="29" t="s">
        <v>24</v>
      </c>
      <c r="C15" s="27">
        <v>10000</v>
      </c>
      <c r="E15" s="15" t="s">
        <v>1</v>
      </c>
      <c r="F15" s="49">
        <f>IRR('تحليل التدفق النقدي للمشروع'!C10:V10)</f>
        <v>7.0000000000000062E-2</v>
      </c>
    </row>
    <row r="16" spans="2:6" ht="14.25" thickBot="1" x14ac:dyDescent="0.45">
      <c r="B16" s="30" t="s">
        <v>19</v>
      </c>
      <c r="C16" s="25">
        <v>2.5</v>
      </c>
      <c r="E16" s="28" t="s">
        <v>2</v>
      </c>
      <c r="F16" s="50">
        <f>NPV(C8,'تحليل التدفق النقدي للمشروع'!C10:V10)</f>
        <v>6.9631594363774094E-9</v>
      </c>
    </row>
    <row r="17" spans="2:9" ht="14.25" thickBot="1" x14ac:dyDescent="0.45">
      <c r="B17" s="30" t="s">
        <v>20</v>
      </c>
      <c r="C17" s="16">
        <v>0.6</v>
      </c>
    </row>
    <row r="18" spans="2:9" ht="14.25" customHeight="1" x14ac:dyDescent="0.4">
      <c r="B18" s="26" t="s">
        <v>21</v>
      </c>
      <c r="C18" s="51">
        <f>$C$15*$C$16</f>
        <v>25000</v>
      </c>
      <c r="E18" s="54" t="s">
        <v>17</v>
      </c>
      <c r="F18" s="60">
        <f>'تحليل التدفق النقدي للمشروع'!E9</f>
        <v>1228215.8370108544</v>
      </c>
    </row>
    <row r="19" spans="2:9" ht="14.25" thickBot="1" x14ac:dyDescent="0.45">
      <c r="B19" s="26" t="s">
        <v>22</v>
      </c>
      <c r="C19" s="51">
        <f>$C$15-($C$15*$C$17)</f>
        <v>4000</v>
      </c>
      <c r="E19" s="55"/>
      <c r="F19" s="61"/>
    </row>
    <row r="20" spans="2:9" ht="13.9" x14ac:dyDescent="0.4">
      <c r="B20" s="26" t="s">
        <v>23</v>
      </c>
      <c r="C20" s="51">
        <f>$C$15</f>
        <v>10000</v>
      </c>
    </row>
    <row r="21" spans="2:9" ht="13.9" x14ac:dyDescent="0.4">
      <c r="B21" s="30" t="s">
        <v>25</v>
      </c>
      <c r="C21" s="18">
        <v>2000</v>
      </c>
    </row>
    <row r="22" spans="2:9" ht="14.25" thickBot="1" x14ac:dyDescent="0.45">
      <c r="B22" s="30" t="s">
        <v>28</v>
      </c>
      <c r="C22" s="18">
        <v>500</v>
      </c>
    </row>
    <row r="23" spans="2:9" ht="13.9" x14ac:dyDescent="0.4">
      <c r="B23" s="30" t="s">
        <v>29</v>
      </c>
      <c r="C23" s="18">
        <v>3000</v>
      </c>
      <c r="H23" s="56" t="s">
        <v>39</v>
      </c>
      <c r="I23" s="57"/>
    </row>
    <row r="24" spans="2:9" ht="13.9" x14ac:dyDescent="0.4">
      <c r="B24" s="15" t="s">
        <v>30</v>
      </c>
      <c r="C24" s="44">
        <f>(C21*C18)+(C22*C19)+(C23+C20)</f>
        <v>52013000</v>
      </c>
      <c r="H24" s="58" t="s">
        <v>40</v>
      </c>
      <c r="I24" s="59"/>
    </row>
    <row r="25" spans="2:9" ht="14.25" thickBot="1" x14ac:dyDescent="0.45">
      <c r="B25" s="30" t="s">
        <v>27</v>
      </c>
      <c r="C25" s="16">
        <v>7.0000000000000007E-2</v>
      </c>
      <c r="H25" s="62" t="s">
        <v>38</v>
      </c>
      <c r="I25" s="63"/>
    </row>
    <row r="26" spans="2:9" ht="13.9" x14ac:dyDescent="0.4">
      <c r="B26" s="30" t="s">
        <v>26</v>
      </c>
      <c r="C26" s="16">
        <v>0.05</v>
      </c>
    </row>
    <row r="27" spans="2:9" ht="13.9" x14ac:dyDescent="0.4">
      <c r="B27" s="30" t="s">
        <v>31</v>
      </c>
      <c r="C27" s="16">
        <v>0.02</v>
      </c>
    </row>
    <row r="28" spans="2:9" ht="14.25" thickBot="1" x14ac:dyDescent="0.45">
      <c r="B28" s="28" t="s">
        <v>32</v>
      </c>
      <c r="C28" s="50">
        <f>C24+(C24*C25)+(C24*C26)+(C24*C27)</f>
        <v>59294820</v>
      </c>
      <c r="E28" s="33"/>
    </row>
    <row r="29" spans="2:9" x14ac:dyDescent="0.35">
      <c r="B29" s="5"/>
      <c r="C29" s="7"/>
    </row>
    <row r="30" spans="2:9" x14ac:dyDescent="0.35">
      <c r="B30" s="5"/>
      <c r="C30" s="7"/>
    </row>
    <row r="38" ht="22.5" customHeight="1" x14ac:dyDescent="0.35"/>
  </sheetData>
  <mergeCells count="5">
    <mergeCell ref="E18:E19"/>
    <mergeCell ref="H23:I23"/>
    <mergeCell ref="H24:I24"/>
    <mergeCell ref="F18:F19"/>
    <mergeCell ref="H25:I2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Macro3">
                <anchor moveWithCells="1" siz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1562100</xdr:colOff>
                    <xdr:row>20</xdr:row>
                    <xdr:rowOff>166688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B7AF-F89E-4506-A19F-357303E5D7B8}">
  <sheetPr codeName="Sheet2">
    <tabColor theme="7" tint="0.59999389629810485"/>
  </sheetPr>
  <dimension ref="B3:V10"/>
  <sheetViews>
    <sheetView showGridLines="0" showRowColHeaders="0" rightToLeft="1" topLeftCell="A3" workbookViewId="0">
      <selection activeCell="M9" sqref="M9"/>
    </sheetView>
  </sheetViews>
  <sheetFormatPr defaultRowHeight="13.5" x14ac:dyDescent="0.35"/>
  <cols>
    <col min="2" max="2" width="23.8125" bestFit="1" customWidth="1"/>
    <col min="3" max="22" width="13.5" bestFit="1" customWidth="1"/>
  </cols>
  <sheetData>
    <row r="3" spans="2:22" ht="177.85" customHeight="1" x14ac:dyDescent="0.35"/>
    <row r="4" spans="2:22" ht="13.9" thickBot="1" x14ac:dyDescent="0.4"/>
    <row r="5" spans="2:22" s="2" customFormat="1" ht="29.65" customHeight="1" x14ac:dyDescent="0.35">
      <c r="B5" s="38" t="s">
        <v>8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4">
        <v>20</v>
      </c>
    </row>
    <row r="6" spans="2:22" s="37" customFormat="1" ht="20" customHeight="1" x14ac:dyDescent="0.35">
      <c r="B6" s="39" t="s">
        <v>13</v>
      </c>
      <c r="C6" s="34">
        <v>0</v>
      </c>
      <c r="D6" s="34">
        <v>0</v>
      </c>
      <c r="E6" s="35">
        <f>'ملخص المؤشرات المالية'!$C$10</f>
        <v>30000000</v>
      </c>
      <c r="F6" s="35">
        <f>'ملخص المؤشرات المالية'!$C$10</f>
        <v>30000000</v>
      </c>
      <c r="G6" s="35">
        <f>'ملخص المؤشرات المالية'!$C$10</f>
        <v>30000000</v>
      </c>
      <c r="H6" s="35">
        <f>'ملخص المؤشرات المالية'!$C$10</f>
        <v>30000000</v>
      </c>
      <c r="I6" s="35">
        <f>'ملخص المؤشرات المالية'!$C$10</f>
        <v>30000000</v>
      </c>
      <c r="J6" s="35">
        <f>'ملخص المؤشرات المالية'!$C$10</f>
        <v>30000000</v>
      </c>
      <c r="K6" s="35">
        <f>'ملخص المؤشرات المالية'!$C$10</f>
        <v>30000000</v>
      </c>
      <c r="L6" s="35">
        <f>'ملخص المؤشرات المالية'!$C$10</f>
        <v>30000000</v>
      </c>
      <c r="M6" s="35">
        <f>'ملخص المؤشرات المالية'!$C$10</f>
        <v>30000000</v>
      </c>
      <c r="N6" s="35">
        <f>'ملخص المؤشرات المالية'!$C$10</f>
        <v>30000000</v>
      </c>
      <c r="O6" s="35">
        <f>'ملخص المؤشرات المالية'!$C$10</f>
        <v>30000000</v>
      </c>
      <c r="P6" s="35">
        <f>'ملخص المؤشرات المالية'!$C$10</f>
        <v>30000000</v>
      </c>
      <c r="Q6" s="35">
        <f>'ملخص المؤشرات المالية'!$C$10</f>
        <v>30000000</v>
      </c>
      <c r="R6" s="35">
        <f>'ملخص المؤشرات المالية'!$C$10</f>
        <v>30000000</v>
      </c>
      <c r="S6" s="35">
        <f>'ملخص المؤشرات المالية'!$C$10</f>
        <v>30000000</v>
      </c>
      <c r="T6" s="35">
        <f>'ملخص المؤشرات المالية'!$C$10</f>
        <v>30000000</v>
      </c>
      <c r="U6" s="35">
        <f>'ملخص المؤشرات المالية'!$C$10</f>
        <v>30000000</v>
      </c>
      <c r="V6" s="36">
        <f>'ملخص المؤشرات المالية'!$C$10</f>
        <v>30000000</v>
      </c>
    </row>
    <row r="7" spans="2:22" s="37" customFormat="1" ht="20" customHeight="1" x14ac:dyDescent="0.35">
      <c r="B7" s="40" t="s">
        <v>5</v>
      </c>
      <c r="C7" s="20">
        <v>0</v>
      </c>
      <c r="D7" s="20">
        <v>0</v>
      </c>
      <c r="E7" s="21">
        <f>E6*'ملخص المؤشرات المالية'!$C$11</f>
        <v>7500000</v>
      </c>
      <c r="F7" s="21">
        <f>F6*'ملخص المؤشرات المالية'!$C$11</f>
        <v>7500000</v>
      </c>
      <c r="G7" s="21">
        <f>G6*'ملخص المؤشرات المالية'!$C$11</f>
        <v>7500000</v>
      </c>
      <c r="H7" s="21">
        <f>H6*'ملخص المؤشرات المالية'!$C$11</f>
        <v>7500000</v>
      </c>
      <c r="I7" s="21">
        <f>I6*'ملخص المؤشرات المالية'!$C$11</f>
        <v>7500000</v>
      </c>
      <c r="J7" s="21">
        <f>J6*'ملخص المؤشرات المالية'!$C$11</f>
        <v>7500000</v>
      </c>
      <c r="K7" s="21">
        <f>K6*'ملخص المؤشرات المالية'!$C$11</f>
        <v>7500000</v>
      </c>
      <c r="L7" s="21">
        <f>L6*'ملخص المؤشرات المالية'!$C$11</f>
        <v>7500000</v>
      </c>
      <c r="M7" s="21">
        <f>M6*'ملخص المؤشرات المالية'!$C$11</f>
        <v>7500000</v>
      </c>
      <c r="N7" s="21">
        <f>N6*'ملخص المؤشرات المالية'!$C$11</f>
        <v>7500000</v>
      </c>
      <c r="O7" s="21">
        <f>O6*'ملخص المؤشرات المالية'!$C$11</f>
        <v>7500000</v>
      </c>
      <c r="P7" s="21">
        <f>P6*'ملخص المؤشرات المالية'!$C$11</f>
        <v>7500000</v>
      </c>
      <c r="Q7" s="21">
        <f>Q6*'ملخص المؤشرات المالية'!$C$11</f>
        <v>7500000</v>
      </c>
      <c r="R7" s="21">
        <f>R6*'ملخص المؤشرات المالية'!$C$11</f>
        <v>7500000</v>
      </c>
      <c r="S7" s="21">
        <f>S6*'ملخص المؤشرات المالية'!$C$11</f>
        <v>7500000</v>
      </c>
      <c r="T7" s="21">
        <f>T6*'ملخص المؤشرات المالية'!$C$11</f>
        <v>7500000</v>
      </c>
      <c r="U7" s="21">
        <f>U6*'ملخص المؤشرات المالية'!$C$11</f>
        <v>7500000</v>
      </c>
      <c r="V7" s="9">
        <f>V6*'ملخص المؤشرات المالية'!$C$11</f>
        <v>7500000</v>
      </c>
    </row>
    <row r="8" spans="2:22" s="37" customFormat="1" ht="20" customHeight="1" x14ac:dyDescent="0.35">
      <c r="B8" s="41" t="s">
        <v>3</v>
      </c>
      <c r="C8" s="8">
        <f>-'ملخص المؤشرات المالية'!$C$9/2</f>
        <v>-29647410</v>
      </c>
      <c r="D8" s="8">
        <f>-'ملخص المؤشرات المالية'!$C$9/2</f>
        <v>-29647410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10"/>
    </row>
    <row r="9" spans="2:22" s="37" customFormat="1" ht="20" customHeight="1" x14ac:dyDescent="0.35">
      <c r="B9" s="42" t="s">
        <v>4</v>
      </c>
      <c r="C9" s="23">
        <v>0</v>
      </c>
      <c r="D9" s="23">
        <v>0</v>
      </c>
      <c r="E9" s="13">
        <f>'ملخص المؤشرات المالية'!$F$5*'ملخص المؤشرات المالية'!$F$6</f>
        <v>1228215.8370108544</v>
      </c>
      <c r="F9" s="13">
        <f>'ملخص المؤشرات المالية'!$F$5*'ملخص المؤشرات المالية'!$F$6</f>
        <v>1228215.8370108544</v>
      </c>
      <c r="G9" s="13">
        <f>'ملخص المؤشرات المالية'!$F$5*'ملخص المؤشرات المالية'!$F$6</f>
        <v>1228215.8370108544</v>
      </c>
      <c r="H9" s="13">
        <f>$G$9+$G$9*'ملخص المؤشرات المالية'!$C$7</f>
        <v>1351037.4207119399</v>
      </c>
      <c r="I9" s="13">
        <f>$G$9+$G$9*'ملخص المؤشرات المالية'!$C$7</f>
        <v>1351037.4207119399</v>
      </c>
      <c r="J9" s="13">
        <f>$G$9+$G$9*'ملخص المؤشرات المالية'!$C$7</f>
        <v>1351037.4207119399</v>
      </c>
      <c r="K9" s="13">
        <f>$G$9+$G$9*'ملخص المؤشرات المالية'!$C$7</f>
        <v>1351037.4207119399</v>
      </c>
      <c r="L9" s="13">
        <f>$G$9+$G$9*'ملخص المؤشرات المالية'!$C$7</f>
        <v>1351037.4207119399</v>
      </c>
      <c r="M9" s="13">
        <f>$L$9+$L$9*'ملخص المؤشرات المالية'!$C$7</f>
        <v>1486141.1627831338</v>
      </c>
      <c r="N9" s="13">
        <f>$L$9+$L$9*'ملخص المؤشرات المالية'!$C$7</f>
        <v>1486141.1627831338</v>
      </c>
      <c r="O9" s="13">
        <f>$L$9+$L$9*'ملخص المؤشرات المالية'!$C$7</f>
        <v>1486141.1627831338</v>
      </c>
      <c r="P9" s="13">
        <f>$L$9+$L$9*'ملخص المؤشرات المالية'!$C$7</f>
        <v>1486141.1627831338</v>
      </c>
      <c r="Q9" s="13">
        <f>$L$9+$L$9*'ملخص المؤشرات المالية'!$C$7</f>
        <v>1486141.1627831338</v>
      </c>
      <c r="R9" s="13">
        <f>$Q$9+$Q$9*'ملخص المؤشرات المالية'!$C$7</f>
        <v>1634755.2790614471</v>
      </c>
      <c r="S9" s="13">
        <f>$Q$9+$Q$9*'ملخص المؤشرات المالية'!$C$7</f>
        <v>1634755.2790614471</v>
      </c>
      <c r="T9" s="13">
        <f>$Q$9+$Q$9*'ملخص المؤشرات المالية'!$C$7</f>
        <v>1634755.2790614471</v>
      </c>
      <c r="U9" s="13">
        <f>$Q$9+$Q$9*'ملخص المؤشرات المالية'!$C$7</f>
        <v>1634755.2790614471</v>
      </c>
      <c r="V9" s="24">
        <f>$Q$9+$Q$9*'ملخص المؤشرات المالية'!$C$7</f>
        <v>1634755.2790614471</v>
      </c>
    </row>
    <row r="10" spans="2:22" s="1" customFormat="1" ht="31.15" customHeight="1" thickBot="1" x14ac:dyDescent="0.4">
      <c r="B10" s="43" t="s">
        <v>37</v>
      </c>
      <c r="C10" s="6">
        <f>-'ملخص المؤشرات المالية'!$C$9/2</f>
        <v>-29647410</v>
      </c>
      <c r="D10" s="6">
        <f>-'ملخص المؤشرات المالية'!$C$9/2</f>
        <v>-29647410</v>
      </c>
      <c r="E10" s="6">
        <f>E7-(E9)</f>
        <v>6271784.1629891451</v>
      </c>
      <c r="F10" s="6">
        <f t="shared" ref="F10:V10" si="0">F7-F9</f>
        <v>6271784.1629891451</v>
      </c>
      <c r="G10" s="6">
        <f t="shared" si="0"/>
        <v>6271784.1629891451</v>
      </c>
      <c r="H10" s="6">
        <f t="shared" si="0"/>
        <v>6148962.5792880598</v>
      </c>
      <c r="I10" s="6">
        <f t="shared" si="0"/>
        <v>6148962.5792880598</v>
      </c>
      <c r="J10" s="6">
        <f t="shared" si="0"/>
        <v>6148962.5792880598</v>
      </c>
      <c r="K10" s="6">
        <f t="shared" si="0"/>
        <v>6148962.5792880598</v>
      </c>
      <c r="L10" s="6">
        <f t="shared" si="0"/>
        <v>6148962.5792880598</v>
      </c>
      <c r="M10" s="6">
        <f t="shared" si="0"/>
        <v>6013858.8372168662</v>
      </c>
      <c r="N10" s="6">
        <f t="shared" si="0"/>
        <v>6013858.8372168662</v>
      </c>
      <c r="O10" s="6">
        <f t="shared" si="0"/>
        <v>6013858.8372168662</v>
      </c>
      <c r="P10" s="6">
        <f t="shared" si="0"/>
        <v>6013858.8372168662</v>
      </c>
      <c r="Q10" s="6">
        <f t="shared" si="0"/>
        <v>6013858.8372168662</v>
      </c>
      <c r="R10" s="6">
        <f t="shared" si="0"/>
        <v>5865244.7209385531</v>
      </c>
      <c r="S10" s="6">
        <f t="shared" si="0"/>
        <v>5865244.7209385531</v>
      </c>
      <c r="T10" s="6">
        <f t="shared" si="0"/>
        <v>5865244.7209385531</v>
      </c>
      <c r="U10" s="6">
        <f t="shared" si="0"/>
        <v>5865244.7209385531</v>
      </c>
      <c r="V10" s="11">
        <f t="shared" si="0"/>
        <v>5865244.7209385531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AB96-0B49-4146-ACDB-5203DF5723C8}">
  <sheetPr codeName="Sheet3"/>
  <dimension ref="A1"/>
  <sheetViews>
    <sheetView showGridLines="0" showRowColHeaders="0" rightToLeft="1" topLeftCell="A5" workbookViewId="0">
      <selection activeCell="A8" sqref="A8"/>
    </sheetView>
  </sheetViews>
  <sheetFormatPr defaultRowHeight="13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A590-B068-4472-B45D-A4771AF32FAC}">
  <sheetPr codeName="Sheet4"/>
  <dimension ref="A1"/>
  <sheetViews>
    <sheetView showGridLines="0" showRowColHeaders="0" rightToLeft="1" topLeftCell="A3" workbookViewId="0">
      <selection activeCell="A19" sqref="A19"/>
    </sheetView>
  </sheetViews>
  <sheetFormatPr defaultRowHeight="13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ملخص المؤشرات المالية</vt:lpstr>
      <vt:lpstr>تحليل التدفق النقدي للمشروع</vt:lpstr>
      <vt:lpstr>رسم توضيحي (1)</vt:lpstr>
      <vt:lpstr>رسم توضيحي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</dc:creator>
  <cp:lastModifiedBy>Abdulrahman</cp:lastModifiedBy>
  <dcterms:created xsi:type="dcterms:W3CDTF">2024-07-09T16:50:51Z</dcterms:created>
  <dcterms:modified xsi:type="dcterms:W3CDTF">2024-08-03T14:56:36Z</dcterms:modified>
</cp:coreProperties>
</file>